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yncFormsApp\Anchor\bin\Debug\docs\"/>
    </mc:Choice>
  </mc:AlternateContent>
  <bookViews>
    <workbookView xWindow="0" yWindow="465" windowWidth="28800" windowHeight="16665" firstSheet="2" activeTab="2"/>
  </bookViews>
  <sheets>
    <sheet name="PT PDL" sheetId="8" state="hidden" r:id="rId1"/>
    <sheet name="PT2 FXN Demand Allocation" sheetId="24" state="hidden" r:id="rId2"/>
    <sheet name="Allocation polling-project" sheetId="30" r:id="rId3"/>
    <sheet name="205W QS CPU Waterfall  Plan" sheetId="21" state="hidden" r:id="rId4"/>
    <sheet name="M.2 Boss module waterfall plan" sheetId="23" state="hidden" r:id="rId5"/>
    <sheet name="PT Cable List" sheetId="19" state="hidden" r:id="rId6"/>
    <sheet name="UT PDL X14 1130" sheetId="18" state="hidden" r:id="rId7"/>
    <sheet name="Pre-BU (Dell Consign)" sheetId="17" state="hidden" r:id="rId8"/>
    <sheet name="Sojourner UT PDL X02" sheetId="12" state="hidden" r:id="rId9"/>
    <sheet name="14G HDD_SSD Recommendations" sheetId="7"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0">[1]FA!$AK$85</definedName>
    <definedName name="\a">[1]FA!$AJ$97</definedName>
    <definedName name="\b">[1]FA!$AK$97</definedName>
    <definedName name="\c">[1]FA!$AM$109</definedName>
    <definedName name="\d">[1]FA!$AZ$85</definedName>
    <definedName name="\e">[1]FA!$AM$104</definedName>
    <definedName name="\f">#REF!</definedName>
    <definedName name="\g">[1]FA!$AM$92</definedName>
    <definedName name="\h">[1]FA!$AP$104</definedName>
    <definedName name="\i">[1]FA!$AN$109</definedName>
    <definedName name="\j">[1]FA!$AL$97</definedName>
    <definedName name="\k">[1]FA!$AM$97</definedName>
    <definedName name="\l">[1]FA!$AJ$109</definedName>
    <definedName name="\m">[1]FA!$AK$86</definedName>
    <definedName name="\n">[1]FA!$AK$109</definedName>
    <definedName name="\o">#REF!</definedName>
    <definedName name="\p">[1]FA!$AL$104</definedName>
    <definedName name="\q">#REF!</definedName>
    <definedName name="\r">[1]FA!$AJ$104</definedName>
    <definedName name="\s">[1]FA!$AK$104</definedName>
    <definedName name="\t">[1]FA!$AL$92</definedName>
    <definedName name="\u">[1]FA!$AO$109</definedName>
    <definedName name="\v">[1]FA!$AJ$92</definedName>
    <definedName name="\w">[1]FA!$AL$109</definedName>
    <definedName name="\x">[1]FA!$AK$92</definedName>
    <definedName name="\y">[1]FA!$AN$104</definedName>
    <definedName name="\z">[1]FA!$AN$92</definedName>
    <definedName name="__123Graph_ABAL" hidden="1">#REF!</definedName>
    <definedName name="__123Graph_LBL_ABAL" hidden="1">#REF!</definedName>
    <definedName name="__123Graph_XBAL" hidden="1">#REF!</definedName>
    <definedName name="_0C">#REF!</definedName>
    <definedName name="_0J">#REF!</definedName>
    <definedName name="_1">#REF!</definedName>
    <definedName name="_10S">#REF!</definedName>
    <definedName name="_11S">#REF!</definedName>
    <definedName name="_12S">#REF!</definedName>
    <definedName name="_13S">#REF!</definedName>
    <definedName name="_14S">#REF!</definedName>
    <definedName name="_15S">#REF!</definedName>
    <definedName name="_1C">#REF!</definedName>
    <definedName name="_1E">#REF!</definedName>
    <definedName name="_1H">#REF!</definedName>
    <definedName name="_1M">#REF!</definedName>
    <definedName name="_1S">#REF!</definedName>
    <definedName name="_2">#REF!</definedName>
    <definedName name="_2C">#REF!</definedName>
    <definedName name="_2H">#REF!</definedName>
    <definedName name="_2J">#REF!</definedName>
    <definedName name="_2M">#REF!</definedName>
    <definedName name="_2S">#REF!</definedName>
    <definedName name="_3">#REF!</definedName>
    <definedName name="_3C">#REF!</definedName>
    <definedName name="_3H">#REF!</definedName>
    <definedName name="_3J">#REF!</definedName>
    <definedName name="_3M">#REF!</definedName>
    <definedName name="_3S">#REF!</definedName>
    <definedName name="_4">#REF!</definedName>
    <definedName name="_4C_1">#REF!</definedName>
    <definedName name="_4C_2">#REF!</definedName>
    <definedName name="_4C_3">#REF!</definedName>
    <definedName name="_4J">#REF!</definedName>
    <definedName name="_4M">#REF!</definedName>
    <definedName name="_4S">#REF!</definedName>
    <definedName name="_5">#REF!</definedName>
    <definedName name="_5C">#REF!</definedName>
    <definedName name="_5J">#REF!</definedName>
    <definedName name="_5S">#REF!</definedName>
    <definedName name="_6C">#REF!</definedName>
    <definedName name="_6S">#REF!</definedName>
    <definedName name="_7K1_" hidden="1">{#N/A,#N/A,FALSE,"Sheet1"}</definedName>
    <definedName name="_7S">#REF!</definedName>
    <definedName name="_8K1_" hidden="1">{#N/A,#N/A,FALSE,"Sheet1"}</definedName>
    <definedName name="_8S">#REF!</definedName>
    <definedName name="_9S">#REF!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4">#REF!</definedName>
    <definedName name="_DAT5">#REF!</definedName>
    <definedName name="_DAT6">#REF!</definedName>
    <definedName name="_DAT7">#REF!</definedName>
    <definedName name="_DAT8">#REF!</definedName>
    <definedName name="_DAT9">#REF!</definedName>
    <definedName name="_EMS753">#REF!</definedName>
    <definedName name="_Fill" hidden="1">#REF!</definedName>
    <definedName name="_xlnm._FilterDatabase" localSheetId="9" hidden="1">'14G HDD_SSD Recommendations'!$C$3:$M$24</definedName>
    <definedName name="_xlnm._FilterDatabase" localSheetId="5" hidden="1">'PT Cable List'!$A$7:$K$71</definedName>
    <definedName name="_xlnm._FilterDatabase" localSheetId="0" hidden="1">'PT PDL'!$A$2:$CCZ$401</definedName>
    <definedName name="_xlnm._FilterDatabase" localSheetId="1" hidden="1">'PT2 FXN Demand Allocation'!$A$2:$CCG$3</definedName>
    <definedName name="_xlnm._FilterDatabase" localSheetId="6" hidden="1">'UT PDL X14 1130'!$A$2:$AT$266</definedName>
    <definedName name="_Key1" hidden="1">'[2]WI MODEM及SCAN'!#REF!</definedName>
    <definedName name="_Key2" hidden="1">#REF!</definedName>
    <definedName name="_mb2">"文字方塊 25"</definedName>
    <definedName name="_mer1">#REF!</definedName>
    <definedName name="_mer2">#REF!</definedName>
    <definedName name="_mk1">#REF!</definedName>
    <definedName name="_MZC300">[3]MZC300!$F$10:$X$70</definedName>
    <definedName name="_MZC400">[3]MZC400!$F$10:$X$17</definedName>
    <definedName name="_MZC500">[3]MZC500!$F$10:$X$23</definedName>
    <definedName name="_MZC800">[3]MZC800!$F$14:$X$26</definedName>
    <definedName name="_MZC900">[3]MZC900!$F$10:$X$14</definedName>
    <definedName name="_Order1" hidden="1">255</definedName>
    <definedName name="_Order2" hidden="1">0</definedName>
    <definedName name="_PCB2">'[4]pcbo 工時'!$A:$IV</definedName>
    <definedName name="_PG1">#REF!</definedName>
    <definedName name="_PG2">#REF!</definedName>
    <definedName name="_pg3">#REF!</definedName>
    <definedName name="_prc1">#REF!</definedName>
    <definedName name="_prc2">#REF!</definedName>
    <definedName name="_prc3">#REF!</definedName>
    <definedName name="_qt1">#REF!</definedName>
    <definedName name="_QUO1">#REF!</definedName>
    <definedName name="_R1">#REF!</definedName>
    <definedName name="_R2">#REF!</definedName>
    <definedName name="_R3">#REF!</definedName>
    <definedName name="_R4">#REF!</definedName>
    <definedName name="_R5">#REF!</definedName>
    <definedName name="_R6">#REF!</definedName>
    <definedName name="_R7">#REF!</definedName>
    <definedName name="_RH6">#REF!</definedName>
    <definedName name="_Sort" hidden="1">#REF!</definedName>
    <definedName name="_tc1">#REF!</definedName>
    <definedName name="_tc2">#REF!</definedName>
    <definedName name="_tc3">#REF!</definedName>
    <definedName name="_tc4">#REF!</definedName>
    <definedName name="_tc5">#REF!</definedName>
    <definedName name="_wk1">#REF!</definedName>
    <definedName name="_wk2">#REF!</definedName>
    <definedName name="_wk3">#REF!</definedName>
    <definedName name="_wk4">#REF!</definedName>
    <definedName name="a">#REF!</definedName>
    <definedName name="AA">#REF!</definedName>
    <definedName name="AAA">#REF!</definedName>
    <definedName name="AAAAAAAA">#REF!</definedName>
    <definedName name="aaaaaab">#REF!</definedName>
    <definedName name="aabbbb">#REF!</definedName>
    <definedName name="AAUG">#REF!</definedName>
    <definedName name="abcdefggg">#REF!</definedName>
    <definedName name="AbnormalCost">'[5]Extra Cost Data'!$S$5:$S$119</definedName>
    <definedName name="AccessoryFCST">'[3]Weekly Manpower'!$E$17:$AZ$17</definedName>
    <definedName name="AccessoryShift">'[3]Weekly Manpower'!$E$18:$AZ$18</definedName>
    <definedName name="AccessorySTD">#REF!</definedName>
    <definedName name="Acer_Incorporated">#REF!</definedName>
    <definedName name="actCap">#REF!</definedName>
    <definedName name="actEVA">#REF!</definedName>
    <definedName name="actOP">#REF!</definedName>
    <definedName name="actOth">#REF!</definedName>
    <definedName name="actRev">#REF!</definedName>
    <definedName name="ADEC">#REF!</definedName>
    <definedName name="AFEB">#REF!</definedName>
    <definedName name="affiliates">#REF!</definedName>
    <definedName name="AFill" hidden="1">[6]IA1!$E$7:$W$7</definedName>
    <definedName name="afkaljfla">#REF!</definedName>
    <definedName name="AIHmain">#REF!</definedName>
    <definedName name="AIHMB">"文字方塊 11"</definedName>
    <definedName name="AJAN">#REF!</definedName>
    <definedName name="AJUL">#REF!</definedName>
    <definedName name="AJUN">#REF!</definedName>
    <definedName name="al">[7]Sheet3!$A$1:$D$229</definedName>
    <definedName name="all">[8]Sheet3!$A$1:$D$229</definedName>
    <definedName name="ALLOWANCE">[1]FA!$G$3</definedName>
    <definedName name="AMAR">#REF!</definedName>
    <definedName name="AMAY">#REF!</definedName>
    <definedName name="AMBIENT">25</definedName>
    <definedName name="ANOV">#REF!</definedName>
    <definedName name="AOCT">#REF!</definedName>
    <definedName name="APR">#REF!</definedName>
    <definedName name="ArchIICommon">[9]ArchII!$D$14:$I$22</definedName>
    <definedName name="ArchIID">[9]Detail!$E$17:$BD$17</definedName>
    <definedName name="ArchIIDIPFA">[9]ArchII!$D$52:$I$55</definedName>
    <definedName name="ArchIIForecast">[10]Detail!$E$14:$BD$14</definedName>
    <definedName name="ArchIIS">[9]Detail!$E$15:$BD$15</definedName>
    <definedName name="ArchIISMT">[9]ArchII!$D$48:$I$51</definedName>
    <definedName name="Area">[11]ExportData!$J$2:$J$2145</definedName>
    <definedName name="ASEP">#REF!</definedName>
    <definedName name="BB">#REF!</definedName>
    <definedName name="BBHolidayOvertime">'[12]Detail Schedule'!$AR$55:$AR$76</definedName>
    <definedName name="BBNormalOvertime">'[12]Detail Schedule'!$AP$55:$AP$76</definedName>
    <definedName name="BBOffline">[3]Xenon!$F$70:$X$92</definedName>
    <definedName name="BBShift">'[12]Detail Schedule'!$D$77:$AH$77</definedName>
    <definedName name="BBSTD">#REF!</definedName>
    <definedName name="BBSupportHolidayOvertime">'[12]Detail Schedule'!$AR$77</definedName>
    <definedName name="BBSupportNormalOvertime">'[12]Detail Schedule'!$AP$77</definedName>
    <definedName name="BBSupportWeekendOvertime">'[12]Detail Schedule'!$AQ$77</definedName>
    <definedName name="BBWeekendOvertime">'[12]Detail Schedule'!$AQ$55:$AQ$76</definedName>
    <definedName name="BE">#REF!</definedName>
    <definedName name="BIGPRINT">#REF!</definedName>
    <definedName name="BLDG">'[13]FA-LISTING'!#REF!</definedName>
    <definedName name="BLDGIMP">'[13]FA-LISTING'!#REF!</definedName>
    <definedName name="BLDGREV">'[13]FA-LISTING'!#REF!</definedName>
    <definedName name="BookingRate">[14]Assumption!$F$8:$Q$10</definedName>
    <definedName name="C_">#REF!</definedName>
    <definedName name="CA">#REF!</definedName>
    <definedName name="CALC">#REF!</definedName>
    <definedName name="card_moh">'[15]small card 基本資料0216_04'!$A$1:$Q$151</definedName>
    <definedName name="CardMOH2">'[16]small card 基本資料0216_04'!$A$1:$Q$169</definedName>
    <definedName name="CER">#REF!</definedName>
    <definedName name="ChargeFunction">'[5]Extra Cost Data'!$T$5:$T$119</definedName>
    <definedName name="CLASS">#REF!</definedName>
    <definedName name="CommitValue">'[3]Weekly Manpower'!$E$5:$AZ$5</definedName>
    <definedName name="COMP">'[13]FA-LISTING'!#REF!</definedName>
    <definedName name="COMPONENT">#REF!</definedName>
    <definedName name="ConsoleBBShift">'[3]Weekly Manpower'!$E$13:$AZ$13</definedName>
    <definedName name="ConsoleFCST">'[3]Weekly Manpower'!$E$8:$AZ$8</definedName>
    <definedName name="ConsolePCBAShift">'[3]Weekly Manpower'!$E$9:$AZ$9</definedName>
    <definedName name="COPY_IC_TABLE">#REF!</definedName>
    <definedName name="COPYIC">#REF!</definedName>
    <definedName name="Cost">#REF!</definedName>
    <definedName name="Cost2">#REF!</definedName>
    <definedName name="CostDate">'[5]Extra Cost Data'!$D$5:$D$119</definedName>
    <definedName name="CostItemType">'[5]Extra Cost Data'!$N$5:$N$119</definedName>
    <definedName name="Cy">[17]FA!$D$2</definedName>
    <definedName name="CYCLETIME">[1]FA!$D$2</definedName>
    <definedName name="D">#REF!</definedName>
    <definedName name="da">'[15]small card 基本資料0216_04'!$A$1:$C$131</definedName>
    <definedName name="DAT">[17]FA!$H$8:$AF$58</definedName>
    <definedName name="DATA">[1]FA!$H$8:$AF$58</definedName>
    <definedName name="_xlnm.Database">#REF!</definedName>
    <definedName name="DATABASE1">#REF!</definedName>
    <definedName name="dd" hidden="1">{#N/A,#N/A,FALSE,"Sheet1"}</definedName>
    <definedName name="DDA">#REF!</definedName>
    <definedName name="ddd" hidden="1">{#N/A,#N/A,FALSE,"Sheet1"}</definedName>
    <definedName name="DELAY">[1]FA!$G$64</definedName>
    <definedName name="DEMO">#REF!</definedName>
    <definedName name="DIOB">#REF!</definedName>
    <definedName name="DIPHolidayOvertime">'[12]Detail Schedule'!$AR$31:$AR$50</definedName>
    <definedName name="DIPNormalOvertime">'[12]Detail Schedule'!$AP$31:$AP$50</definedName>
    <definedName name="DIPShift">'[12]Detail Schedule'!$D$51:$AH$51</definedName>
    <definedName name="DIPSTDNew">#REF!</definedName>
    <definedName name="DIPSTDOld">#REF!</definedName>
    <definedName name="DIPSupportHolidayOvertime">'[12]Detail Schedule'!$AR$51</definedName>
    <definedName name="DIPSupportNormalOvertime">'[12]Detail Schedule'!$AP$51</definedName>
    <definedName name="DIPSupportWeekendOvertime">'[12]Detail Schedule'!$AQ$51</definedName>
    <definedName name="DIPWeekendOvertime">'[12]Detail Schedule'!$AQ$31:$AQ$50</definedName>
    <definedName name="Discount">#REF!</definedName>
    <definedName name="DISK_MAX_12">1.71</definedName>
    <definedName name="DISK_MAX_5">1.54</definedName>
    <definedName name="DLy">[17]FA!$G$64</definedName>
    <definedName name="DODA">#REF!</definedName>
    <definedName name="DPT">#REF!</definedName>
    <definedName name="DSA">#REF!</definedName>
    <definedName name="DT_CASE">#REF!</definedName>
    <definedName name="DT_DIP">#REF!</definedName>
    <definedName name="DT_SMT">#REF!</definedName>
    <definedName name="E">#REF!</definedName>
    <definedName name="ECCost">'[18]EC Charge'!$W$5:$W$16</definedName>
    <definedName name="ECDate">'[19]EC Charge'!$C$5:$C$16</definedName>
    <definedName name="ECFun">'[18]EC Charge'!$V$5:$V$16</definedName>
    <definedName name="ECWeek">'[18]EC Charge'!$B$5:$B$16</definedName>
    <definedName name="EE">[17]FA!$AM$104</definedName>
    <definedName name="END">#REF!</definedName>
    <definedName name="ENG">#REF!</definedName>
    <definedName name="ExRate">#REF!</definedName>
    <definedName name="F">#REF!</definedName>
    <definedName name="fadz">#REF!</definedName>
    <definedName name="fajq">#REF!</definedName>
    <definedName name="fays">#REF!</definedName>
    <definedName name="FF">'[13]FA-LISTING'!#REF!</definedName>
    <definedName name="FORK">'[13]FA-LISTING'!#REF!</definedName>
    <definedName name="Form_Factor">#REF!</definedName>
    <definedName name="FUSE">#REF!</definedName>
    <definedName name="GA">#REF!</definedName>
    <definedName name="GG">[17]FA!$AM$92</definedName>
    <definedName name="H">{#N/A,#N/A,FALSE,"Sheet1"}</definedName>
    <definedName name="HD_A">#REF!</definedName>
    <definedName name="HD_B">#REF!</definedName>
    <definedName name="HDDMFCST">'[3]Weekly Manpower'!$E$20:$AZ$20</definedName>
    <definedName name="HDDMShift">'[3]Weekly Manpower'!$E$21:$AZ$21</definedName>
    <definedName name="HDDMSTD">#REF!</definedName>
    <definedName name="HELP">#REF!</definedName>
    <definedName name="HH">[17]FA!$AP$104</definedName>
    <definedName name="hhh">{#N/A,#N/A,FALSE,"Sheet1"}</definedName>
    <definedName name="HolidayOvertime">#REF!</definedName>
    <definedName name="HolidayPlan">#REF!</definedName>
    <definedName name="HourlyRate">'[20]Hourly Rate'!$B$4:$D$6</definedName>
    <definedName name="I">{#N/A,#N/A,FALSE,"Sheet1"}</definedName>
    <definedName name="IA" hidden="1">[21]IA1!$D$7:$N$7</definedName>
    <definedName name="IC">#REF!</definedName>
    <definedName name="IC20P">#REF!</definedName>
    <definedName name="II">[17]FA!$AN$109</definedName>
    <definedName name="In">[17]FA!$B$77</definedName>
    <definedName name="INP">[1]FA!$B$77</definedName>
    <definedName name="INS">#REF!</definedName>
    <definedName name="INS_CYCLE">#REF!</definedName>
    <definedName name="INSPECT">#REF!</definedName>
    <definedName name="INVENTORY">#REF!</definedName>
    <definedName name="IOAT">[22]DropDownLists!#REF!</definedName>
    <definedName name="JJ">[17]FA!$AL$97</definedName>
    <definedName name="k" hidden="1">{#N/A,#N/A,FALSE,"Sheet1"}</definedName>
    <definedName name="KK">[17]FA!$AM$97</definedName>
    <definedName name="kkk" hidden="1">{#N/A,#N/A,FALSE,"Sheet1"}</definedName>
    <definedName name="LANDIMP">'[13]FA-LISTING'!#REF!</definedName>
    <definedName name="LANDREV">'[13]FA-LISTING'!#REF!</definedName>
    <definedName name="LastRealCell">#REF!</definedName>
    <definedName name="LCurveMultiplier">'[23]summary_4.5%MOH'!#REF!</definedName>
    <definedName name="LEADTIME">[1]FA!$D$1</definedName>
    <definedName name="LL">[17]FA!$AJ$109</definedName>
    <definedName name="m">#REF!</definedName>
    <definedName name="MAC_QTY">[1]FA!$H$1</definedName>
    <definedName name="Machine_List1">'[24]Master Lists'!$A$6:$A$28</definedName>
    <definedName name="MACRO">[1]FA!$AJ$83:$AP$109</definedName>
    <definedName name="MAINDATA">[1]FA!$A$1:$AG$67</definedName>
    <definedName name="MAN_TIME">[1]FA!$G$60</definedName>
    <definedName name="Material_list">'[24]Master Lists'!$P$7:$P$23</definedName>
    <definedName name="MaxAmbientTemp">40</definedName>
    <definedName name="MB">"文字方塊 25"</definedName>
    <definedName name="MB_Schedule">#REF!</definedName>
    <definedName name="MENU1">[1]FA!$AJ$90:$AN$90</definedName>
    <definedName name="MENU2">[1]FA!$AJ$95:$AN$95</definedName>
    <definedName name="MENU3">[1]FA!$AJ$102:$AP$102</definedName>
    <definedName name="MENU4">[1]FA!$AJ$107:$AP$107</definedName>
    <definedName name="MGQ900DL">[10]Detail!$E$49:$BD$49</definedName>
    <definedName name="MGQ900Gap">[10]Detail!$E$38:$BD$38</definedName>
    <definedName name="MM">[17]FA!$AK$86</definedName>
    <definedName name="MODEL">[1]FA!$B$9:$AF$58</definedName>
    <definedName name="Model_Query">#REF!</definedName>
    <definedName name="moh9901a">#REF!</definedName>
    <definedName name="MONO">#REF!</definedName>
    <definedName name="Move11">#REF!</definedName>
    <definedName name="MOVETIME">[1]FA!$G$66</definedName>
    <definedName name="MV">'[13]FA-LISTING'!#REF!</definedName>
    <definedName name="MZC000DL">[10]Detail!$E$43:$BD$43</definedName>
    <definedName name="MZC000Gap">[10]Detail!$E$32:$BD$32</definedName>
    <definedName name="MZC300DL">[10]Detail!$E$44:$BD$44</definedName>
    <definedName name="MZC300Gap">[10]Detail!$E$33:$BD$33</definedName>
    <definedName name="MZC400DL">[10]Detail!$E$45:$BD$45</definedName>
    <definedName name="MZC400Gap">[10]Detail!$E$34:$BD$34</definedName>
    <definedName name="MZC500DL">[10]Detail!$E$46:$BD$46</definedName>
    <definedName name="MZC500Gap">[10]Detail!$E$35:$BD$35</definedName>
    <definedName name="MZC600DL">[10]Detail!$E$47:$BD$47</definedName>
    <definedName name="MZC600Gap">[10]Detail!$E$36:$BD$36</definedName>
    <definedName name="MZC800DL">[10]Detail!$E$48:$BD$48</definedName>
    <definedName name="MZC800Gap">[10]Detail!$E$37:$BD$37</definedName>
    <definedName name="MZCN012">'[3]MZCN&amp;1&amp;2'!$F$10:$X$17</definedName>
    <definedName name="N">[17]FA!$AK$109</definedName>
    <definedName name="NAME">#REF!</definedName>
    <definedName name="NormalOvertime">#REF!</definedName>
    <definedName name="NormalPlan">#REF!</definedName>
    <definedName name="NTD">'[25]Hourly Rate'!$C$8</definedName>
    <definedName name="OE">'[13]FA-LISTING'!#REF!</definedName>
    <definedName name="OPER_QTY">[1]FA!$H$2</definedName>
    <definedName name="OthersCost">[18]Others!$S$5:$S$14</definedName>
    <definedName name="OthersDate">[19]Others!$C$5:$C$14</definedName>
    <definedName name="OthersFun">[18]Others!$R$5:$R$14</definedName>
    <definedName name="OthersPresent">#REF!</definedName>
    <definedName name="OthersProject">#REF!</definedName>
    <definedName name="OthersStage">#REF!</definedName>
    <definedName name="OthersWeek">[18]Others!$B$5:$B$14</definedName>
    <definedName name="Others平日">#REF!</definedName>
    <definedName name="Others假日">#REF!</definedName>
    <definedName name="Others國假">#REF!</definedName>
    <definedName name="OvertimeSTD">'[12]OverTime Rule'!$D$6:$G$8</definedName>
    <definedName name="P">#REF!</definedName>
    <definedName name="P_M">'[13]FA-LISTING'!#REF!</definedName>
    <definedName name="p1_name">[26]list!$B$21</definedName>
    <definedName name="p1_no">[26]list!$E$21</definedName>
    <definedName name="p10_name">[26]list!$B$30</definedName>
    <definedName name="p10_no">[26]list!$E$30</definedName>
    <definedName name="p11_name">[26]list!$B$31</definedName>
    <definedName name="p11_no">[26]list!$E$31</definedName>
    <definedName name="p12_name">[26]list!$B$32</definedName>
    <definedName name="p12_no">[26]list!$E$32</definedName>
    <definedName name="p13_no">[27]LIST!$E$31</definedName>
    <definedName name="p14_no">[27]LIST!$E$32</definedName>
    <definedName name="p2_name">[26]list!$B$22</definedName>
    <definedName name="p2_no">[26]list!$E$22</definedName>
    <definedName name="p3_name">[26]list!$B$23</definedName>
    <definedName name="p3_no">[26]list!$E$23</definedName>
    <definedName name="p4_name">[26]list!$B$24</definedName>
    <definedName name="p4_no">[26]list!$E$24</definedName>
    <definedName name="p5_name">[26]list!$B$25</definedName>
    <definedName name="p5_no">[26]list!$E$25</definedName>
    <definedName name="p6_name">[26]list!$B$26</definedName>
    <definedName name="p6_no">[26]list!$E$26</definedName>
    <definedName name="p7_name">[26]list!$B$27</definedName>
    <definedName name="p7_no">[26]list!$E$27</definedName>
    <definedName name="p8_name">[26]list!$B$28</definedName>
    <definedName name="p8_no">[26]list!$E$28</definedName>
    <definedName name="p9_name">[26]list!$B$29</definedName>
    <definedName name="p9_no">[26]list!$E$29</definedName>
    <definedName name="PCB">'[4]pcbo 工時'!$A:$IV</definedName>
    <definedName name="PCBA">#REF!</definedName>
    <definedName name="pcba1">#REF!</definedName>
    <definedName name="PCBAOffline">[3]Xenon!$F$38:$X$67</definedName>
    <definedName name="pcb共用人力">#REF!</definedName>
    <definedName name="pcb輪值表">#REF!</definedName>
    <definedName name="PDRestHC">'[28]Weekly FCST &amp; MZC600'!$E$54:$BK$54</definedName>
    <definedName name="PDTurnoverHC">'[28]Weekly FCST &amp; MZC600'!$E$53:$BK$53</definedName>
    <definedName name="Pencent">#REF!</definedName>
    <definedName name="PICK">#REF!</definedName>
    <definedName name="plnCap">#REF!</definedName>
    <definedName name="plnEVA">#REF!</definedName>
    <definedName name="plnOP">#REF!</definedName>
    <definedName name="plnOth">#REF!</definedName>
    <definedName name="plnRev">#REF!</definedName>
    <definedName name="PRCost">'[29]Pilot Run'!$V$5:$V$24</definedName>
    <definedName name="PRDate">'[19]Pilot Run'!$C$5:$C$62</definedName>
    <definedName name="PRE">#REF!</definedName>
    <definedName name="PRFun">'[18]Pilot Run'!$U$5:$U$41</definedName>
    <definedName name="PRINT">#REF!</definedName>
    <definedName name="_xlnm.Print_Area">#REF!</definedName>
    <definedName name="Print_Area_MI">[1]FA!$A$1:$AG$67</definedName>
    <definedName name="Print_Area2">#REF!</definedName>
    <definedName name="_xlnm.Print_Titles">'[30]Cost BOM'!#REF!</definedName>
    <definedName name="PRN">#REF!</definedName>
    <definedName name="PROCESS">[1]FA!$IV$8193</definedName>
    <definedName name="ProductionValue">'[3]Weekly Manpower'!$E$7:$AZ$7</definedName>
    <definedName name="ProjEndDate">#REF!</definedName>
    <definedName name="ProjStartDate">#REF!</definedName>
    <definedName name="PRProject">'[29]Pilot Run'!$F$5:$F$24</definedName>
    <definedName name="PRWeek">'[29]Pilot Run'!$B$5:$B$24</definedName>
    <definedName name="QUOTE">[31]Sheet1!$A:$IV</definedName>
    <definedName name="R_FILE">[1]FA!$B$9</definedName>
    <definedName name="RAD">#REF!</definedName>
    <definedName name="radial5">#REF!</definedName>
    <definedName name="RED">#REF!</definedName>
    <definedName name="Release_Notice">#REF!</definedName>
    <definedName name="REPAIR">#REF!</definedName>
    <definedName name="RESI">#REF!</definedName>
    <definedName name="ReworkCost">[18]Rework!$X$5:$X$150</definedName>
    <definedName name="ReworkDate">[19]Rework!$C$5:$C$153</definedName>
    <definedName name="ReworkFun">[18]Rework!$W$5:$W$150</definedName>
    <definedName name="ReworkWeek">[18]Rework!$B$5:$B$150</definedName>
    <definedName name="rngComplDate">#REF!</definedName>
    <definedName name="rngDueDate">#REF!</definedName>
    <definedName name="rngGate0">#REF!</definedName>
    <definedName name="rngGate1">#REF!</definedName>
    <definedName name="rngGate2">#REF!</definedName>
    <definedName name="rngGate3">#REF!</definedName>
    <definedName name="rngGate4">#REF!</definedName>
    <definedName name="rngGate41">#REF!</definedName>
    <definedName name="rngGate5">#REF!</definedName>
    <definedName name="rngGate6">#REF!</definedName>
    <definedName name="rngGate7">#REF!</definedName>
    <definedName name="rngGate8">#REF!</definedName>
    <definedName name="rngGate9">#REF!</definedName>
    <definedName name="rngMile">#REF!</definedName>
    <definedName name="rngProjPlanStep">#REF!</definedName>
    <definedName name="rngRealValues">#REF!</definedName>
    <definedName name="rngRevDueDate">#REF!</definedName>
    <definedName name="rngStopLight">#REF!</definedName>
    <definedName name="RR">[17]FA!$AJ$104</definedName>
    <definedName name="S">#REF!</definedName>
    <definedName name="S1.5V">1.5</definedName>
    <definedName name="S1.5V_LOAD">#REF!</definedName>
    <definedName name="S12V">12</definedName>
    <definedName name="S12V_LOAD">#REF!</definedName>
    <definedName name="S3.3V">3.3</definedName>
    <definedName name="S3.3V_LOAD">#REF!</definedName>
    <definedName name="S5V">5</definedName>
    <definedName name="S5V_LOAD">#REF!</definedName>
    <definedName name="Sample">#REF!</definedName>
    <definedName name="Serial">#REF!</definedName>
    <definedName name="SMT_LOAD">#REF!</definedName>
    <definedName name="SMT_LOAD_B">#REF!</definedName>
    <definedName name="SMTA">#REF!</definedName>
    <definedName name="SMTB">#REF!</definedName>
    <definedName name="SMTHolidayOvertime">'[12]Detail Schedule'!$AR$7:$AR$26</definedName>
    <definedName name="SMTNormalOvertime">'[12]Detail Schedule'!$AP$7:$AP$26</definedName>
    <definedName name="SMTShift">'[12]Detail Schedule'!$D$27:$AH$27</definedName>
    <definedName name="SMTSTDNew">#REF!</definedName>
    <definedName name="SMTSTDOld">#REF!</definedName>
    <definedName name="SMTSupportHolidayOvertime">'[12]Detail Schedule'!$AR$27</definedName>
    <definedName name="SMTSupportNormalOvertime">'[12]Detail Schedule'!$AP$27</definedName>
    <definedName name="SMTSupportWeekendOvertime">'[12]Detail Schedule'!$AQ$27</definedName>
    <definedName name="SMTWeekendOvertime">'[12]Detail Schedule'!$AQ$7:$AQ$26</definedName>
    <definedName name="SPEED">#REF!</definedName>
    <definedName name="SS">[17]FA!$AK$104</definedName>
    <definedName name="Stage">#REF!</definedName>
    <definedName name="STD">#REF!</definedName>
    <definedName name="STD_02">[1]FA!$F$39:$F$42</definedName>
    <definedName name="STD_04MAC">[1]FA!$F$43</definedName>
    <definedName name="STD_04MAN">[1]FA!$F$18</definedName>
    <definedName name="STD_BOOT">[1]FA!$F$36</definedName>
    <definedName name="STD_REBOOT">[1]FA!$F$37</definedName>
    <definedName name="STD_TIME">[1]FA!$D$3</definedName>
    <definedName name="STDMODE">[1]FA!$G$8</definedName>
    <definedName name="SUM_TABLE">#REF!</definedName>
    <definedName name="SYS320N">#REF!</definedName>
    <definedName name="SYS320SLI">#REF!</definedName>
    <definedName name="SYS325P">#REF!</definedName>
    <definedName name="SYS325SX">#REF!</definedName>
    <definedName name="SYS333SL">#REF!</definedName>
    <definedName name="SYS420DE">#REF!</definedName>
    <definedName name="SYS420SE">#REF!</definedName>
    <definedName name="SYS466DSA">#REF!</definedName>
    <definedName name="SYS486D">#REF!</definedName>
    <definedName name="SYS486L">#REF!</definedName>
    <definedName name="SYS486M">#REF!</definedName>
    <definedName name="SYS486ME">#REF!</definedName>
    <definedName name="SYS486P">#REF!</definedName>
    <definedName name="SYS486T">#REF!</definedName>
    <definedName name="SYSDGX">#REF!</definedName>
    <definedName name="SYSEMS753">#REF!</definedName>
    <definedName name="SYSNL25">#REF!</definedName>
    <definedName name="T">#REF!</definedName>
    <definedName name="TAB">#REF!</definedName>
    <definedName name="TAB_SET">#REF!</definedName>
    <definedName name="TABLE">#REF!</definedName>
    <definedName name="TABLE_1">#REF!</definedName>
    <definedName name="TABLE_2">#REF!</definedName>
    <definedName name="TANT">#REF!</definedName>
    <definedName name="Task_Table1">#REF!</definedName>
    <definedName name="TBOPN">[32]Sheet2!$A$2:$A$113</definedName>
    <definedName name="TBORANGE">[32]Sheet2!$A$2:$G$113</definedName>
    <definedName name="TEST">#REF!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VKEY">#REF!</definedName>
    <definedName name="ThisDB">#REF!</definedName>
    <definedName name="tooling">#REF!</definedName>
    <definedName name="TOP">#REF!</definedName>
    <definedName name="TOTAL">[1]FA!$G$8:$G$58</definedName>
    <definedName name="TRAN">#REF!</definedName>
    <definedName name="Trise">7</definedName>
    <definedName name="TT">[17]FA!$AL$92</definedName>
    <definedName name="tu">#REF!</definedName>
    <definedName name="USD">'[25]Hourly Rate'!$C$9</definedName>
    <definedName name="UU">[17]FA!$AO$109</definedName>
    <definedName name="varCap">#REF!</definedName>
    <definedName name="varEVA">#REF!</definedName>
    <definedName name="varOP">#REF!</definedName>
    <definedName name="varOth">#REF!</definedName>
    <definedName name="varRev">#REF!</definedName>
    <definedName name="VELE">#REF!</definedName>
    <definedName name="ViseCommon">[9]Vise!$D$8:$M$16</definedName>
    <definedName name="ViseForecast">[9]Detail!$E$21:$BD$21</definedName>
    <definedName name="ViseS">[9]Detail!$E$22:$BD$22</definedName>
    <definedName name="ViseSMT">[9]Vise!$D$27:$M$30</definedName>
    <definedName name="VV">[17]FA!$AJ$92</definedName>
    <definedName name="Week">[9]Detail!$E$4:$BD$4</definedName>
    <definedName name="WeekendOvertime">#REF!</definedName>
    <definedName name="WeekendPlan">#REF!</definedName>
    <definedName name="WORK_AREA">#REF!</definedName>
    <definedName name="WORK1">#REF!</definedName>
    <definedName name="WORK2">#REF!</definedName>
    <definedName name="WORK3">#REF!</definedName>
    <definedName name="wrn.test." hidden="1">{#N/A,#N/A,FALSE,"Sheet1"}</definedName>
    <definedName name="WW">[17]FA!$AL$109</definedName>
    <definedName name="XboxB">[9]Detail!$E$10:$BD$10</definedName>
    <definedName name="XboxBOX">[9]Xbox!$D$63:$M$66</definedName>
    <definedName name="XboxCommon">[9]Xbox!$D$18:$M$26</definedName>
    <definedName name="XboxD">[9]Detail!$E$8:$BD$8</definedName>
    <definedName name="XboxDIP">[9]Xbox!$D$59:$M$62</definedName>
    <definedName name="XboxForecast">[10]Detail!$E$5:$BD$5</definedName>
    <definedName name="XboxS">[9]Detail!$E$6:$BD$6</definedName>
    <definedName name="XboxSMT">[9]Xbox!$D$55:$M$58</definedName>
    <definedName name="XenonDIPSTD">#REF!</definedName>
    <definedName name="XenonFAOffline">#REF!</definedName>
    <definedName name="XenonFASTD">#REF!</definedName>
    <definedName name="XenonPCBAOffline">#REF!</definedName>
    <definedName name="XenonSMTSTD">#REF!</definedName>
    <definedName name="XX">[17]FA!$AK$92</definedName>
    <definedName name="Year">#REF!</definedName>
    <definedName name="YY">[17]FA!$AN$104</definedName>
    <definedName name="樓層參考表">#REF!</definedName>
  </definedNames>
  <calcPr calcId="162913"/>
</workbook>
</file>

<file path=xl/calcChain.xml><?xml version="1.0" encoding="utf-8"?>
<calcChain xmlns="http://schemas.openxmlformats.org/spreadsheetml/2006/main">
  <c r="V267" i="12" l="1"/>
  <c r="U267" i="12"/>
  <c r="M267" i="12"/>
  <c r="L267" i="12"/>
  <c r="V265" i="12"/>
  <c r="U265" i="12"/>
  <c r="M265" i="12"/>
  <c r="L265" i="12"/>
  <c r="V264" i="12"/>
  <c r="U264" i="12"/>
  <c r="M264" i="12"/>
  <c r="L264" i="12"/>
  <c r="V263" i="12"/>
  <c r="U263" i="12"/>
  <c r="M263" i="12"/>
  <c r="L263" i="12"/>
  <c r="V262" i="12"/>
  <c r="U262" i="12"/>
  <c r="M262" i="12"/>
  <c r="L262" i="12"/>
  <c r="V261" i="12"/>
  <c r="U261" i="12"/>
  <c r="M261" i="12"/>
  <c r="L261" i="12"/>
  <c r="V260" i="12"/>
  <c r="U260" i="12"/>
  <c r="M260" i="12"/>
  <c r="L260" i="12"/>
  <c r="V258" i="12"/>
  <c r="U258" i="12"/>
  <c r="M258" i="12"/>
  <c r="L258" i="12"/>
  <c r="V257" i="12"/>
  <c r="U257" i="12"/>
  <c r="M257" i="12"/>
  <c r="L257" i="12"/>
  <c r="V255" i="12"/>
  <c r="U255" i="12"/>
  <c r="M255" i="12"/>
  <c r="L255" i="12"/>
  <c r="V254" i="12"/>
  <c r="U254" i="12"/>
  <c r="M254" i="12"/>
  <c r="L254" i="12"/>
  <c r="V253" i="12"/>
  <c r="U253" i="12"/>
  <c r="M253" i="12"/>
  <c r="L253" i="12"/>
  <c r="V251" i="12"/>
  <c r="U251" i="12"/>
  <c r="M251" i="12"/>
  <c r="L251" i="12"/>
  <c r="V250" i="12"/>
  <c r="U250" i="12"/>
  <c r="M250" i="12"/>
  <c r="L250" i="12"/>
  <c r="V249" i="12"/>
  <c r="U249" i="12"/>
  <c r="M249" i="12"/>
  <c r="L249" i="12"/>
  <c r="V248" i="12"/>
  <c r="U248" i="12"/>
  <c r="M248" i="12"/>
  <c r="L248" i="12"/>
  <c r="V247" i="12"/>
  <c r="U247" i="12"/>
  <c r="M247" i="12"/>
  <c r="L247" i="12"/>
  <c r="V246" i="12"/>
  <c r="U246" i="12"/>
  <c r="M246" i="12"/>
  <c r="L246" i="12"/>
  <c r="V244" i="12"/>
  <c r="U244" i="12"/>
  <c r="M244" i="12"/>
  <c r="L244" i="12"/>
  <c r="V243" i="12"/>
  <c r="U243" i="12"/>
  <c r="M243" i="12"/>
  <c r="L243" i="12"/>
  <c r="V242" i="12"/>
  <c r="U242" i="12"/>
  <c r="M242" i="12"/>
  <c r="L242" i="12"/>
  <c r="V241" i="12"/>
  <c r="U241" i="12"/>
  <c r="M241" i="12"/>
  <c r="L241" i="12"/>
  <c r="V240" i="12"/>
  <c r="U240" i="12"/>
  <c r="M240" i="12"/>
  <c r="L240" i="12"/>
  <c r="V239" i="12"/>
  <c r="U239" i="12"/>
  <c r="M239" i="12"/>
  <c r="L239" i="12"/>
  <c r="V238" i="12"/>
  <c r="U238" i="12"/>
  <c r="M238" i="12"/>
  <c r="L238" i="12"/>
  <c r="V237" i="12"/>
  <c r="U237" i="12"/>
  <c r="M237" i="12"/>
  <c r="L237" i="12"/>
  <c r="V236" i="12"/>
  <c r="U236" i="12"/>
  <c r="M236" i="12"/>
  <c r="L236" i="12"/>
  <c r="V235" i="12"/>
  <c r="U235" i="12"/>
  <c r="M235" i="12"/>
  <c r="L235" i="12"/>
  <c r="V234" i="12"/>
  <c r="U234" i="12"/>
  <c r="M234" i="12"/>
  <c r="L234" i="12"/>
  <c r="V233" i="12"/>
  <c r="U233" i="12"/>
  <c r="M233" i="12"/>
  <c r="L233" i="12"/>
  <c r="V232" i="12"/>
  <c r="U232" i="12"/>
  <c r="M232" i="12"/>
  <c r="L232" i="12"/>
  <c r="V230" i="12"/>
  <c r="U230" i="12"/>
  <c r="M230" i="12"/>
  <c r="L230" i="12"/>
  <c r="V229" i="12"/>
  <c r="U229" i="12"/>
  <c r="M229" i="12"/>
  <c r="L229" i="12"/>
  <c r="V228" i="12"/>
  <c r="U228" i="12"/>
  <c r="M228" i="12"/>
  <c r="L228" i="12"/>
  <c r="V227" i="12"/>
  <c r="U227" i="12"/>
  <c r="M227" i="12"/>
  <c r="L227" i="12"/>
  <c r="V226" i="12"/>
  <c r="U226" i="12"/>
  <c r="M226" i="12"/>
  <c r="L226" i="12"/>
  <c r="V225" i="12"/>
  <c r="U225" i="12"/>
  <c r="M225" i="12"/>
  <c r="L225" i="12"/>
  <c r="V223" i="12"/>
  <c r="U223" i="12"/>
  <c r="M223" i="12"/>
  <c r="L223" i="12"/>
  <c r="V222" i="12"/>
  <c r="U222" i="12"/>
  <c r="M222" i="12"/>
  <c r="L222" i="12"/>
  <c r="V221" i="12"/>
  <c r="U221" i="12"/>
  <c r="M221" i="12"/>
  <c r="L221" i="12"/>
  <c r="M219" i="12"/>
  <c r="L219" i="12"/>
  <c r="V218" i="12"/>
  <c r="M218" i="12"/>
  <c r="L218" i="12"/>
  <c r="M217" i="12"/>
  <c r="L217" i="12"/>
  <c r="V216" i="12"/>
  <c r="M216" i="12"/>
  <c r="L216" i="12"/>
  <c r="V215" i="12"/>
  <c r="M215" i="12"/>
  <c r="L215" i="12"/>
  <c r="V214" i="12"/>
  <c r="M214" i="12"/>
  <c r="L214" i="12"/>
  <c r="V213" i="12"/>
  <c r="M213" i="12"/>
  <c r="L213" i="12"/>
  <c r="V212" i="12"/>
  <c r="M212" i="12"/>
  <c r="L212" i="12"/>
  <c r="V211" i="12"/>
  <c r="M211" i="12"/>
  <c r="L211" i="12"/>
  <c r="M210" i="12"/>
  <c r="L210" i="12"/>
  <c r="M209" i="12"/>
  <c r="L209" i="12"/>
  <c r="V208" i="12"/>
  <c r="M208" i="12"/>
  <c r="L208" i="12"/>
  <c r="M207" i="12"/>
  <c r="L207" i="12"/>
  <c r="V206" i="12"/>
  <c r="M206" i="12"/>
  <c r="L206" i="12"/>
  <c r="V205" i="12"/>
  <c r="M205" i="12"/>
  <c r="L205" i="12"/>
  <c r="V204" i="12"/>
  <c r="M204" i="12"/>
  <c r="L204" i="12"/>
  <c r="M203" i="12"/>
  <c r="L203" i="12"/>
  <c r="V202" i="12"/>
  <c r="M202" i="12"/>
  <c r="L202" i="12"/>
  <c r="V201" i="12"/>
  <c r="T201" i="12"/>
  <c r="M201" i="12"/>
  <c r="L201" i="12"/>
  <c r="V200" i="12"/>
  <c r="M200" i="12"/>
  <c r="L200" i="12"/>
  <c r="V199" i="12"/>
  <c r="M199" i="12"/>
  <c r="L199" i="12"/>
  <c r="V198" i="12"/>
  <c r="T198" i="12"/>
  <c r="M198" i="12"/>
  <c r="L198" i="12"/>
  <c r="V197" i="12"/>
  <c r="T197" i="12"/>
  <c r="M197" i="12"/>
  <c r="L197" i="12"/>
  <c r="M196" i="12"/>
  <c r="L196" i="12"/>
  <c r="V195" i="12"/>
  <c r="M195" i="12"/>
  <c r="L195" i="12"/>
  <c r="V194" i="12"/>
  <c r="M194" i="12"/>
  <c r="L194" i="12"/>
  <c r="V193" i="12"/>
  <c r="M193" i="12"/>
  <c r="L193" i="12"/>
  <c r="V192" i="12"/>
  <c r="M192" i="12"/>
  <c r="L192" i="12"/>
  <c r="V191" i="12"/>
  <c r="M191" i="12"/>
  <c r="L191" i="12"/>
  <c r="V190" i="12"/>
  <c r="M190" i="12"/>
  <c r="L190" i="12"/>
  <c r="V189" i="12"/>
  <c r="M189" i="12"/>
  <c r="L189" i="12"/>
  <c r="V188" i="12"/>
  <c r="M188" i="12"/>
  <c r="L188" i="12"/>
  <c r="V187" i="12"/>
  <c r="M187" i="12"/>
  <c r="L187" i="12"/>
  <c r="V186" i="12"/>
  <c r="M186" i="12"/>
  <c r="L186" i="12"/>
  <c r="V185" i="12"/>
  <c r="M185" i="12"/>
  <c r="L185" i="12"/>
  <c r="V184" i="12"/>
  <c r="M184" i="12"/>
  <c r="L184" i="12"/>
  <c r="V183" i="12"/>
  <c r="M183" i="12"/>
  <c r="L183" i="12"/>
  <c r="M182" i="12"/>
  <c r="L182" i="12"/>
  <c r="V181" i="12"/>
  <c r="M181" i="12"/>
  <c r="L181" i="12"/>
  <c r="V180" i="12"/>
  <c r="M180" i="12"/>
  <c r="L180" i="12"/>
  <c r="V179" i="12"/>
  <c r="M179" i="12"/>
  <c r="L179" i="12"/>
  <c r="V178" i="12"/>
  <c r="M178" i="12"/>
  <c r="L178" i="12"/>
  <c r="V177" i="12"/>
  <c r="M177" i="12"/>
  <c r="L177" i="12"/>
  <c r="V176" i="12"/>
  <c r="T176" i="12"/>
  <c r="M176" i="12"/>
  <c r="L176" i="12"/>
  <c r="M175" i="12"/>
  <c r="L175" i="12"/>
  <c r="V174" i="12"/>
  <c r="M174" i="12"/>
  <c r="L174" i="12"/>
  <c r="V173" i="12"/>
  <c r="M173" i="12"/>
  <c r="L173" i="12"/>
  <c r="V172" i="12"/>
  <c r="M172" i="12"/>
  <c r="L172" i="12"/>
  <c r="M171" i="12"/>
  <c r="L171" i="12"/>
  <c r="M170" i="12"/>
  <c r="L170" i="12"/>
  <c r="V169" i="12"/>
  <c r="U169" i="12"/>
  <c r="M169" i="12"/>
  <c r="L169" i="12"/>
  <c r="V168" i="12"/>
  <c r="U168" i="12"/>
  <c r="M168" i="12"/>
  <c r="L168" i="12"/>
  <c r="V167" i="12"/>
  <c r="U167" i="12"/>
  <c r="M167" i="12"/>
  <c r="L167" i="12"/>
  <c r="V166" i="12"/>
  <c r="U166" i="12"/>
  <c r="M166" i="12"/>
  <c r="L166" i="12"/>
  <c r="V165" i="12"/>
  <c r="U165" i="12"/>
  <c r="M165" i="12"/>
  <c r="L165" i="12"/>
  <c r="V164" i="12"/>
  <c r="U164" i="12"/>
  <c r="M164" i="12"/>
  <c r="L164" i="12"/>
  <c r="V163" i="12"/>
  <c r="U163" i="12"/>
  <c r="M163" i="12"/>
  <c r="L163" i="12"/>
  <c r="V162" i="12"/>
  <c r="U162" i="12"/>
  <c r="M162" i="12"/>
  <c r="L162" i="12"/>
  <c r="V161" i="12"/>
  <c r="U161" i="12"/>
  <c r="M161" i="12"/>
  <c r="L161" i="12"/>
  <c r="V160" i="12"/>
  <c r="U160" i="12"/>
  <c r="M160" i="12"/>
  <c r="L160" i="12"/>
  <c r="V159" i="12"/>
  <c r="U159" i="12"/>
  <c r="M159" i="12"/>
  <c r="L159" i="12"/>
  <c r="V158" i="12"/>
  <c r="U158" i="12"/>
  <c r="M158" i="12"/>
  <c r="L158" i="12"/>
  <c r="V157" i="12"/>
  <c r="U157" i="12"/>
  <c r="M157" i="12"/>
  <c r="L157" i="12"/>
  <c r="V156" i="12"/>
  <c r="U156" i="12"/>
  <c r="M156" i="12"/>
  <c r="L156" i="12"/>
  <c r="V155" i="12"/>
  <c r="U155" i="12"/>
  <c r="M155" i="12"/>
  <c r="L155" i="12"/>
  <c r="V154" i="12"/>
  <c r="U154" i="12"/>
  <c r="M154" i="12"/>
  <c r="L154" i="12"/>
  <c r="V153" i="12"/>
  <c r="U153" i="12"/>
  <c r="M153" i="12"/>
  <c r="L153" i="12"/>
  <c r="V149" i="12"/>
  <c r="U149" i="12"/>
  <c r="M149" i="12"/>
  <c r="L149" i="12"/>
  <c r="V148" i="12"/>
  <c r="U148" i="12"/>
  <c r="M148" i="12"/>
  <c r="L148" i="12"/>
  <c r="V147" i="12"/>
  <c r="U147" i="12"/>
  <c r="M147" i="12"/>
  <c r="L147" i="12"/>
  <c r="V146" i="12"/>
  <c r="U146" i="12"/>
  <c r="M146" i="12"/>
  <c r="L146" i="12"/>
  <c r="V145" i="12"/>
  <c r="U145" i="12"/>
  <c r="M145" i="12"/>
  <c r="L145" i="12"/>
  <c r="V144" i="12"/>
  <c r="U144" i="12"/>
  <c r="M144" i="12"/>
  <c r="L144" i="12"/>
  <c r="V143" i="12"/>
  <c r="U143" i="12"/>
  <c r="M143" i="12"/>
  <c r="L143" i="12"/>
  <c r="V142" i="12"/>
  <c r="U142" i="12"/>
  <c r="M142" i="12"/>
  <c r="L142" i="12"/>
  <c r="V141" i="12"/>
  <c r="U141" i="12"/>
  <c r="M141" i="12"/>
  <c r="L141" i="12"/>
  <c r="V140" i="12"/>
  <c r="U140" i="12"/>
  <c r="M140" i="12"/>
  <c r="L140" i="12"/>
  <c r="V139" i="12"/>
  <c r="U139" i="12"/>
  <c r="M139" i="12"/>
  <c r="L139" i="12"/>
  <c r="V138" i="12"/>
  <c r="U138" i="12"/>
  <c r="M138" i="12"/>
  <c r="L138" i="12"/>
  <c r="V137" i="12"/>
  <c r="U137" i="12"/>
  <c r="M137" i="12"/>
  <c r="L137" i="12"/>
  <c r="V136" i="12"/>
  <c r="U136" i="12"/>
  <c r="M136" i="12"/>
  <c r="L136" i="12"/>
  <c r="V135" i="12"/>
  <c r="U135" i="12"/>
  <c r="M135" i="12"/>
  <c r="L135" i="12"/>
  <c r="V134" i="12"/>
  <c r="U134" i="12"/>
  <c r="M134" i="12"/>
  <c r="L134" i="12"/>
  <c r="V133" i="12"/>
  <c r="U133" i="12"/>
  <c r="M133" i="12"/>
  <c r="L133" i="12"/>
  <c r="V132" i="12"/>
  <c r="U132" i="12"/>
  <c r="M132" i="12"/>
  <c r="L132" i="12"/>
  <c r="V131" i="12"/>
  <c r="U131" i="12"/>
  <c r="M131" i="12"/>
  <c r="L131" i="12"/>
  <c r="V130" i="12"/>
  <c r="U130" i="12"/>
  <c r="M130" i="12"/>
  <c r="L130" i="12"/>
  <c r="V128" i="12"/>
  <c r="V127" i="12"/>
  <c r="V126" i="12"/>
  <c r="V125" i="12"/>
  <c r="V124" i="12"/>
  <c r="V123" i="12"/>
  <c r="V122" i="12"/>
  <c r="V121" i="12"/>
  <c r="V120" i="12"/>
  <c r="V119" i="12"/>
  <c r="V118" i="12"/>
  <c r="V117" i="12"/>
  <c r="V116" i="12"/>
  <c r="V115" i="12"/>
  <c r="V114" i="12"/>
  <c r="V113" i="12"/>
  <c r="V112" i="12"/>
  <c r="V111" i="12"/>
  <c r="V110" i="12"/>
  <c r="V109" i="12"/>
  <c r="V108" i="12"/>
  <c r="V107" i="12"/>
  <c r="V106" i="12"/>
  <c r="V105" i="12"/>
  <c r="V104" i="12"/>
  <c r="V103" i="12"/>
  <c r="V102" i="12"/>
  <c r="V100" i="12"/>
  <c r="T100" i="12"/>
  <c r="V99" i="12"/>
  <c r="V98" i="12"/>
  <c r="V97" i="12"/>
  <c r="T97" i="12"/>
  <c r="V96" i="12"/>
  <c r="T96" i="12"/>
  <c r="V95" i="12"/>
  <c r="T95" i="12"/>
  <c r="V94" i="12"/>
  <c r="V93" i="12"/>
  <c r="T93" i="12"/>
  <c r="V92" i="12"/>
  <c r="V91" i="12"/>
  <c r="V90" i="12"/>
  <c r="V89" i="12"/>
  <c r="V88" i="12"/>
  <c r="V87" i="12"/>
  <c r="T87" i="12"/>
  <c r="V86" i="12"/>
  <c r="V85" i="12"/>
  <c r="V84" i="12"/>
  <c r="T84" i="12"/>
  <c r="V83" i="12"/>
  <c r="V82" i="12"/>
  <c r="V81" i="12"/>
  <c r="V80" i="12"/>
  <c r="V79" i="12"/>
  <c r="V78" i="12"/>
  <c r="T78" i="12"/>
  <c r="V77" i="12"/>
  <c r="V76" i="12"/>
  <c r="V75" i="12"/>
  <c r="V74" i="12"/>
  <c r="V73" i="12"/>
  <c r="V72" i="12"/>
  <c r="V71" i="12"/>
  <c r="V70" i="12"/>
  <c r="T70" i="12"/>
  <c r="V69" i="12"/>
  <c r="T69" i="12"/>
  <c r="V68" i="12"/>
  <c r="T68" i="12"/>
  <c r="V67" i="12"/>
  <c r="T67" i="12"/>
  <c r="V65" i="12"/>
  <c r="V64" i="12"/>
  <c r="V63" i="12"/>
  <c r="V62" i="12"/>
  <c r="V61" i="12"/>
  <c r="V60" i="12"/>
  <c r="V59" i="12"/>
  <c r="V58" i="12"/>
  <c r="V57" i="12"/>
  <c r="V56" i="12"/>
  <c r="T56" i="12"/>
  <c r="V55" i="12"/>
  <c r="T55" i="12"/>
  <c r="V54" i="12"/>
  <c r="T54" i="12"/>
  <c r="V53" i="12"/>
  <c r="T53" i="12"/>
  <c r="V52" i="12"/>
  <c r="T52" i="12"/>
  <c r="V51" i="12"/>
  <c r="V50" i="12"/>
  <c r="V49" i="12"/>
  <c r="V48" i="12"/>
  <c r="T48" i="12"/>
  <c r="V47" i="12"/>
  <c r="V46" i="12"/>
  <c r="V45" i="12"/>
  <c r="V44" i="12"/>
  <c r="V43" i="12"/>
  <c r="V42" i="12"/>
  <c r="V41" i="12"/>
  <c r="V40" i="12"/>
  <c r="V39" i="12"/>
  <c r="V38" i="12"/>
  <c r="V37" i="12"/>
  <c r="V36" i="12"/>
  <c r="V35" i="12"/>
  <c r="V34" i="12"/>
  <c r="V33" i="12"/>
  <c r="V32" i="12"/>
  <c r="V31" i="12"/>
  <c r="V30" i="12"/>
  <c r="V29" i="12"/>
  <c r="V28" i="12"/>
  <c r="V27" i="12"/>
  <c r="V26" i="12"/>
  <c r="V25" i="12"/>
  <c r="V24" i="12"/>
  <c r="V23" i="12"/>
  <c r="V22" i="12"/>
  <c r="V21" i="12"/>
  <c r="V20" i="12"/>
  <c r="V19" i="12"/>
  <c r="V18" i="12"/>
  <c r="V17" i="12"/>
  <c r="V16" i="12"/>
  <c r="V15" i="12"/>
  <c r="T15" i="12"/>
  <c r="V14" i="12"/>
  <c r="T14" i="12"/>
  <c r="V13" i="12"/>
  <c r="T13" i="12"/>
  <c r="V12" i="12"/>
  <c r="T12" i="12"/>
  <c r="V11" i="12"/>
  <c r="T11" i="12"/>
  <c r="V10" i="12"/>
  <c r="T10" i="12"/>
  <c r="V9" i="12"/>
  <c r="T9" i="12"/>
  <c r="V8" i="12"/>
  <c r="T8" i="12"/>
  <c r="V7" i="12"/>
  <c r="T7" i="12"/>
  <c r="V6" i="12"/>
  <c r="T6" i="12"/>
  <c r="V5" i="12"/>
  <c r="T5" i="12"/>
  <c r="V4" i="12"/>
  <c r="P10" i="17"/>
  <c r="P9" i="17"/>
  <c r="I9" i="17"/>
  <c r="P8" i="17"/>
  <c r="I8" i="17"/>
  <c r="I7" i="17"/>
  <c r="R266" i="18"/>
  <c r="R265" i="18"/>
  <c r="R264" i="18"/>
  <c r="R263" i="18"/>
  <c r="R262" i="18"/>
  <c r="R261" i="18"/>
  <c r="R260" i="18"/>
  <c r="R259" i="18"/>
  <c r="R258" i="18"/>
  <c r="R257" i="18"/>
  <c r="R256" i="18"/>
  <c r="R255" i="18"/>
  <c r="R254" i="18"/>
  <c r="R253" i="18"/>
  <c r="R252" i="18"/>
  <c r="R251" i="18"/>
  <c r="R250" i="18"/>
  <c r="R249" i="18"/>
  <c r="R247" i="18"/>
  <c r="R245" i="18"/>
  <c r="R244" i="18"/>
  <c r="Q244" i="18"/>
  <c r="R243" i="18"/>
  <c r="Q243" i="18"/>
  <c r="R242" i="18"/>
  <c r="R241" i="18"/>
  <c r="R240" i="18"/>
  <c r="R239" i="18"/>
  <c r="R238" i="18"/>
  <c r="R237" i="18"/>
  <c r="R235" i="18"/>
  <c r="Q235" i="18"/>
  <c r="R234" i="18"/>
  <c r="Q234" i="18"/>
  <c r="R233" i="18"/>
  <c r="Q233" i="18"/>
  <c r="R232" i="18"/>
  <c r="R231" i="18"/>
  <c r="R229" i="18"/>
  <c r="R228" i="18"/>
  <c r="R226" i="18"/>
  <c r="L226" i="18"/>
  <c r="K226" i="18"/>
  <c r="R225" i="18"/>
  <c r="L225" i="18"/>
  <c r="K225" i="18"/>
  <c r="R224" i="18"/>
  <c r="L224" i="18"/>
  <c r="K224" i="18"/>
  <c r="R222" i="18"/>
  <c r="R219" i="18"/>
  <c r="L219" i="18"/>
  <c r="K219" i="18"/>
  <c r="R214" i="18"/>
  <c r="Q214" i="18"/>
  <c r="R209" i="18"/>
  <c r="R208" i="18"/>
  <c r="R206" i="18"/>
  <c r="Q206" i="18"/>
  <c r="R205" i="18"/>
  <c r="Q205" i="18"/>
  <c r="R202" i="18"/>
  <c r="Q202" i="18"/>
  <c r="R201" i="18"/>
  <c r="Q201" i="18"/>
  <c r="R200" i="18"/>
  <c r="Q200" i="18"/>
  <c r="R197" i="18"/>
  <c r="R196" i="18"/>
  <c r="R195" i="18"/>
  <c r="R194" i="18"/>
  <c r="R193" i="18"/>
  <c r="R192" i="18"/>
  <c r="R191" i="18"/>
  <c r="R190" i="18"/>
  <c r="R189" i="18"/>
  <c r="R188" i="18"/>
  <c r="R187" i="18"/>
  <c r="R186" i="18"/>
  <c r="R185" i="18"/>
  <c r="R184" i="18"/>
  <c r="R183" i="18"/>
  <c r="R182" i="18"/>
  <c r="R181" i="18"/>
  <c r="R180" i="18"/>
  <c r="R179" i="18"/>
  <c r="R178" i="18"/>
  <c r="R177" i="18"/>
  <c r="R176" i="18"/>
  <c r="R175" i="18"/>
  <c r="R174" i="18"/>
  <c r="R173" i="18"/>
  <c r="R172" i="18"/>
  <c r="R171" i="18"/>
  <c r="R170" i="18"/>
  <c r="R169" i="18"/>
  <c r="R167" i="18"/>
  <c r="Q167" i="18"/>
  <c r="L167" i="18"/>
  <c r="K167" i="18"/>
  <c r="R165" i="18"/>
  <c r="Q165" i="18"/>
  <c r="L165" i="18"/>
  <c r="K165" i="18"/>
  <c r="R164" i="18"/>
  <c r="R163" i="18"/>
  <c r="R162" i="18"/>
  <c r="R161" i="18"/>
  <c r="R160" i="18"/>
  <c r="R159" i="18"/>
  <c r="Q159" i="18"/>
  <c r="R157" i="18"/>
  <c r="Q157" i="18"/>
  <c r="R156" i="18"/>
  <c r="Q156" i="18"/>
  <c r="R155" i="18"/>
  <c r="Q155" i="18"/>
  <c r="R154" i="18"/>
  <c r="Q154" i="18"/>
  <c r="R153" i="18"/>
  <c r="Q153" i="18"/>
  <c r="R152" i="18"/>
  <c r="Q152" i="18"/>
  <c r="R151" i="18"/>
  <c r="Q151" i="18"/>
  <c r="R150" i="18"/>
  <c r="Q150" i="18"/>
  <c r="R149" i="18"/>
  <c r="Q149" i="18"/>
  <c r="R148" i="18"/>
  <c r="Q148" i="18"/>
  <c r="R147" i="18"/>
  <c r="Q147" i="18"/>
  <c r="R146" i="18"/>
  <c r="Q146" i="18"/>
  <c r="R145" i="18"/>
  <c r="Q145" i="18"/>
  <c r="R144" i="18"/>
  <c r="Q144" i="18"/>
  <c r="R143" i="18"/>
  <c r="Q143" i="18"/>
  <c r="R142" i="18"/>
  <c r="Q142" i="18"/>
  <c r="R141" i="18"/>
  <c r="R140" i="18"/>
  <c r="R139" i="18"/>
  <c r="R138" i="18"/>
  <c r="R137" i="18"/>
  <c r="R136" i="18"/>
  <c r="R133" i="18"/>
  <c r="R132" i="18"/>
  <c r="R131" i="18"/>
  <c r="R130" i="18"/>
  <c r="R129" i="18"/>
  <c r="R128" i="18"/>
  <c r="R127" i="18"/>
  <c r="R126" i="18"/>
  <c r="R125" i="18"/>
  <c r="R124" i="18"/>
  <c r="R123" i="18"/>
  <c r="R122" i="18"/>
  <c r="R121" i="18"/>
  <c r="R120" i="18"/>
  <c r="R119" i="18"/>
  <c r="R118" i="18"/>
  <c r="R117" i="18"/>
  <c r="R116" i="18"/>
  <c r="R115" i="18"/>
  <c r="R114" i="18"/>
  <c r="R113" i="18"/>
  <c r="R112" i="18"/>
  <c r="R111" i="18"/>
  <c r="R110" i="18"/>
  <c r="R109" i="18"/>
  <c r="R108" i="18"/>
  <c r="R107" i="18"/>
  <c r="R105" i="18"/>
  <c r="Q105" i="18"/>
  <c r="L105" i="18"/>
  <c r="K105" i="18"/>
  <c r="R104" i="18"/>
  <c r="L104" i="18"/>
  <c r="K104" i="18"/>
  <c r="R103" i="18"/>
  <c r="L103" i="18"/>
  <c r="K103" i="18"/>
  <c r="R102" i="18"/>
  <c r="Q102" i="18"/>
  <c r="L102" i="18"/>
  <c r="K102" i="18"/>
  <c r="R101" i="18"/>
  <c r="Q101" i="18"/>
  <c r="L101" i="18"/>
  <c r="K101" i="18"/>
  <c r="R100" i="18"/>
  <c r="Q100" i="18"/>
  <c r="L100" i="18"/>
  <c r="K100" i="18"/>
  <c r="R99" i="18"/>
  <c r="Q99" i="18"/>
  <c r="L99" i="18"/>
  <c r="R98" i="18"/>
  <c r="Q98" i="18"/>
  <c r="L98" i="18"/>
  <c r="K98" i="18"/>
  <c r="R97" i="18"/>
  <c r="Q97" i="18"/>
  <c r="L97" i="18"/>
  <c r="K97" i="18"/>
  <c r="R96" i="18"/>
  <c r="Q96" i="18"/>
  <c r="L96" i="18"/>
  <c r="K96" i="18"/>
  <c r="R95" i="18"/>
  <c r="Q95" i="18"/>
  <c r="L95" i="18"/>
  <c r="K95" i="18"/>
  <c r="R94" i="18"/>
  <c r="L94" i="18"/>
  <c r="K94" i="18"/>
  <c r="R93" i="18"/>
  <c r="Q93" i="18"/>
  <c r="L93" i="18"/>
  <c r="K93" i="18"/>
  <c r="R92" i="18"/>
  <c r="L92" i="18"/>
  <c r="K92" i="18"/>
  <c r="R91" i="18"/>
  <c r="L91" i="18"/>
  <c r="K91" i="18"/>
  <c r="R90" i="18"/>
  <c r="Q90" i="18"/>
  <c r="L90" i="18"/>
  <c r="K90" i="18"/>
  <c r="R89" i="18"/>
  <c r="L89" i="18"/>
  <c r="R88" i="18"/>
  <c r="L88" i="18"/>
  <c r="R87" i="18"/>
  <c r="Q87" i="18"/>
  <c r="O87" i="18"/>
  <c r="N87" i="18"/>
  <c r="M87" i="18"/>
  <c r="L87" i="18"/>
  <c r="K87" i="18"/>
  <c r="R86" i="18"/>
  <c r="L86" i="18"/>
  <c r="R85" i="18"/>
  <c r="L85" i="18"/>
  <c r="R84" i="18"/>
  <c r="L84" i="18"/>
  <c r="K84" i="18"/>
  <c r="R83" i="18"/>
  <c r="L83" i="18"/>
  <c r="R82" i="18"/>
  <c r="L82" i="18"/>
  <c r="R81" i="18"/>
  <c r="Q81" i="18"/>
  <c r="O81" i="18"/>
  <c r="N81" i="18"/>
  <c r="M81" i="18"/>
  <c r="L81" i="18"/>
  <c r="K81" i="18"/>
  <c r="R80" i="18"/>
  <c r="L80" i="18"/>
  <c r="R79" i="18"/>
  <c r="L79" i="18"/>
  <c r="R78" i="18"/>
  <c r="Q78" i="18"/>
  <c r="O78" i="18"/>
  <c r="N78" i="18"/>
  <c r="M78" i="18"/>
  <c r="L78" i="18"/>
  <c r="K78" i="18"/>
  <c r="R77" i="18"/>
  <c r="L77" i="18"/>
  <c r="K77" i="18"/>
  <c r="R76" i="18"/>
  <c r="L76" i="18"/>
  <c r="R75" i="18"/>
  <c r="L75" i="18"/>
  <c r="R74" i="18"/>
  <c r="Q74" i="18"/>
  <c r="O74" i="18"/>
  <c r="N74" i="18"/>
  <c r="M74" i="18"/>
  <c r="L74" i="18"/>
  <c r="K74" i="18"/>
  <c r="R73" i="18"/>
  <c r="L73" i="18"/>
  <c r="K73" i="18"/>
  <c r="R72" i="18"/>
  <c r="Q72" i="18"/>
  <c r="L72" i="18"/>
  <c r="K72" i="18"/>
  <c r="R71" i="18"/>
  <c r="Q71" i="18"/>
  <c r="L71" i="18"/>
  <c r="K71" i="18"/>
  <c r="R70" i="18"/>
  <c r="Q70" i="18"/>
  <c r="L70" i="18"/>
  <c r="K70" i="18"/>
  <c r="R69" i="18"/>
  <c r="Q69" i="18"/>
  <c r="L69" i="18"/>
  <c r="K69" i="18"/>
  <c r="R67" i="18"/>
  <c r="R66" i="18"/>
  <c r="R65" i="18"/>
  <c r="R64" i="18"/>
  <c r="R63" i="18"/>
  <c r="R62" i="18"/>
  <c r="R61" i="18"/>
  <c r="R60" i="18"/>
  <c r="R59" i="18"/>
  <c r="R58" i="18"/>
  <c r="R57" i="18"/>
  <c r="R56" i="18"/>
  <c r="R55" i="18"/>
  <c r="R54" i="18"/>
  <c r="R53" i="18"/>
  <c r="Q53" i="18"/>
  <c r="R52" i="18"/>
  <c r="Q52" i="18"/>
  <c r="AD51" i="18"/>
  <c r="R51" i="18"/>
  <c r="Q51" i="18"/>
  <c r="AD50" i="18"/>
  <c r="R50" i="18"/>
  <c r="Q50" i="18"/>
  <c r="AD49" i="18"/>
  <c r="R49" i="18"/>
  <c r="Q49" i="18"/>
  <c r="AD48" i="18"/>
  <c r="R48" i="18"/>
  <c r="Q48" i="18"/>
  <c r="R47" i="18"/>
  <c r="R46" i="18"/>
  <c r="R45" i="18"/>
  <c r="Q45" i="18"/>
  <c r="R44" i="18"/>
  <c r="R43" i="18"/>
  <c r="R42" i="18"/>
  <c r="R41" i="18"/>
  <c r="R40" i="18"/>
  <c r="R39" i="18"/>
  <c r="R38" i="18"/>
  <c r="R37" i="18"/>
  <c r="R36" i="18"/>
  <c r="R35" i="18"/>
  <c r="R34" i="18"/>
  <c r="R33" i="18"/>
  <c r="R32" i="18"/>
  <c r="R31" i="18"/>
  <c r="R30" i="18"/>
  <c r="R23" i="18"/>
  <c r="R22" i="18"/>
  <c r="R21" i="18"/>
  <c r="R20" i="18"/>
  <c r="R19" i="18"/>
  <c r="R17" i="18"/>
  <c r="R16" i="18"/>
  <c r="R15" i="18"/>
  <c r="R14" i="18"/>
  <c r="Q14" i="18"/>
  <c r="R13" i="18"/>
  <c r="Q13" i="18"/>
  <c r="R12" i="18"/>
  <c r="Q12" i="18"/>
  <c r="L12" i="18"/>
  <c r="R11" i="18"/>
  <c r="Q11" i="18"/>
  <c r="L11" i="18"/>
  <c r="R10" i="18"/>
  <c r="Q10" i="18"/>
  <c r="R9" i="18"/>
  <c r="Q9" i="18"/>
  <c r="R8" i="18"/>
  <c r="Q8" i="18"/>
  <c r="R7" i="18"/>
  <c r="Q7" i="18"/>
  <c r="R6" i="18"/>
  <c r="Q6" i="18"/>
  <c r="R5" i="18"/>
  <c r="Q5" i="18"/>
  <c r="R4" i="18"/>
  <c r="AE36" i="23"/>
  <c r="AD36" i="23"/>
  <c r="AC36" i="23"/>
  <c r="AB36" i="23"/>
  <c r="AA36" i="23"/>
  <c r="Z36" i="23"/>
  <c r="Y36" i="23"/>
  <c r="X36" i="23"/>
  <c r="W36" i="23"/>
  <c r="V36" i="23"/>
  <c r="U36" i="23"/>
  <c r="T36" i="23"/>
  <c r="S36" i="23"/>
  <c r="R36" i="23"/>
  <c r="Q36" i="23"/>
  <c r="P36" i="23"/>
  <c r="O36" i="23"/>
  <c r="N36" i="23"/>
  <c r="M36" i="23"/>
  <c r="L36" i="23"/>
  <c r="K36" i="23"/>
  <c r="J36" i="23"/>
  <c r="I36" i="23"/>
  <c r="H36" i="23"/>
  <c r="G36" i="23"/>
  <c r="F36" i="23"/>
  <c r="E36" i="23"/>
  <c r="D36" i="23"/>
  <c r="AE33" i="23"/>
  <c r="AD33" i="23"/>
  <c r="AC33" i="23"/>
  <c r="AB33" i="23"/>
  <c r="AA33" i="23"/>
  <c r="Z33" i="23"/>
  <c r="Y33" i="23"/>
  <c r="X33" i="23"/>
  <c r="W33" i="23"/>
  <c r="V33" i="23"/>
  <c r="U33" i="23"/>
  <c r="T33" i="23"/>
  <c r="S33" i="23"/>
  <c r="R33" i="23"/>
  <c r="Q33" i="23"/>
  <c r="P33" i="23"/>
  <c r="O33" i="23"/>
  <c r="N33" i="23"/>
  <c r="M33" i="23"/>
  <c r="L33" i="23"/>
  <c r="K33" i="23"/>
  <c r="J33" i="23"/>
  <c r="I33" i="23"/>
  <c r="H33" i="23"/>
  <c r="G33" i="23"/>
  <c r="F33" i="23"/>
  <c r="E33" i="23"/>
  <c r="D33"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X20" i="21"/>
  <c r="W20" i="21"/>
  <c r="V20" i="21"/>
  <c r="U20" i="21"/>
  <c r="T20" i="21"/>
  <c r="S20" i="21"/>
  <c r="R20" i="21"/>
  <c r="Q20" i="21"/>
  <c r="P20" i="21"/>
  <c r="O20" i="21"/>
  <c r="N20" i="21"/>
  <c r="M20" i="21"/>
  <c r="L20" i="21"/>
  <c r="K20" i="21"/>
  <c r="J20" i="21"/>
  <c r="I20" i="21"/>
  <c r="H20" i="21"/>
  <c r="G20" i="21"/>
  <c r="F20" i="21"/>
  <c r="E20" i="21"/>
  <c r="D20" i="21"/>
  <c r="X16" i="21"/>
  <c r="W16" i="21"/>
  <c r="V16" i="21"/>
  <c r="U16" i="21"/>
  <c r="T16" i="21"/>
  <c r="S16" i="21"/>
  <c r="R16" i="21"/>
  <c r="Q16" i="21"/>
  <c r="P16" i="21"/>
  <c r="O16" i="21"/>
  <c r="N16" i="21"/>
  <c r="M16" i="21"/>
  <c r="L16" i="21"/>
  <c r="K16" i="21"/>
  <c r="J16" i="21"/>
  <c r="I16" i="21"/>
  <c r="H16" i="21"/>
  <c r="G16" i="21"/>
  <c r="F16" i="21"/>
  <c r="E16" i="21"/>
  <c r="D16" i="21"/>
  <c r="Y10" i="21"/>
  <c r="X10" i="21"/>
  <c r="W10" i="21"/>
  <c r="V10" i="21"/>
  <c r="U10" i="21"/>
  <c r="T10" i="21"/>
  <c r="S10" i="21"/>
  <c r="R10" i="21"/>
  <c r="Q10" i="21"/>
  <c r="P10" i="21"/>
  <c r="O10" i="21"/>
  <c r="N10" i="21"/>
  <c r="M10" i="21"/>
  <c r="L10" i="21"/>
  <c r="K10" i="21"/>
  <c r="J10" i="21"/>
  <c r="I10" i="21"/>
  <c r="H10" i="21"/>
  <c r="G10" i="21"/>
  <c r="F10" i="21"/>
  <c r="E10" i="21"/>
  <c r="D10" i="21"/>
  <c r="O48" i="24"/>
  <c r="J48" i="24"/>
  <c r="I48" i="24"/>
  <c r="O47" i="24"/>
  <c r="J47" i="24"/>
  <c r="I47" i="24"/>
  <c r="O46" i="24"/>
  <c r="J46" i="24"/>
  <c r="I46" i="24"/>
  <c r="O45" i="24"/>
  <c r="J45" i="24"/>
  <c r="I45" i="24"/>
  <c r="AO44" i="24"/>
  <c r="O44" i="24"/>
  <c r="J44" i="24"/>
  <c r="I44" i="24"/>
  <c r="O43" i="24"/>
  <c r="J43" i="24"/>
  <c r="I43" i="24"/>
  <c r="O42" i="24"/>
  <c r="J42" i="24"/>
  <c r="I42" i="24"/>
  <c r="O41" i="24"/>
  <c r="J41" i="24"/>
  <c r="I41" i="24"/>
  <c r="O40" i="24"/>
  <c r="J40" i="24"/>
  <c r="I40" i="24"/>
  <c r="O39" i="24"/>
  <c r="J39" i="24"/>
  <c r="I39" i="24"/>
  <c r="O38" i="24"/>
  <c r="J38" i="24"/>
  <c r="I38" i="24"/>
  <c r="O37" i="24"/>
  <c r="J37" i="24"/>
  <c r="I37" i="24"/>
  <c r="O36" i="24"/>
  <c r="J36" i="24"/>
  <c r="I36" i="24"/>
  <c r="O35" i="24"/>
  <c r="J35" i="24"/>
  <c r="I35" i="24"/>
  <c r="O34" i="24"/>
  <c r="J34" i="24"/>
  <c r="I34" i="24"/>
  <c r="O33" i="24"/>
  <c r="J33" i="24"/>
  <c r="I33" i="24"/>
  <c r="O32" i="24"/>
  <c r="J32" i="24"/>
  <c r="I32" i="24"/>
  <c r="O31" i="24"/>
  <c r="J31" i="24"/>
  <c r="I31" i="24"/>
  <c r="O30" i="24"/>
  <c r="J30" i="24"/>
  <c r="I30" i="24"/>
  <c r="O29" i="24"/>
  <c r="J29" i="24"/>
  <c r="I29" i="24"/>
  <c r="O27" i="24"/>
  <c r="J27" i="24"/>
  <c r="I27" i="24"/>
  <c r="O26" i="24"/>
  <c r="J26" i="24"/>
  <c r="I26" i="24"/>
  <c r="O25" i="24"/>
  <c r="J25" i="24"/>
  <c r="I25" i="24"/>
  <c r="O23" i="24"/>
  <c r="J23" i="24"/>
  <c r="I23" i="24"/>
  <c r="O22" i="24"/>
  <c r="J22" i="24"/>
  <c r="I22" i="24"/>
  <c r="O21" i="24"/>
  <c r="J21" i="24"/>
  <c r="I21" i="24"/>
  <c r="O20" i="24"/>
  <c r="J20" i="24"/>
  <c r="I20" i="24"/>
  <c r="O19" i="24"/>
  <c r="I19" i="24"/>
  <c r="O18" i="24"/>
  <c r="I18" i="24"/>
  <c r="O17" i="24"/>
  <c r="I17" i="24"/>
  <c r="O16" i="24"/>
  <c r="I16" i="24"/>
  <c r="O15" i="24"/>
  <c r="I15" i="24"/>
  <c r="O14" i="24"/>
  <c r="I14" i="24"/>
  <c r="O13" i="24"/>
  <c r="I13" i="24"/>
  <c r="O12" i="24"/>
  <c r="I12" i="24"/>
  <c r="O11" i="24"/>
  <c r="I11" i="24"/>
  <c r="O10" i="24"/>
  <c r="I10" i="24"/>
  <c r="O9" i="24"/>
  <c r="I9" i="24"/>
  <c r="O8" i="24"/>
  <c r="I8" i="24"/>
  <c r="O7" i="24"/>
  <c r="I7" i="24"/>
  <c r="O5" i="24"/>
  <c r="I5" i="24"/>
  <c r="O4" i="24"/>
  <c r="I4" i="24"/>
  <c r="T401" i="8"/>
  <c r="T400" i="8"/>
  <c r="AX399" i="8"/>
  <c r="T399" i="8"/>
  <c r="AX395" i="8"/>
  <c r="T395" i="8"/>
  <c r="AX394" i="8"/>
  <c r="T394" i="8"/>
  <c r="AX393" i="8"/>
  <c r="AV393" i="8"/>
  <c r="T393" i="8"/>
  <c r="AX392" i="8"/>
  <c r="T392" i="8"/>
  <c r="AX390" i="8"/>
  <c r="T390" i="8"/>
  <c r="T388" i="8"/>
  <c r="T387" i="8"/>
  <c r="AX386" i="8"/>
  <c r="T386" i="8"/>
  <c r="AX385" i="8"/>
  <c r="T385" i="8"/>
  <c r="AX384" i="8"/>
  <c r="T384" i="8"/>
  <c r="AX383" i="8"/>
  <c r="T383" i="8"/>
  <c r="AX382" i="8"/>
  <c r="T382" i="8"/>
  <c r="AX381" i="8"/>
  <c r="T381" i="8"/>
  <c r="AX380" i="8"/>
  <c r="T380" i="8"/>
  <c r="AX379" i="8"/>
  <c r="T379" i="8"/>
  <c r="AX378" i="8"/>
  <c r="AV378" i="8"/>
  <c r="T378" i="8"/>
  <c r="AX377" i="8"/>
  <c r="AV377" i="8"/>
  <c r="T377" i="8"/>
  <c r="AX375" i="8"/>
  <c r="AW375" i="8"/>
  <c r="AV375" i="8"/>
  <c r="T375" i="8"/>
  <c r="AX374" i="8"/>
  <c r="AW374" i="8"/>
  <c r="AV374" i="8"/>
  <c r="T374" i="8"/>
  <c r="AX373" i="8"/>
  <c r="AW373" i="8"/>
  <c r="AV373" i="8"/>
  <c r="T373" i="8"/>
  <c r="AX372" i="8"/>
  <c r="T372" i="8"/>
  <c r="AX371" i="8"/>
  <c r="T371" i="8"/>
  <c r="AV369" i="8"/>
  <c r="T369" i="8"/>
  <c r="AV368" i="8"/>
  <c r="T368" i="8"/>
  <c r="AV367" i="8"/>
  <c r="T367" i="8"/>
  <c r="T366" i="8"/>
  <c r="AV364" i="8"/>
  <c r="N364" i="8"/>
  <c r="T363" i="8"/>
  <c r="N363" i="8"/>
  <c r="T362" i="8"/>
  <c r="T361" i="8"/>
  <c r="T360" i="8"/>
  <c r="AX359" i="8"/>
  <c r="AW359" i="8"/>
  <c r="T359" i="8"/>
  <c r="N359" i="8"/>
  <c r="T358" i="8"/>
  <c r="N358" i="8"/>
  <c r="M358" i="8"/>
  <c r="AV356" i="8"/>
  <c r="T356" i="8"/>
  <c r="AV355" i="8"/>
  <c r="T355" i="8"/>
  <c r="AW354" i="8"/>
  <c r="AV354" i="8"/>
  <c r="T354" i="8"/>
  <c r="N354" i="8"/>
  <c r="M354" i="8"/>
  <c r="AW353" i="8"/>
  <c r="T353" i="8"/>
  <c r="T352" i="8"/>
  <c r="AW351" i="8"/>
  <c r="T351" i="8"/>
  <c r="AX350" i="8"/>
  <c r="AW350" i="8"/>
  <c r="T350" i="8"/>
  <c r="T349" i="8"/>
  <c r="T348" i="8"/>
  <c r="T347" i="8"/>
  <c r="T346" i="8"/>
  <c r="AX345" i="8"/>
  <c r="T345" i="8"/>
  <c r="T344" i="8"/>
  <c r="AX343" i="8"/>
  <c r="T343" i="8"/>
  <c r="AX342" i="8"/>
  <c r="T342" i="8"/>
  <c r="AV341" i="8"/>
  <c r="T341" i="8"/>
  <c r="AX340" i="8"/>
  <c r="T340" i="8"/>
  <c r="AV339" i="8"/>
  <c r="T339" i="8"/>
  <c r="AX338" i="8"/>
  <c r="T338" i="8"/>
  <c r="T337" i="8"/>
  <c r="AX336" i="8"/>
  <c r="T336" i="8"/>
  <c r="AV335" i="8"/>
  <c r="T335" i="8"/>
  <c r="T333" i="8"/>
  <c r="T332" i="8"/>
  <c r="AX331" i="8"/>
  <c r="T331" i="8"/>
  <c r="AX330" i="8"/>
  <c r="T330" i="8"/>
  <c r="T329" i="8"/>
  <c r="AX328" i="8"/>
  <c r="T328" i="8"/>
  <c r="AX327" i="8"/>
  <c r="T327" i="8"/>
  <c r="AX326" i="8"/>
  <c r="T326" i="8"/>
  <c r="AX325" i="8"/>
  <c r="T325" i="8"/>
  <c r="AX324" i="8"/>
  <c r="AM324" i="8"/>
  <c r="AK324" i="8"/>
  <c r="AF324" i="8"/>
  <c r="T324" i="8"/>
  <c r="AX323" i="8"/>
  <c r="T323" i="8"/>
  <c r="AX322" i="8"/>
  <c r="T322" i="8"/>
  <c r="AX321" i="8"/>
  <c r="T321" i="8"/>
  <c r="AX320" i="8"/>
  <c r="T320" i="8"/>
  <c r="AX319" i="8"/>
  <c r="T319" i="8"/>
  <c r="AX318" i="8"/>
  <c r="T318" i="8"/>
  <c r="AX317" i="8"/>
  <c r="T317" i="8"/>
  <c r="AX316" i="8"/>
  <c r="T316" i="8"/>
  <c r="AX315" i="8"/>
  <c r="T315" i="8"/>
  <c r="AX314" i="8"/>
  <c r="T314" i="8"/>
  <c r="T313" i="8"/>
  <c r="AX312" i="8"/>
  <c r="T312" i="8"/>
  <c r="AX311" i="8"/>
  <c r="T311" i="8"/>
  <c r="AX310" i="8"/>
  <c r="T310" i="8"/>
  <c r="AX309" i="8"/>
  <c r="T309" i="8"/>
  <c r="T308" i="8"/>
  <c r="T307" i="8"/>
  <c r="T306" i="8"/>
  <c r="T305" i="8"/>
  <c r="T304" i="8"/>
  <c r="T303" i="8"/>
  <c r="T302" i="8"/>
  <c r="T301" i="8"/>
  <c r="T300" i="8"/>
  <c r="T299" i="8"/>
  <c r="AX298" i="8"/>
  <c r="T298" i="8"/>
  <c r="AX297" i="8"/>
  <c r="T297" i="8"/>
  <c r="AX296" i="8"/>
  <c r="T296" i="8"/>
  <c r="AX295" i="8"/>
  <c r="T295" i="8"/>
  <c r="AX294" i="8"/>
  <c r="T294" i="8"/>
  <c r="AX293" i="8"/>
  <c r="T293" i="8"/>
  <c r="AX292" i="8"/>
  <c r="T292" i="8"/>
  <c r="AX291" i="8"/>
  <c r="T291" i="8"/>
  <c r="AX290" i="8"/>
  <c r="AV290" i="8"/>
  <c r="T290" i="8"/>
  <c r="AX289" i="8"/>
  <c r="AV289" i="8"/>
  <c r="T289" i="8"/>
  <c r="AX288" i="8"/>
  <c r="AV288" i="8"/>
  <c r="T288" i="8"/>
  <c r="AX287" i="8"/>
  <c r="AV287" i="8"/>
  <c r="T287" i="8"/>
  <c r="AX286" i="8"/>
  <c r="T286" i="8"/>
  <c r="AX285" i="8"/>
  <c r="T285" i="8"/>
  <c r="AX284" i="8"/>
  <c r="AV284" i="8"/>
  <c r="T284" i="8"/>
  <c r="AX283" i="8"/>
  <c r="AV283" i="8"/>
  <c r="T283" i="8"/>
  <c r="AX282" i="8"/>
  <c r="AV282" i="8"/>
  <c r="T282" i="8"/>
  <c r="AX281" i="8"/>
  <c r="T281" i="8"/>
  <c r="AX280" i="8"/>
  <c r="T280" i="8"/>
  <c r="AX279" i="8"/>
  <c r="T279" i="8"/>
  <c r="AX278" i="8"/>
  <c r="T278" i="8"/>
  <c r="AX277" i="8"/>
  <c r="AX276" i="8"/>
  <c r="T276" i="8"/>
  <c r="AX275" i="8"/>
  <c r="T275" i="8"/>
  <c r="AX274" i="8"/>
  <c r="T274" i="8"/>
  <c r="AX273" i="8"/>
  <c r="T273" i="8"/>
  <c r="AX272" i="8"/>
  <c r="T272" i="8"/>
  <c r="AX271" i="8"/>
  <c r="T271" i="8"/>
  <c r="AX270" i="8"/>
  <c r="T270" i="8"/>
  <c r="AX269" i="8"/>
  <c r="T269" i="8"/>
  <c r="AX268" i="8"/>
  <c r="T268" i="8"/>
  <c r="AX267" i="8"/>
  <c r="T267" i="8"/>
  <c r="AX266" i="8"/>
  <c r="T266" i="8"/>
  <c r="AX265" i="8"/>
  <c r="T265" i="8"/>
  <c r="AX264" i="8"/>
  <c r="T264" i="8"/>
  <c r="AX263" i="8"/>
  <c r="T263" i="8"/>
  <c r="AX262" i="8"/>
  <c r="T262" i="8"/>
  <c r="AX261" i="8"/>
  <c r="AV261" i="8"/>
  <c r="T261" i="8"/>
  <c r="AX260" i="8"/>
  <c r="AV260" i="8"/>
  <c r="AX259" i="8"/>
  <c r="T259" i="8"/>
  <c r="AX258" i="8"/>
  <c r="T258" i="8"/>
  <c r="AX257" i="8"/>
  <c r="T257" i="8"/>
  <c r="AX256" i="8"/>
  <c r="AV256" i="8"/>
  <c r="T256" i="8"/>
  <c r="AX255" i="8"/>
  <c r="AV255" i="8"/>
  <c r="T255" i="8"/>
  <c r="T253" i="8"/>
  <c r="N253" i="8"/>
  <c r="M253" i="8"/>
  <c r="AW251" i="8"/>
  <c r="AV251" i="8"/>
  <c r="T251" i="8"/>
  <c r="N251" i="8"/>
  <c r="M251" i="8"/>
  <c r="AV250" i="8"/>
  <c r="T250" i="8"/>
  <c r="T249" i="8"/>
  <c r="AX248" i="8"/>
  <c r="AV248" i="8"/>
  <c r="T248" i="8"/>
  <c r="AX247" i="8"/>
  <c r="AV247" i="8"/>
  <c r="T247" i="8"/>
  <c r="AX246" i="8"/>
  <c r="AV246" i="8"/>
  <c r="T246" i="8"/>
  <c r="AX244" i="8"/>
  <c r="AW244" i="8"/>
  <c r="T244" i="8"/>
  <c r="AX243" i="8"/>
  <c r="AW243" i="8"/>
  <c r="AV243" i="8"/>
  <c r="T243" i="8"/>
  <c r="AX242" i="8"/>
  <c r="AW242" i="8"/>
  <c r="AV242" i="8"/>
  <c r="T242" i="8"/>
  <c r="AX241" i="8"/>
  <c r="AW241" i="8"/>
  <c r="AH241" i="8"/>
  <c r="AF241" i="8"/>
  <c r="T241" i="8"/>
  <c r="AV240" i="8"/>
  <c r="AH240" i="8"/>
  <c r="T240" i="8"/>
  <c r="AX239" i="8"/>
  <c r="AW239" i="8"/>
  <c r="AV239" i="8"/>
  <c r="T239" i="8"/>
  <c r="AX238" i="8"/>
  <c r="AW238" i="8"/>
  <c r="AF238" i="8"/>
  <c r="T238" i="8"/>
  <c r="AX237" i="8"/>
  <c r="AW237" i="8"/>
  <c r="AV237" i="8"/>
  <c r="AH237" i="8"/>
  <c r="T237" i="8"/>
  <c r="AX236" i="8"/>
  <c r="AV236" i="8"/>
  <c r="T236" i="8"/>
  <c r="AX235" i="8"/>
  <c r="AW235" i="8"/>
  <c r="AV235" i="8"/>
  <c r="T235" i="8"/>
  <c r="AX234" i="8"/>
  <c r="AW234" i="8"/>
  <c r="T234" i="8"/>
  <c r="AX233" i="8"/>
  <c r="AW233" i="8"/>
  <c r="AV233" i="8"/>
  <c r="T233" i="8"/>
  <c r="AX232" i="8"/>
  <c r="AV232" i="8"/>
  <c r="T232" i="8"/>
  <c r="AX231" i="8"/>
  <c r="AW231" i="8"/>
  <c r="AV231" i="8"/>
  <c r="T231" i="8"/>
  <c r="T230" i="8"/>
  <c r="AX229" i="8"/>
  <c r="AW229" i="8"/>
  <c r="T229" i="8"/>
  <c r="AX228" i="8"/>
  <c r="AW228" i="8"/>
  <c r="T228" i="8"/>
  <c r="AX227" i="8"/>
  <c r="AW227" i="8"/>
  <c r="AV227" i="8"/>
  <c r="T227" i="8"/>
  <c r="AX226" i="8"/>
  <c r="AW226" i="8"/>
  <c r="T226" i="8"/>
  <c r="AX225" i="8"/>
  <c r="AW225" i="8"/>
  <c r="T225" i="8"/>
  <c r="AX224" i="8"/>
  <c r="AW224" i="8"/>
  <c r="T224" i="8"/>
  <c r="AX223" i="8"/>
  <c r="AW223" i="8"/>
  <c r="T223" i="8"/>
  <c r="AX222" i="8"/>
  <c r="AW222" i="8"/>
  <c r="T222" i="8"/>
  <c r="AX221" i="8"/>
  <c r="AW221" i="8"/>
  <c r="T221" i="8"/>
  <c r="AX220" i="8"/>
  <c r="AW220" i="8"/>
  <c r="AV220" i="8"/>
  <c r="AF220" i="8"/>
  <c r="T220" i="8"/>
  <c r="AX219" i="8"/>
  <c r="AW219" i="8"/>
  <c r="AF219" i="8"/>
  <c r="T219" i="8"/>
  <c r="AX218" i="8"/>
  <c r="AW218" i="8"/>
  <c r="AF218" i="8"/>
  <c r="T218" i="8"/>
  <c r="AX217" i="8"/>
  <c r="AW217" i="8"/>
  <c r="AV217" i="8"/>
  <c r="AF217" i="8"/>
  <c r="T217" i="8"/>
  <c r="AX216" i="8"/>
  <c r="AW216" i="8"/>
  <c r="AV216" i="8"/>
  <c r="T216" i="8"/>
  <c r="AX215" i="8"/>
  <c r="AW215" i="8"/>
  <c r="AF215" i="8"/>
  <c r="T215" i="8"/>
  <c r="AX214" i="8"/>
  <c r="AW214" i="8"/>
  <c r="AV214" i="8"/>
  <c r="T214" i="8"/>
  <c r="AX213" i="8"/>
  <c r="AW213" i="8"/>
  <c r="AF213" i="8"/>
  <c r="T213" i="8"/>
  <c r="AV212" i="8"/>
  <c r="T212" i="8"/>
  <c r="AX211" i="8"/>
  <c r="AW211" i="8"/>
  <c r="AV211" i="8"/>
  <c r="T211" i="8"/>
  <c r="AX210" i="8"/>
  <c r="AW210" i="8"/>
  <c r="T210" i="8"/>
  <c r="AX209" i="8"/>
  <c r="AW209" i="8"/>
  <c r="AV209" i="8"/>
  <c r="T209" i="8"/>
  <c r="AX208" i="8"/>
  <c r="AW208" i="8"/>
  <c r="AV208" i="8"/>
  <c r="T208" i="8"/>
  <c r="T207" i="8"/>
  <c r="T206" i="8"/>
  <c r="AX205" i="8"/>
  <c r="AW205" i="8"/>
  <c r="T205" i="8"/>
  <c r="AX204" i="8"/>
  <c r="AW204" i="8"/>
  <c r="AV204" i="8"/>
  <c r="T204" i="8"/>
  <c r="AX203" i="8"/>
  <c r="AW203" i="8"/>
  <c r="AV203" i="8"/>
  <c r="T203" i="8"/>
  <c r="AX202" i="8"/>
  <c r="AW202" i="8"/>
  <c r="AV202" i="8"/>
  <c r="AH202" i="8"/>
  <c r="T202" i="8"/>
  <c r="AX201" i="8"/>
  <c r="AW201" i="8"/>
  <c r="AV201" i="8"/>
  <c r="AF201" i="8"/>
  <c r="T201" i="8"/>
  <c r="T200" i="8"/>
  <c r="AX199" i="8"/>
  <c r="AW199" i="8"/>
  <c r="AF199" i="8"/>
  <c r="T199" i="8"/>
  <c r="AX198" i="8"/>
  <c r="AW198" i="8"/>
  <c r="AV198" i="8"/>
  <c r="T198" i="8"/>
  <c r="AX197" i="8"/>
  <c r="AW197" i="8"/>
  <c r="AV197" i="8"/>
  <c r="AH197" i="8"/>
  <c r="T197" i="8"/>
  <c r="AV196" i="8"/>
  <c r="T196" i="8"/>
  <c r="AX195" i="8"/>
  <c r="AW195" i="8"/>
  <c r="AV195" i="8"/>
  <c r="AF195" i="8"/>
  <c r="AA195" i="8"/>
  <c r="T195" i="8"/>
  <c r="AX194" i="8"/>
  <c r="AW194" i="8"/>
  <c r="AV194" i="8"/>
  <c r="AH194" i="8"/>
  <c r="AF194" i="8"/>
  <c r="T194" i="8"/>
  <c r="AX193" i="8"/>
  <c r="AW193" i="8"/>
  <c r="AV193" i="8"/>
  <c r="AH193" i="8"/>
  <c r="AF193" i="8"/>
  <c r="AA193" i="8"/>
  <c r="T193" i="8"/>
  <c r="AX192" i="8"/>
  <c r="AW192" i="8"/>
  <c r="AV192" i="8"/>
  <c r="T192" i="8"/>
  <c r="AX191" i="8"/>
  <c r="AW191" i="8"/>
  <c r="T191" i="8"/>
  <c r="AX190" i="8"/>
  <c r="AW190" i="8"/>
  <c r="T190" i="8"/>
  <c r="AX189" i="8"/>
  <c r="AW189" i="8"/>
  <c r="T189" i="8"/>
  <c r="AX188" i="8"/>
  <c r="AW188" i="8"/>
  <c r="T188" i="8"/>
  <c r="AX187" i="8"/>
  <c r="AW187" i="8"/>
  <c r="T187" i="8"/>
  <c r="AX186" i="8"/>
  <c r="AW186" i="8"/>
  <c r="T186" i="8"/>
  <c r="AX185" i="8"/>
  <c r="AW185" i="8"/>
  <c r="T185" i="8"/>
  <c r="AX184" i="8"/>
  <c r="AW184" i="8"/>
  <c r="T184" i="8"/>
  <c r="AX183" i="8"/>
  <c r="AW183" i="8"/>
  <c r="T183" i="8"/>
  <c r="AX182" i="8"/>
  <c r="AW182" i="8"/>
  <c r="T182" i="8"/>
  <c r="AX181" i="8"/>
  <c r="AW181" i="8"/>
  <c r="T181" i="8"/>
  <c r="AX180" i="8"/>
  <c r="AW180" i="8"/>
  <c r="T180" i="8"/>
  <c r="AX179" i="8"/>
  <c r="AW179" i="8"/>
  <c r="T179" i="8"/>
  <c r="AX178" i="8"/>
  <c r="AW178" i="8"/>
  <c r="T178" i="8"/>
  <c r="AX177" i="8"/>
  <c r="AW177" i="8"/>
  <c r="T177" i="8"/>
  <c r="T174" i="8"/>
  <c r="T173" i="8"/>
  <c r="T172" i="8"/>
  <c r="T171" i="8"/>
  <c r="T170" i="8"/>
  <c r="T169" i="8"/>
  <c r="T168" i="8"/>
  <c r="AR166" i="8"/>
  <c r="AP166" i="8"/>
  <c r="AO166" i="8"/>
  <c r="AN166" i="8"/>
  <c r="AM166" i="8"/>
  <c r="AL166" i="8"/>
  <c r="AK166" i="8"/>
  <c r="AJ166" i="8"/>
  <c r="AI166" i="8"/>
  <c r="AH166" i="8"/>
  <c r="AG166" i="8"/>
  <c r="AF166" i="8"/>
  <c r="AE166" i="8"/>
  <c r="AC166" i="8"/>
  <c r="AB166" i="8"/>
  <c r="AA166" i="8"/>
  <c r="Z166" i="8"/>
  <c r="Y166" i="8"/>
  <c r="X166" i="8"/>
  <c r="W166" i="8"/>
  <c r="V166" i="8"/>
  <c r="U166" i="8"/>
  <c r="T165" i="8"/>
  <c r="T164" i="8"/>
  <c r="T163" i="8"/>
  <c r="T162" i="8"/>
  <c r="AR161" i="8"/>
  <c r="AP161" i="8"/>
  <c r="AO161" i="8"/>
  <c r="AN161" i="8"/>
  <c r="AM161" i="8"/>
  <c r="AL161" i="8"/>
  <c r="AK161" i="8"/>
  <c r="AJ161" i="8"/>
  <c r="AI161" i="8"/>
  <c r="AH161" i="8"/>
  <c r="AG161" i="8"/>
  <c r="AF161" i="8"/>
  <c r="AE161" i="8"/>
  <c r="AC161" i="8"/>
  <c r="AB161" i="8"/>
  <c r="AA161" i="8"/>
  <c r="Z161" i="8"/>
  <c r="Y161" i="8"/>
  <c r="X161" i="8"/>
  <c r="W161" i="8"/>
  <c r="V161" i="8"/>
  <c r="U161"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4" i="8"/>
  <c r="T123" i="8"/>
  <c r="T122" i="8"/>
  <c r="T121" i="8"/>
  <c r="T120" i="8"/>
  <c r="T119" i="8"/>
  <c r="T118" i="8"/>
  <c r="T117" i="8"/>
  <c r="T116" i="8"/>
  <c r="T115" i="8"/>
  <c r="T114" i="8"/>
  <c r="T113" i="8"/>
  <c r="T112" i="8"/>
  <c r="T111" i="8"/>
  <c r="T110" i="8"/>
  <c r="T109" i="8"/>
  <c r="T108" i="8"/>
  <c r="T107" i="8"/>
  <c r="T105" i="8"/>
  <c r="N105" i="8"/>
  <c r="M105" i="8"/>
  <c r="T104" i="8"/>
  <c r="N104" i="8"/>
  <c r="M104" i="8"/>
  <c r="T103" i="8"/>
  <c r="N103" i="8"/>
  <c r="M103" i="8"/>
  <c r="T102" i="8"/>
  <c r="N102" i="8"/>
  <c r="M102" i="8"/>
  <c r="T101" i="8"/>
  <c r="N101" i="8"/>
  <c r="M101" i="8"/>
  <c r="T100" i="8"/>
  <c r="N100" i="8"/>
  <c r="M100" i="8"/>
  <c r="AP99" i="8"/>
  <c r="AO99" i="8"/>
  <c r="AN99" i="8"/>
  <c r="AM99" i="8"/>
  <c r="AL99" i="8"/>
  <c r="AK99" i="8"/>
  <c r="AJ99" i="8"/>
  <c r="AI99" i="8"/>
  <c r="AH99" i="8"/>
  <c r="AG99" i="8"/>
  <c r="AF99" i="8"/>
  <c r="AE99" i="8"/>
  <c r="AC99" i="8"/>
  <c r="AB99" i="8"/>
  <c r="AA99" i="8"/>
  <c r="Z99" i="8"/>
  <c r="Y99" i="8"/>
  <c r="X99" i="8"/>
  <c r="W99" i="8"/>
  <c r="V99" i="8"/>
  <c r="U99" i="8"/>
  <c r="T99" i="8"/>
  <c r="N99" i="8"/>
  <c r="M99" i="8"/>
  <c r="AP98" i="8"/>
  <c r="AO98" i="8"/>
  <c r="AN98" i="8"/>
  <c r="AM98" i="8"/>
  <c r="AL98" i="8"/>
  <c r="AK98" i="8"/>
  <c r="AJ98" i="8"/>
  <c r="AI98" i="8"/>
  <c r="AH98" i="8"/>
  <c r="AG98" i="8"/>
  <c r="AF98" i="8"/>
  <c r="AE98" i="8"/>
  <c r="AC98" i="8"/>
  <c r="AB98" i="8"/>
  <c r="AA98" i="8"/>
  <c r="Z98" i="8"/>
  <c r="Y98" i="8"/>
  <c r="X98" i="8"/>
  <c r="W98" i="8"/>
  <c r="V98" i="8"/>
  <c r="U98" i="8"/>
  <c r="T98" i="8"/>
  <c r="N98" i="8"/>
  <c r="M98" i="8"/>
  <c r="AP97" i="8"/>
  <c r="AO97" i="8"/>
  <c r="AN97" i="8"/>
  <c r="AM97" i="8"/>
  <c r="AL97" i="8"/>
  <c r="AK97" i="8"/>
  <c r="AJ97" i="8"/>
  <c r="AI97" i="8"/>
  <c r="AH97" i="8"/>
  <c r="AG97" i="8"/>
  <c r="AF97" i="8"/>
  <c r="AE97" i="8"/>
  <c r="AC97" i="8"/>
  <c r="AB97" i="8"/>
  <c r="AA97" i="8"/>
  <c r="Z97" i="8"/>
  <c r="Y97" i="8"/>
  <c r="X97" i="8"/>
  <c r="W97" i="8"/>
  <c r="V97" i="8"/>
  <c r="U97" i="8"/>
  <c r="T97" i="8"/>
  <c r="N97" i="8"/>
  <c r="M97" i="8"/>
  <c r="T96" i="8"/>
  <c r="N96" i="8"/>
  <c r="M96" i="8"/>
  <c r="T95" i="8"/>
  <c r="N95" i="8"/>
  <c r="M95" i="8"/>
  <c r="T94" i="8"/>
  <c r="N94" i="8"/>
  <c r="M94" i="8"/>
  <c r="T93" i="8"/>
  <c r="N93" i="8"/>
  <c r="M93" i="8"/>
  <c r="T92" i="8"/>
  <c r="N92" i="8"/>
  <c r="M92" i="8"/>
  <c r="T91" i="8"/>
  <c r="N91" i="8"/>
  <c r="M91" i="8"/>
  <c r="T90" i="8"/>
  <c r="N90" i="8"/>
  <c r="M90" i="8"/>
  <c r="T89" i="8"/>
  <c r="N89" i="8"/>
  <c r="M89" i="8"/>
  <c r="T88" i="8"/>
  <c r="N88" i="8"/>
  <c r="M88" i="8"/>
  <c r="T87" i="8"/>
  <c r="T86" i="8"/>
  <c r="N86" i="8"/>
  <c r="M86" i="8"/>
  <c r="T85" i="8"/>
  <c r="N85" i="8"/>
  <c r="M85" i="8"/>
  <c r="T84" i="8"/>
  <c r="T83" i="8"/>
  <c r="T82" i="8"/>
  <c r="M82" i="8"/>
  <c r="T81" i="8"/>
  <c r="N81" i="8"/>
  <c r="T80" i="8"/>
  <c r="N80" i="8"/>
  <c r="T79" i="8"/>
  <c r="N79" i="8"/>
  <c r="M79" i="8"/>
  <c r="T78" i="8"/>
  <c r="N78" i="8"/>
  <c r="T77" i="8"/>
  <c r="N77" i="8"/>
  <c r="T76" i="8"/>
  <c r="N76" i="8"/>
  <c r="M76" i="8"/>
  <c r="T75" i="8"/>
  <c r="N75" i="8"/>
  <c r="T74" i="8"/>
  <c r="N74" i="8"/>
  <c r="T73" i="8"/>
  <c r="N73" i="8"/>
  <c r="M73" i="8"/>
  <c r="T72" i="8"/>
  <c r="N72" i="8"/>
  <c r="T71" i="8"/>
  <c r="N71" i="8"/>
  <c r="T70" i="8"/>
  <c r="N70" i="8"/>
  <c r="M70" i="8"/>
  <c r="T69" i="8"/>
  <c r="N69" i="8"/>
  <c r="M69" i="8"/>
  <c r="T68" i="8"/>
  <c r="N68" i="8"/>
  <c r="T67" i="8"/>
  <c r="N67" i="8"/>
  <c r="T66" i="8"/>
  <c r="N66" i="8"/>
  <c r="M66" i="8"/>
  <c r="T65" i="8"/>
  <c r="N65" i="8"/>
  <c r="M65" i="8"/>
  <c r="T64" i="8"/>
  <c r="N64" i="8"/>
  <c r="M64" i="8"/>
  <c r="T63" i="8"/>
  <c r="N63" i="8"/>
  <c r="M63" i="8"/>
  <c r="T62" i="8"/>
  <c r="N62" i="8"/>
  <c r="M62"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alcChain>
</file>

<file path=xl/comments1.xml><?xml version="1.0" encoding="utf-8"?>
<comments xmlns="http://schemas.openxmlformats.org/spreadsheetml/2006/main">
  <authors>
    <author>Microsoft Office 使用者</author>
    <author>Louis</author>
    <author>acer</author>
    <author>JON</author>
    <author>kenneth</author>
    <author>Hsiu</author>
    <author>user</author>
    <author>Sabrina</author>
    <author>謝麥斯</author>
    <author>carey</author>
    <author>CareyChu</author>
    <author>Allen</author>
    <author>Josh</author>
    <author>jill lin</author>
    <author>Jenny</author>
    <author>Gary</author>
    <author>Srd3-se-Tubo</author>
  </authors>
  <commentList>
    <comment ref="AX2" authorId="0" shapeId="0">
      <text>
        <r>
          <rPr>
            <sz val="11"/>
            <color indexed="81"/>
            <rFont val="Calibri (本文)"/>
            <family val="3"/>
            <charset val="136"/>
          </rPr>
          <t>[12/5]: For PT, assumed that teams leverage FXN purchased or Dell consigned parts in UT.</t>
        </r>
      </text>
    </comment>
    <comment ref="AF4" authorId="1" shapeId="0">
      <text>
        <r>
          <rPr>
            <b/>
            <sz val="9"/>
            <color indexed="81"/>
            <rFont val="Tahoma"/>
            <family val="2"/>
          </rPr>
          <t>SIT:
SKU1:12
SKU2:3
SKU3:3</t>
        </r>
        <r>
          <rPr>
            <sz val="9"/>
            <color indexed="81"/>
            <rFont val="Tahoma"/>
            <family val="2"/>
          </rPr>
          <t xml:space="preserve">
</t>
        </r>
      </text>
    </comment>
    <comment ref="AF5" authorId="1" shapeId="0">
      <text>
        <r>
          <rPr>
            <b/>
            <sz val="9"/>
            <color indexed="81"/>
            <rFont val="Tahoma"/>
            <family val="2"/>
          </rPr>
          <t>SIT:
SKU1:12
SKU2:3
SKU3:3</t>
        </r>
        <r>
          <rPr>
            <sz val="9"/>
            <color indexed="81"/>
            <rFont val="Tahoma"/>
            <family val="2"/>
          </rPr>
          <t xml:space="preserve">
</t>
        </r>
      </text>
    </comment>
    <comment ref="AF6" authorId="1" shapeId="0">
      <text>
        <r>
          <rPr>
            <b/>
            <sz val="9"/>
            <color indexed="81"/>
            <rFont val="Tahoma"/>
            <family val="2"/>
          </rPr>
          <t>SIT:
SKU1:12
SKU2:3
SKU3:3</t>
        </r>
        <r>
          <rPr>
            <sz val="9"/>
            <color indexed="81"/>
            <rFont val="Tahoma"/>
            <family val="2"/>
          </rPr>
          <t xml:space="preserve">
</t>
        </r>
      </text>
    </comment>
    <comment ref="AF7" authorId="1" shapeId="0">
      <text>
        <r>
          <rPr>
            <b/>
            <sz val="9"/>
            <color indexed="81"/>
            <rFont val="Tahoma"/>
            <family val="2"/>
          </rPr>
          <t>SIT:
SKU1:12
SKU2:3
SKU3:3</t>
        </r>
        <r>
          <rPr>
            <sz val="9"/>
            <color indexed="81"/>
            <rFont val="Tahoma"/>
            <family val="2"/>
          </rPr>
          <t xml:space="preserve">
</t>
        </r>
      </text>
    </comment>
    <comment ref="AF8" authorId="1" shapeId="0">
      <text>
        <r>
          <rPr>
            <b/>
            <sz val="9"/>
            <color indexed="81"/>
            <rFont val="Tahoma"/>
            <family val="2"/>
          </rPr>
          <t>SIT:
SKU1:12
SKU2:3
SKU3:3</t>
        </r>
        <r>
          <rPr>
            <sz val="9"/>
            <color indexed="81"/>
            <rFont val="Tahoma"/>
            <family val="2"/>
          </rPr>
          <t xml:space="preserve">
</t>
        </r>
      </text>
    </comment>
    <comment ref="AI10" authorId="2" shapeId="0">
      <text>
        <r>
          <rPr>
            <b/>
            <sz val="9"/>
            <color indexed="81"/>
            <rFont val="Tahoma"/>
            <family val="2"/>
          </rPr>
          <t>by different vendor</t>
        </r>
        <r>
          <rPr>
            <sz val="9"/>
            <color indexed="81"/>
            <rFont val="Tahoma"/>
            <family val="2"/>
          </rPr>
          <t xml:space="preserve">
</t>
        </r>
      </text>
    </comment>
    <comment ref="AI11" authorId="2" shapeId="0">
      <text>
        <r>
          <rPr>
            <b/>
            <sz val="9"/>
            <color indexed="81"/>
            <rFont val="Tahoma"/>
            <family val="2"/>
          </rPr>
          <t xml:space="preserve">by different vendor
</t>
        </r>
      </text>
    </comment>
    <comment ref="AS14" authorId="0" shapeId="0">
      <text>
        <r>
          <rPr>
            <sz val="11"/>
            <color indexed="81"/>
            <rFont val="Calibri (本文)"/>
            <family val="3"/>
            <charset val="136"/>
          </rPr>
          <t>TE demand: 6pcs
ME demand: 13pcs</t>
        </r>
      </text>
    </comment>
    <comment ref="AS17" authorId="0" shapeId="0">
      <text>
        <r>
          <rPr>
            <sz val="11"/>
            <color indexed="81"/>
            <rFont val="Calibri (本文)"/>
            <family val="3"/>
            <charset val="136"/>
          </rPr>
          <t>TE demand: 6pcs
ME demand: 5pcs</t>
        </r>
      </text>
    </comment>
    <comment ref="AM1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0" authorId="0" shapeId="0">
      <text>
        <r>
          <rPr>
            <sz val="11"/>
            <color indexed="81"/>
            <rFont val="Calibri (本文)"/>
            <family val="3"/>
            <charset val="136"/>
          </rPr>
          <t>TE demand: 1pcs
ME deamnd: 3pcs</t>
        </r>
      </text>
    </comment>
    <comment ref="AM2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3" authorId="0" shapeId="0">
      <text>
        <r>
          <rPr>
            <sz val="11"/>
            <color indexed="81"/>
            <rFont val="Calibri (本文)"/>
            <family val="3"/>
            <charset val="136"/>
          </rPr>
          <t>TE demand: 1pcs
ME deamnd: 3pcs</t>
        </r>
      </text>
    </comment>
    <comment ref="AM2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6" authorId="0" shapeId="0">
      <text>
        <r>
          <rPr>
            <sz val="11"/>
            <color indexed="81"/>
            <rFont val="Calibri (本文)"/>
            <family val="3"/>
            <charset val="136"/>
          </rPr>
          <t>TE demand: 1pcs
ME demand: 8pcs</t>
        </r>
      </text>
    </comment>
    <comment ref="AM2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9" authorId="0" shapeId="0">
      <text>
        <r>
          <rPr>
            <sz val="11"/>
            <color indexed="81"/>
            <rFont val="Calibri (本文)"/>
            <family val="3"/>
            <charset val="136"/>
          </rPr>
          <t>TE demand: 7pc
ME demand: 3pcs</t>
        </r>
      </text>
    </comment>
    <comment ref="AM3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2" authorId="0" shapeId="0">
      <text>
        <r>
          <rPr>
            <sz val="11"/>
            <color indexed="81"/>
            <rFont val="Calibri (本文)"/>
            <family val="3"/>
            <charset val="136"/>
          </rPr>
          <t>TE demand: 7pc
ME demand: 3pcs</t>
        </r>
      </text>
    </comment>
    <comment ref="AM33"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5" authorId="0" shapeId="0">
      <text>
        <r>
          <rPr>
            <sz val="11"/>
            <color indexed="81"/>
            <rFont val="Calibri (本文)"/>
            <family val="3"/>
            <charset val="136"/>
          </rPr>
          <t>TE demand: 6pcs</t>
        </r>
      </text>
    </comment>
    <comment ref="AS37" authorId="0" shapeId="0">
      <text>
        <r>
          <rPr>
            <sz val="11"/>
            <color indexed="81"/>
            <rFont val="Calibri (本文)"/>
            <family val="3"/>
            <charset val="136"/>
          </rPr>
          <t>TE demand: 6pcs</t>
        </r>
      </text>
    </comment>
    <comment ref="AF38" authorId="1" shapeId="0">
      <text>
        <r>
          <rPr>
            <b/>
            <sz val="9"/>
            <color indexed="81"/>
            <rFont val="Tahoma"/>
            <family val="2"/>
          </rPr>
          <t>SIT:
SKU1:21
SKU2:6
SKU3:6</t>
        </r>
        <r>
          <rPr>
            <sz val="9"/>
            <color indexed="81"/>
            <rFont val="Tahoma"/>
            <family val="2"/>
          </rPr>
          <t xml:space="preserve">
</t>
        </r>
      </text>
    </comment>
    <comment ref="AF39" authorId="1" shapeId="0">
      <text>
        <r>
          <rPr>
            <b/>
            <sz val="9"/>
            <color indexed="81"/>
            <rFont val="Tahoma"/>
            <family val="2"/>
          </rPr>
          <t>SIT:
SKU1:21
SKU2:6
SKU3:6</t>
        </r>
        <r>
          <rPr>
            <sz val="9"/>
            <color indexed="81"/>
            <rFont val="Tahoma"/>
            <family val="2"/>
          </rPr>
          <t xml:space="preserve">
</t>
        </r>
      </text>
    </comment>
    <comment ref="AS39" authorId="0" shapeId="0">
      <text>
        <r>
          <rPr>
            <sz val="11"/>
            <color indexed="81"/>
            <rFont val="Calibri (本文)"/>
            <family val="3"/>
            <charset val="136"/>
          </rPr>
          <t>TE demand: 2pcs
ME deamnd: 3pcs</t>
        </r>
      </text>
    </comment>
    <comment ref="AF40" authorId="1" shapeId="0">
      <text>
        <r>
          <rPr>
            <b/>
            <sz val="9"/>
            <color indexed="81"/>
            <rFont val="Tahoma"/>
            <family val="2"/>
          </rPr>
          <t>SIT:
SKU1:21
SKU2:6
SKU3:6</t>
        </r>
        <r>
          <rPr>
            <sz val="9"/>
            <color indexed="81"/>
            <rFont val="Tahoma"/>
            <family val="2"/>
          </rPr>
          <t xml:space="preserve">
</t>
        </r>
      </text>
    </comment>
    <comment ref="AS40" authorId="0" shapeId="0">
      <text>
        <r>
          <rPr>
            <sz val="11"/>
            <color indexed="81"/>
            <rFont val="Calibri (本文)"/>
            <family val="3"/>
            <charset val="136"/>
          </rPr>
          <t>TE demand: 4pcs
ME demand: 5pcs</t>
        </r>
      </text>
    </comment>
    <comment ref="AF41" authorId="1" shapeId="0">
      <text>
        <r>
          <rPr>
            <b/>
            <sz val="9"/>
            <color indexed="81"/>
            <rFont val="Tahoma"/>
            <family val="2"/>
          </rPr>
          <t>SIT:
SKU1:21
SKU2:6
SKU3:6</t>
        </r>
        <r>
          <rPr>
            <sz val="9"/>
            <color indexed="81"/>
            <rFont val="Tahoma"/>
            <family val="2"/>
          </rPr>
          <t xml:space="preserve">
</t>
        </r>
      </text>
    </comment>
    <comment ref="AO42" authorId="0" shapeId="0">
      <text>
        <r>
          <rPr>
            <b/>
            <sz val="11"/>
            <color indexed="81"/>
            <rFont val="ＭＳ Ｐゴシック"/>
            <family val="2"/>
          </rPr>
          <t>Dell peer asked 24pcs for FA</t>
        </r>
      </text>
    </comment>
    <comment ref="AF44" authorId="1" shapeId="0">
      <text>
        <r>
          <rPr>
            <b/>
            <sz val="9"/>
            <color indexed="81"/>
            <rFont val="Tahoma"/>
            <family val="2"/>
          </rPr>
          <t>SIT:
SKU1:12
SKU2:4
SKU3:4</t>
        </r>
        <r>
          <rPr>
            <sz val="9"/>
            <color indexed="81"/>
            <rFont val="Tahoma"/>
            <family val="2"/>
          </rPr>
          <t xml:space="preserve">
</t>
        </r>
      </text>
    </comment>
    <comment ref="AF62" authorId="4" shapeId="0">
      <text>
        <r>
          <rPr>
            <b/>
            <sz val="9"/>
            <color indexed="81"/>
            <rFont val="Tahoma"/>
            <family val="2"/>
          </rPr>
          <t>SIT:</t>
        </r>
        <r>
          <rPr>
            <sz val="9"/>
            <color indexed="81"/>
            <rFont val="Tahoma"/>
            <family val="2"/>
          </rPr>
          <t xml:space="preserve">
SKU1 MB: 24
SKU2 MB: 2
SKU3 MB: 2</t>
        </r>
      </text>
    </comment>
    <comment ref="AF63" authorId="4" shapeId="0">
      <text>
        <r>
          <rPr>
            <b/>
            <sz val="9"/>
            <color indexed="81"/>
            <rFont val="Tahoma"/>
            <family val="2"/>
          </rPr>
          <t>SIT:</t>
        </r>
        <r>
          <rPr>
            <sz val="9"/>
            <color indexed="81"/>
            <rFont val="Tahoma"/>
            <family val="2"/>
          </rPr>
          <t xml:space="preserve">
SKU1 MB: 24
SKU2 MB: 2
SKU3 MB: 2</t>
        </r>
      </text>
    </comment>
    <comment ref="AF64" authorId="4" shapeId="0">
      <text>
        <r>
          <rPr>
            <b/>
            <sz val="9"/>
            <color indexed="81"/>
            <rFont val="Tahoma"/>
            <family val="2"/>
          </rPr>
          <t>SIT:</t>
        </r>
        <r>
          <rPr>
            <sz val="9"/>
            <color indexed="81"/>
            <rFont val="Tahoma"/>
            <family val="2"/>
          </rPr>
          <t xml:space="preserve">
SKU1 MB: 24
SKU2 MB: 2
SKU3 MB: 2</t>
        </r>
      </text>
    </comment>
    <comment ref="AF65" authorId="4" shapeId="0">
      <text>
        <r>
          <rPr>
            <b/>
            <sz val="9"/>
            <color indexed="81"/>
            <rFont val="Tahoma"/>
            <family val="2"/>
          </rPr>
          <t>SIT:</t>
        </r>
        <r>
          <rPr>
            <sz val="9"/>
            <color indexed="81"/>
            <rFont val="Tahoma"/>
            <family val="2"/>
          </rPr>
          <t xml:space="preserve">
SKU1 MB: 24
SKU2 MB: 2
SKU3 MB: 2</t>
        </r>
      </text>
    </comment>
    <comment ref="AS66" authorId="0" shapeId="0">
      <text>
        <r>
          <rPr>
            <sz val="11"/>
            <color indexed="81"/>
            <rFont val="Calibri (本文)"/>
            <family val="3"/>
            <charset val="136"/>
          </rPr>
          <t>TE demand: 5pcs
ME demand 3pcs</t>
        </r>
      </text>
    </comment>
    <comment ref="AM6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0" authorId="0" shapeId="0">
      <text>
        <r>
          <rPr>
            <sz val="11"/>
            <color indexed="81"/>
            <rFont val="Calibri (本文)"/>
            <family val="3"/>
            <charset val="136"/>
          </rPr>
          <t>TE demand: 5pcs
ME demand: 7pcs</t>
        </r>
      </text>
    </comment>
    <comment ref="AM7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3" authorId="0" shapeId="0">
      <text>
        <r>
          <rPr>
            <sz val="11"/>
            <color indexed="81"/>
            <rFont val="Calibri (本文)"/>
            <family val="3"/>
            <charset val="136"/>
          </rPr>
          <t>TE demand: 10pcs
ME demand: 9pcs</t>
        </r>
      </text>
    </comment>
    <comment ref="AM7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6" authorId="0" shapeId="0">
      <text>
        <r>
          <rPr>
            <sz val="11"/>
            <color indexed="81"/>
            <rFont val="Calibri (本文)"/>
            <family val="3"/>
            <charset val="136"/>
          </rPr>
          <t xml:space="preserve">TE demand: 2pcs
ME demand: 7pcs
</t>
        </r>
      </text>
    </comment>
    <comment ref="AM7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9" authorId="0" shapeId="0">
      <text>
        <r>
          <rPr>
            <sz val="11"/>
            <color indexed="81"/>
            <rFont val="Calibri (本文)"/>
            <family val="3"/>
            <charset val="136"/>
          </rPr>
          <t xml:space="preserve">TE demand: 2pcs
ME demand: 7pcs
</t>
        </r>
      </text>
    </comment>
    <comment ref="AM8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82" authorId="0" shapeId="0">
      <text>
        <r>
          <rPr>
            <sz val="11"/>
            <color indexed="81"/>
            <rFont val="Calibri (本文)"/>
            <family val="3"/>
            <charset val="136"/>
          </rPr>
          <t>TE demand: 2pcs
ME demand: 5pcs</t>
        </r>
      </text>
    </comment>
    <comment ref="AS87" authorId="0" shapeId="0">
      <text>
        <r>
          <rPr>
            <sz val="11"/>
            <color indexed="81"/>
            <rFont val="Calibri (本文)"/>
            <family val="3"/>
            <charset val="136"/>
          </rPr>
          <t>TE demand: 20pcs</t>
        </r>
      </text>
    </comment>
    <comment ref="AF94" authorId="4" shapeId="0">
      <text>
        <r>
          <rPr>
            <b/>
            <sz val="9"/>
            <color indexed="81"/>
            <rFont val="Tahoma"/>
            <family val="2"/>
          </rPr>
          <t>SIT:</t>
        </r>
        <r>
          <rPr>
            <sz val="9"/>
            <color indexed="81"/>
            <rFont val="Tahoma"/>
            <family val="2"/>
          </rPr>
          <t xml:space="preserve">
SKU1 MB: 24
SKU2 MB: 2
SKU3 MB: 2</t>
        </r>
      </text>
    </comment>
    <comment ref="AF95" authorId="4" shapeId="0">
      <text>
        <r>
          <rPr>
            <b/>
            <sz val="9"/>
            <color indexed="81"/>
            <rFont val="Tahoma"/>
            <family val="2"/>
          </rPr>
          <t>SIT:</t>
        </r>
        <r>
          <rPr>
            <sz val="9"/>
            <color indexed="81"/>
            <rFont val="Tahoma"/>
            <family val="2"/>
          </rPr>
          <t xml:space="preserve">
SKU1 MB: 24
SKU2 MB: 2
SKU3 MB: 2</t>
        </r>
      </text>
    </comment>
    <comment ref="AF96" authorId="4" shapeId="0">
      <text>
        <r>
          <rPr>
            <b/>
            <sz val="9"/>
            <color indexed="81"/>
            <rFont val="Tahoma"/>
            <family val="2"/>
          </rPr>
          <t>SIT:</t>
        </r>
        <r>
          <rPr>
            <sz val="9"/>
            <color indexed="81"/>
            <rFont val="Tahoma"/>
            <family val="2"/>
          </rPr>
          <t xml:space="preserve">
SKU1 MB: 24
SKU2 MB: 2
SKU3 MB: 2</t>
        </r>
      </text>
    </comment>
    <comment ref="AS114" authorId="0" shapeId="0">
      <text>
        <r>
          <rPr>
            <sz val="11"/>
            <color indexed="81"/>
            <rFont val="Calibri (本文)"/>
            <family val="3"/>
            <charset val="136"/>
          </rPr>
          <t>TE demand: 4pcs
ME demand: 7pcs</t>
        </r>
      </text>
    </comment>
    <comment ref="AS116" authorId="0" shapeId="0">
      <text>
        <r>
          <rPr>
            <sz val="11"/>
            <color indexed="81"/>
            <rFont val="Calibri (本文)"/>
            <family val="3"/>
            <charset val="136"/>
          </rPr>
          <t>TE demand: 4pcs
ME demand: 9pcs</t>
        </r>
      </text>
    </comment>
    <comment ref="AS118" authorId="0" shapeId="0">
      <text>
        <r>
          <rPr>
            <sz val="11"/>
            <color indexed="81"/>
            <rFont val="Calibri (本文)"/>
            <family val="3"/>
            <charset val="136"/>
          </rPr>
          <t>TE demand: 6pcs
ME demand: 9pcs</t>
        </r>
      </text>
    </comment>
    <comment ref="AS120" authorId="0" shapeId="0">
      <text>
        <r>
          <rPr>
            <sz val="11"/>
            <color indexed="81"/>
            <rFont val="Calibri (本文)"/>
            <family val="3"/>
            <charset val="136"/>
          </rPr>
          <t>TE demand: 4pcs
ME demand: 101pcs</t>
        </r>
      </text>
    </comment>
    <comment ref="AS122" authorId="0" shapeId="0">
      <text>
        <r>
          <rPr>
            <sz val="11"/>
            <color indexed="81"/>
            <rFont val="Calibri (本文)"/>
            <family val="3"/>
            <charset val="136"/>
          </rPr>
          <t>TE demand: 4pcs
ME demand: 3pcs</t>
        </r>
      </text>
    </comment>
    <comment ref="AF126" authorId="1" shapeId="0">
      <text>
        <r>
          <rPr>
            <b/>
            <sz val="9"/>
            <color indexed="81"/>
            <rFont val="Tahoma"/>
            <family val="2"/>
          </rPr>
          <t>SIT:
SKU1:17
SKU2:2
SKU3:2</t>
        </r>
        <r>
          <rPr>
            <sz val="9"/>
            <color indexed="81"/>
            <rFont val="Tahoma"/>
            <family val="2"/>
          </rPr>
          <t xml:space="preserve">
</t>
        </r>
      </text>
    </comment>
    <comment ref="AF127" authorId="1" shapeId="0">
      <text>
        <r>
          <rPr>
            <b/>
            <sz val="9"/>
            <color indexed="81"/>
            <rFont val="Tahoma"/>
            <family val="2"/>
          </rPr>
          <t>SIT:
SKU1:17
SKU2:2
SKU3:2</t>
        </r>
        <r>
          <rPr>
            <sz val="9"/>
            <color indexed="81"/>
            <rFont val="Tahoma"/>
            <family val="2"/>
          </rPr>
          <t xml:space="preserve">
</t>
        </r>
      </text>
    </comment>
    <comment ref="AF128" authorId="1" shapeId="0">
      <text>
        <r>
          <rPr>
            <b/>
            <sz val="9"/>
            <color indexed="81"/>
            <rFont val="Tahoma"/>
            <family val="2"/>
          </rPr>
          <t>SIT:
SKU1:17
SKU2:2
SKU3:2</t>
        </r>
        <r>
          <rPr>
            <sz val="9"/>
            <color indexed="81"/>
            <rFont val="Tahoma"/>
            <family val="2"/>
          </rPr>
          <t xml:space="preserve">
</t>
        </r>
      </text>
    </comment>
    <comment ref="AG128" authorId="5" shapeId="0">
      <text>
        <r>
          <rPr>
            <b/>
            <sz val="9"/>
            <color indexed="81"/>
            <rFont val="Tahoma"/>
            <family val="2"/>
          </rPr>
          <t>GCE PCB *2
BTI PCB *2
Founder PCB *2
Tripod PCB *2</t>
        </r>
      </text>
    </comment>
    <comment ref="AF129" authorId="1" shapeId="0">
      <text>
        <r>
          <rPr>
            <b/>
            <sz val="9"/>
            <color indexed="81"/>
            <rFont val="Tahoma"/>
            <family val="2"/>
          </rPr>
          <t>SIT:
SKU1:17
SKU2:2
SKU3:2</t>
        </r>
        <r>
          <rPr>
            <sz val="9"/>
            <color indexed="81"/>
            <rFont val="Tahoma"/>
            <family val="2"/>
          </rPr>
          <t xml:space="preserve">
</t>
        </r>
      </text>
    </comment>
    <comment ref="AG129" authorId="5" shapeId="0">
      <text>
        <r>
          <rPr>
            <b/>
            <sz val="9"/>
            <color indexed="81"/>
            <rFont val="Tahoma"/>
            <family val="2"/>
          </rPr>
          <t>GCE PCB *2
BTI PCB *2
Founder PCB *2
Tripod PCB *2</t>
        </r>
      </text>
    </comment>
    <comment ref="AF130" authorId="1" shapeId="0">
      <text>
        <r>
          <rPr>
            <b/>
            <sz val="9"/>
            <color indexed="81"/>
            <rFont val="Tahoma"/>
            <family val="2"/>
          </rPr>
          <t>SIT:
SKU1:17
SKU2:2
SKU3:2</t>
        </r>
        <r>
          <rPr>
            <sz val="9"/>
            <color indexed="81"/>
            <rFont val="Tahoma"/>
            <family val="2"/>
          </rPr>
          <t xml:space="preserve">
</t>
        </r>
      </text>
    </comment>
    <comment ref="AS131" authorId="0" shapeId="0">
      <text>
        <r>
          <rPr>
            <sz val="11"/>
            <color indexed="81"/>
            <rFont val="Calibri (本文)"/>
            <family val="3"/>
            <charset val="136"/>
          </rPr>
          <t>TE demand: 8pcs
ME demand: 3pcs</t>
        </r>
      </text>
    </comment>
    <comment ref="AG132" authorId="5" shapeId="0">
      <text>
        <r>
          <rPr>
            <sz val="9"/>
            <color indexed="81"/>
            <rFont val="Tahoma"/>
            <family val="2"/>
          </rPr>
          <t>Tripod PCB *2pcs</t>
        </r>
      </text>
    </comment>
    <comment ref="AM13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3" authorId="5" shapeId="0">
      <text>
        <r>
          <rPr>
            <sz val="9"/>
            <color indexed="81"/>
            <rFont val="Tahoma"/>
            <family val="2"/>
          </rPr>
          <t>GCE PCB *2pcs</t>
        </r>
      </text>
    </comment>
    <comment ref="AS134" authorId="0" shapeId="0">
      <text>
        <r>
          <rPr>
            <sz val="11"/>
            <color indexed="81"/>
            <rFont val="Calibri (本文)"/>
            <family val="3"/>
            <charset val="136"/>
          </rPr>
          <t>TE demand: 8pcs
ME demand: 2pcs</t>
        </r>
      </text>
    </comment>
    <comment ref="AG135" authorId="5" shapeId="0">
      <text>
        <r>
          <rPr>
            <sz val="9"/>
            <color indexed="81"/>
            <rFont val="Tahoma"/>
            <family val="2"/>
          </rPr>
          <t>Tripod PCB *2pcs</t>
        </r>
      </text>
    </comment>
    <comment ref="AM13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6" authorId="5" shapeId="0">
      <text>
        <r>
          <rPr>
            <sz val="9"/>
            <color indexed="81"/>
            <rFont val="Tahoma"/>
            <family val="2"/>
          </rPr>
          <t>GCE PCB *2pcs</t>
        </r>
      </text>
    </comment>
    <comment ref="AM136"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37" authorId="0" shapeId="0">
      <text>
        <r>
          <rPr>
            <sz val="11"/>
            <color indexed="81"/>
            <rFont val="Calibri (本文)"/>
            <family val="3"/>
            <charset val="136"/>
          </rPr>
          <t>TE demand: 4pcs
ME demand: 13pcs</t>
        </r>
      </text>
    </comment>
    <comment ref="AM13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3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3" authorId="0" shapeId="0">
      <text>
        <r>
          <rPr>
            <sz val="11"/>
            <color indexed="81"/>
            <rFont val="Calibri (本文)"/>
            <family val="3"/>
            <charset val="136"/>
          </rPr>
          <t>TE demand: 8pcs
ME demand: 5pcs</t>
        </r>
      </text>
    </comment>
    <comment ref="AM14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6" authorId="0" shapeId="0">
      <text>
        <r>
          <rPr>
            <sz val="11"/>
            <color indexed="81"/>
            <rFont val="Calibri (本文)"/>
            <family val="3"/>
            <charset val="136"/>
          </rPr>
          <t>TE demand: 4pcs
ME demand: 5pcs</t>
        </r>
      </text>
    </comment>
    <comment ref="AM14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I179" authorId="6" shapeId="0">
      <text>
        <r>
          <rPr>
            <b/>
            <sz val="9"/>
            <color indexed="81"/>
            <rFont val="Tahoma"/>
            <family val="2"/>
          </rPr>
          <t>PF entry</t>
        </r>
        <r>
          <rPr>
            <sz val="9"/>
            <color indexed="81"/>
            <rFont val="Tahoma"/>
            <family val="2"/>
          </rPr>
          <t xml:space="preserve">
</t>
        </r>
      </text>
    </comment>
    <comment ref="AI185" authorId="6" shapeId="0">
      <text>
        <r>
          <rPr>
            <b/>
            <sz val="9"/>
            <color indexed="81"/>
            <rFont val="Tahoma"/>
            <family val="2"/>
          </rPr>
          <t xml:space="preserve">for pathfinder 
Transactional </t>
        </r>
        <r>
          <rPr>
            <sz val="9"/>
            <color indexed="81"/>
            <rFont val="Tahoma"/>
            <family val="2"/>
          </rPr>
          <t xml:space="preserve">
</t>
        </r>
      </text>
    </comment>
    <comment ref="AI186" authorId="6" shapeId="0">
      <text>
        <r>
          <rPr>
            <b/>
            <sz val="9"/>
            <color indexed="81"/>
            <rFont val="Tahoma"/>
            <family val="2"/>
          </rPr>
          <t>PF margin rich</t>
        </r>
        <r>
          <rPr>
            <sz val="9"/>
            <color indexed="81"/>
            <rFont val="Tahoma"/>
            <family val="2"/>
          </rPr>
          <t xml:space="preserve">
</t>
        </r>
      </text>
    </comment>
    <comment ref="AI187" authorId="6" shapeId="0">
      <text>
        <r>
          <rPr>
            <b/>
            <sz val="9"/>
            <color indexed="81"/>
            <rFont val="Tahoma"/>
            <family val="2"/>
          </rPr>
          <t xml:space="preserve">for pathfinder Computational </t>
        </r>
      </text>
    </comment>
    <comment ref="AL189" authorId="0" shapeId="0">
      <text>
        <r>
          <rPr>
            <b/>
            <sz val="11"/>
            <color indexed="81"/>
            <rFont val="ＭＳ Ｐゴシック"/>
            <family val="2"/>
          </rPr>
          <t>Need the highest wattage CPU</t>
        </r>
      </text>
    </comment>
    <comment ref="AJ192" authorId="0" shapeId="0">
      <text>
        <r>
          <rPr>
            <b/>
            <sz val="11"/>
            <color indexed="81"/>
            <rFont val="ＭＳ Ｐゴシック"/>
            <family val="2"/>
          </rPr>
          <t>Need the highest wattage CPU</t>
        </r>
      </text>
    </comment>
    <comment ref="AA193" authorId="7" shapeId="0">
      <text>
        <r>
          <rPr>
            <b/>
            <sz val="9"/>
            <color indexed="81"/>
            <rFont val="Tahoma"/>
            <family val="2"/>
          </rPr>
          <t>for RMT</t>
        </r>
      </text>
    </comment>
    <comment ref="AK193" authorId="8" shapeId="0">
      <text>
        <r>
          <rPr>
            <b/>
            <sz val="9"/>
            <color indexed="81"/>
            <rFont val="Tahoma"/>
            <family val="2"/>
          </rPr>
          <t>S#2</t>
        </r>
      </text>
    </comment>
    <comment ref="AV194" authorId="0" shapeId="0">
      <text>
        <r>
          <rPr>
            <b/>
            <sz val="11"/>
            <color indexed="81"/>
            <rFont val="ＭＳ Ｐゴシック"/>
            <family val="2"/>
          </rPr>
          <t>Lend TJ L6 4pcs</t>
        </r>
      </text>
    </comment>
    <comment ref="AK196" authorId="8" shapeId="0">
      <text>
        <r>
          <rPr>
            <b/>
            <sz val="9"/>
            <color indexed="81"/>
            <rFont val="Tahoma"/>
            <family val="2"/>
          </rPr>
          <t>S#1</t>
        </r>
      </text>
    </comment>
    <comment ref="AL196" authorId="7" shapeId="0">
      <text>
        <r>
          <rPr>
            <b/>
            <sz val="9"/>
            <color indexed="81"/>
            <rFont val="Tahoma"/>
            <family val="2"/>
          </rPr>
          <t>Can use other 205W also</t>
        </r>
      </text>
    </comment>
    <comment ref="AK197" authorId="8" shapeId="0">
      <text>
        <r>
          <rPr>
            <b/>
            <sz val="9"/>
            <color indexed="81"/>
            <rFont val="Tahoma"/>
            <family val="2"/>
          </rPr>
          <t>S#4
Can change to other around 150W</t>
        </r>
      </text>
    </comment>
    <comment ref="AK201" authorId="8" shapeId="0">
      <text>
        <r>
          <rPr>
            <b/>
            <sz val="9"/>
            <color indexed="81"/>
            <rFont val="Tahoma"/>
            <family val="2"/>
          </rPr>
          <t>S#5</t>
        </r>
      </text>
    </comment>
    <comment ref="AK202" authorId="8" shapeId="0">
      <text>
        <r>
          <rPr>
            <b/>
            <sz val="9"/>
            <color indexed="81"/>
            <rFont val="Tahoma"/>
            <family val="2"/>
          </rPr>
          <t>S#3</t>
        </r>
      </text>
    </comment>
    <comment ref="AI204" authorId="7" shapeId="0">
      <text>
        <r>
          <rPr>
            <b/>
            <sz val="9"/>
            <color indexed="81"/>
            <rFont val="Tahoma"/>
            <family val="2"/>
          </rPr>
          <t>Can use other 165W GOLD</t>
        </r>
      </text>
    </comment>
    <comment ref="AK215" authorId="7" shapeId="0">
      <text>
        <r>
          <rPr>
            <b/>
            <sz val="9"/>
            <color indexed="81"/>
            <rFont val="Tahoma"/>
            <family val="2"/>
          </rPr>
          <t>S#6</t>
        </r>
      </text>
    </comment>
    <comment ref="AK219" authorId="7" shapeId="0">
      <text>
        <r>
          <rPr>
            <b/>
            <sz val="9"/>
            <color indexed="81"/>
            <rFont val="Tahoma"/>
            <family val="2"/>
          </rPr>
          <t>P#10</t>
        </r>
      </text>
    </comment>
    <comment ref="AL220" authorId="7" shapeId="0">
      <text>
        <r>
          <rPr>
            <b/>
            <sz val="9"/>
            <color indexed="81"/>
            <rFont val="Tahoma"/>
            <family val="2"/>
          </rPr>
          <t>Can use other watt, but need QS</t>
        </r>
      </text>
    </comment>
    <comment ref="AK221" authorId="7" shapeId="0">
      <text>
        <r>
          <rPr>
            <b/>
            <sz val="9"/>
            <color indexed="81"/>
            <rFont val="Tahoma"/>
            <family val="2"/>
          </rPr>
          <t>P#11</t>
        </r>
      </text>
    </comment>
    <comment ref="AF230" authorId="0" shapeId="0">
      <text>
        <r>
          <rPr>
            <b/>
            <sz val="11"/>
            <color indexed="81"/>
            <rFont val="ＭＳ Ｐゴシック"/>
            <family val="2"/>
          </rPr>
          <t>If Dell can not consign enough qty, will use 3R4M1 for OS cert.</t>
        </r>
      </text>
    </comment>
    <comment ref="S246" authorId="9" shapeId="0">
      <text>
        <r>
          <rPr>
            <b/>
            <sz val="9"/>
            <color indexed="81"/>
            <rFont val="Tahoma"/>
            <family val="2"/>
          </rPr>
          <t>carey:</t>
        </r>
        <r>
          <rPr>
            <sz val="9"/>
            <color indexed="81"/>
            <rFont val="Tahoma"/>
            <family val="2"/>
          </rPr>
          <t xml:space="preserve">
After check with SV, they can re-use 13G's Memory </t>
        </r>
      </text>
    </comment>
    <comment ref="AG246" authorId="10" shapeId="0">
      <text>
        <r>
          <rPr>
            <b/>
            <sz val="9"/>
            <color indexed="81"/>
            <rFont val="Tahoma"/>
            <family val="2"/>
          </rPr>
          <t>CareyChu:</t>
        </r>
        <r>
          <rPr>
            <sz val="9"/>
            <color indexed="81"/>
            <rFont val="Tahoma"/>
            <family val="2"/>
          </rPr>
          <t xml:space="preserve">
4 set x 24 = 96 , 1 for RV</t>
        </r>
      </text>
    </comment>
    <comment ref="AL246" authorId="10" shapeId="0">
      <text>
        <r>
          <rPr>
            <b/>
            <sz val="9"/>
            <color indexed="81"/>
            <rFont val="Tahoma"/>
            <family val="2"/>
          </rPr>
          <t>Can use 13G memory</t>
        </r>
      </text>
    </comment>
    <comment ref="AM246" authorId="10"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AO246" authorId="10" shapeId="0">
      <text>
        <r>
          <rPr>
            <b/>
            <sz val="9"/>
            <color indexed="81"/>
            <rFont val="Tahoma"/>
            <family val="2"/>
          </rPr>
          <t>Can use 13G memory</t>
        </r>
      </text>
    </comment>
    <comment ref="AX246" authorId="0" shapeId="0">
      <text>
        <r>
          <rPr>
            <b/>
            <sz val="11"/>
            <color indexed="81"/>
            <rFont val="ＭＳ Ｐゴシック"/>
            <family val="2"/>
          </rPr>
          <t>Safety &amp; SE packing can use 13G memory</t>
        </r>
      </text>
    </comment>
    <comment ref="S247" authorId="9" shapeId="0">
      <text>
        <r>
          <rPr>
            <b/>
            <sz val="9"/>
            <color indexed="81"/>
            <rFont val="Tahoma"/>
            <family val="2"/>
          </rPr>
          <t>carey:</t>
        </r>
        <r>
          <rPr>
            <sz val="9"/>
            <color indexed="81"/>
            <rFont val="Tahoma"/>
            <family val="2"/>
          </rPr>
          <t xml:space="preserve">
AC is the biggest demand. Can leverage to other function team </t>
        </r>
      </text>
    </comment>
    <comment ref="AI247" authorId="6" shapeId="0">
      <text>
        <r>
          <rPr>
            <b/>
            <sz val="9"/>
            <color indexed="81"/>
            <rFont val="Tahoma"/>
            <family val="2"/>
          </rPr>
          <t>sojourner memory 48x4=192</t>
        </r>
      </text>
    </comment>
    <comment ref="S248" authorId="9" shapeId="0">
      <text>
        <r>
          <rPr>
            <b/>
            <sz val="9"/>
            <color indexed="81"/>
            <rFont val="Tahoma"/>
            <family val="2"/>
          </rPr>
          <t>carey:</t>
        </r>
        <r>
          <rPr>
            <sz val="9"/>
            <color indexed="81"/>
            <rFont val="Tahoma"/>
            <family val="2"/>
          </rPr>
          <t xml:space="preserve">
Please SIT release to BIOS and EMC once their stress test complete</t>
        </r>
      </text>
    </comment>
    <comment ref="AH248" authorId="11" shapeId="0">
      <text>
        <r>
          <rPr>
            <b/>
            <sz val="9"/>
            <color indexed="81"/>
            <rFont val="Tahoma"/>
            <family val="2"/>
          </rPr>
          <t>Allen:</t>
        </r>
        <r>
          <rPr>
            <sz val="9"/>
            <color indexed="81"/>
            <rFont val="Tahoma"/>
            <family val="2"/>
          </rPr>
          <t xml:space="preserve">
Pathfinder 2 sleds
Sojourner 1 sled</t>
        </r>
      </text>
    </comment>
    <comment ref="AC251" authorId="0" shapeId="0">
      <text>
        <r>
          <rPr>
            <b/>
            <sz val="11"/>
            <color indexed="81"/>
            <rFont val="ＭＳ Ｐゴシック"/>
            <family val="2"/>
          </rPr>
          <t>Leverage</t>
        </r>
      </text>
    </comment>
    <comment ref="AJ251" authorId="0" shapeId="0">
      <text>
        <r>
          <rPr>
            <b/>
            <sz val="11"/>
            <color indexed="81"/>
            <rFont val="ＭＳ Ｐゴシック"/>
            <family val="2"/>
          </rPr>
          <t>Leverage</t>
        </r>
      </text>
    </comment>
    <comment ref="AV251" authorId="0" shapeId="0">
      <text>
        <r>
          <rPr>
            <sz val="11"/>
            <color indexed="81"/>
            <rFont val="Calibri (本文)"/>
            <family val="3"/>
            <charset val="136"/>
          </rPr>
          <t>50pcs A-rev
22pcs are CS sample</t>
        </r>
      </text>
    </comment>
    <comment ref="AC253" authorId="0" shapeId="0">
      <text>
        <r>
          <rPr>
            <b/>
            <sz val="11"/>
            <color indexed="81"/>
            <rFont val="ＭＳ Ｐゴシック"/>
            <family val="2"/>
          </rPr>
          <t>Leverage</t>
        </r>
      </text>
    </comment>
    <comment ref="AJ253" authorId="0" shapeId="0">
      <text>
        <r>
          <rPr>
            <b/>
            <sz val="11"/>
            <color indexed="81"/>
            <rFont val="ＭＳ Ｐゴシック"/>
            <family val="2"/>
          </rPr>
          <t>Leverage</t>
        </r>
      </text>
    </comment>
    <comment ref="AL255" authorId="0" shapeId="0">
      <text>
        <r>
          <rPr>
            <b/>
            <sz val="11"/>
            <color indexed="81"/>
            <rFont val="ＭＳ Ｐゴシック"/>
            <family val="2"/>
          </rPr>
          <t>Can use 13G HDD</t>
        </r>
      </text>
    </comment>
    <comment ref="AX255" authorId="0" shapeId="0">
      <text>
        <r>
          <rPr>
            <b/>
            <sz val="11"/>
            <color indexed="81"/>
            <rFont val="ＭＳ Ｐゴシック"/>
            <family val="2"/>
          </rPr>
          <t>Safety can use 13G HDD</t>
        </r>
      </text>
    </comment>
    <comment ref="AK258" authorId="12" shapeId="0">
      <text>
        <r>
          <rPr>
            <b/>
            <sz val="9"/>
            <color indexed="81"/>
            <rFont val="Tahoma"/>
            <family val="2"/>
          </rPr>
          <t>P#1</t>
        </r>
      </text>
    </comment>
    <comment ref="AI259" authorId="0" shapeId="0">
      <text>
        <r>
          <rPr>
            <b/>
            <sz val="11"/>
            <color indexed="81"/>
            <rFont val="ＭＳ Ｐゴシック"/>
            <family val="2"/>
          </rPr>
          <t>Leverage with other team</t>
        </r>
        <r>
          <rPr>
            <sz val="11"/>
            <color indexed="81"/>
            <rFont val="ＭＳ Ｐゴシック"/>
            <family val="2"/>
          </rPr>
          <t xml:space="preserve">
</t>
        </r>
      </text>
    </comment>
    <comment ref="AK259" authorId="12" shapeId="0">
      <text>
        <r>
          <rPr>
            <sz val="9"/>
            <color indexed="81"/>
            <rFont val="Tahoma"/>
            <family val="2"/>
          </rPr>
          <t>Insight#6</t>
        </r>
      </text>
    </comment>
    <comment ref="AI260" authorId="2" shapeId="0">
      <text>
        <r>
          <rPr>
            <b/>
            <sz val="9"/>
            <color indexed="81"/>
            <rFont val="Tahoma"/>
            <family val="2"/>
          </rPr>
          <t>include insight HDD</t>
        </r>
      </text>
    </comment>
    <comment ref="AL260" authorId="0" shapeId="0">
      <text>
        <r>
          <rPr>
            <b/>
            <sz val="11"/>
            <color indexed="81"/>
            <rFont val="ＭＳ Ｐゴシック"/>
            <family val="2"/>
          </rPr>
          <t>Can use 13G HDD</t>
        </r>
      </text>
    </comment>
    <comment ref="AO260" authorId="0" shapeId="0">
      <text>
        <r>
          <rPr>
            <b/>
            <sz val="11"/>
            <color indexed="81"/>
            <rFont val="ＭＳ Ｐゴシック"/>
            <family val="2"/>
          </rPr>
          <t>Can use 13G HDD</t>
        </r>
      </text>
    </comment>
    <comment ref="AX260" authorId="0" shapeId="0">
      <text>
        <r>
          <rPr>
            <b/>
            <sz val="11"/>
            <color indexed="81"/>
            <rFont val="ＭＳ Ｐゴシック"/>
            <family val="2"/>
          </rPr>
          <t>Safety &amp; SE packing can use 13G HDD</t>
        </r>
      </text>
    </comment>
    <comment ref="AK266" authorId="12" shapeId="0">
      <text>
        <r>
          <rPr>
            <b/>
            <sz val="9"/>
            <color indexed="81"/>
            <rFont val="Tahoma"/>
            <family val="2"/>
          </rPr>
          <t>P#2</t>
        </r>
      </text>
    </comment>
    <comment ref="AK268" authorId="12" shapeId="0">
      <text>
        <r>
          <rPr>
            <b/>
            <sz val="9"/>
            <color indexed="81"/>
            <rFont val="Tahoma"/>
            <family val="2"/>
          </rPr>
          <t>P#5</t>
        </r>
      </text>
    </comment>
    <comment ref="AK269" authorId="12" shapeId="0">
      <text>
        <r>
          <rPr>
            <sz val="9"/>
            <color indexed="81"/>
            <rFont val="Tahoma"/>
            <family val="2"/>
          </rPr>
          <t>Insight#4</t>
        </r>
      </text>
    </comment>
    <comment ref="AK270" authorId="12" shapeId="0">
      <text>
        <r>
          <rPr>
            <sz val="9"/>
            <color indexed="81"/>
            <rFont val="Tahoma"/>
            <family val="2"/>
          </rPr>
          <t>Insight#4</t>
        </r>
      </text>
    </comment>
    <comment ref="AK271" authorId="12" shapeId="0">
      <text>
        <r>
          <rPr>
            <sz val="9"/>
            <color indexed="81"/>
            <rFont val="Tahoma"/>
            <family val="2"/>
          </rPr>
          <t>Insight#4</t>
        </r>
      </text>
    </comment>
    <comment ref="AK272" authorId="12" shapeId="0">
      <text>
        <r>
          <rPr>
            <sz val="9"/>
            <color indexed="81"/>
            <rFont val="Tahoma"/>
            <family val="2"/>
          </rPr>
          <t>Insight#4</t>
        </r>
      </text>
    </comment>
    <comment ref="AK273" authorId="12" shapeId="0">
      <text>
        <r>
          <rPr>
            <sz val="9"/>
            <color indexed="81"/>
            <rFont val="Tahoma"/>
            <family val="2"/>
          </rPr>
          <t>Insight#4</t>
        </r>
      </text>
    </comment>
    <comment ref="AK274" authorId="12" shapeId="0">
      <text>
        <r>
          <rPr>
            <sz val="9"/>
            <color indexed="81"/>
            <rFont val="Tahoma"/>
            <family val="2"/>
          </rPr>
          <t>Insight#4</t>
        </r>
      </text>
    </comment>
    <comment ref="AK275" authorId="12" shapeId="0">
      <text>
        <r>
          <rPr>
            <sz val="9"/>
            <color indexed="81"/>
            <rFont val="Tahoma"/>
            <family val="2"/>
          </rPr>
          <t>Insight#4</t>
        </r>
      </text>
    </comment>
    <comment ref="AK276" authorId="12" shapeId="0">
      <text>
        <r>
          <rPr>
            <b/>
            <sz val="9"/>
            <color indexed="81"/>
            <rFont val="Tahoma"/>
            <family val="2"/>
          </rPr>
          <t>Sojourner#2</t>
        </r>
      </text>
    </comment>
    <comment ref="AI277" authorId="2" shapeId="0">
      <text>
        <r>
          <rPr>
            <b/>
            <sz val="9"/>
            <color indexed="81"/>
            <rFont val="Tahoma"/>
            <family val="2"/>
          </rPr>
          <t>include insight HDD</t>
        </r>
        <r>
          <rPr>
            <sz val="9"/>
            <color indexed="81"/>
            <rFont val="Tahoma"/>
            <family val="2"/>
          </rPr>
          <t xml:space="preserve">
</t>
        </r>
      </text>
    </comment>
    <comment ref="AK278" authorId="12" shapeId="0">
      <text>
        <r>
          <rPr>
            <sz val="9"/>
            <color indexed="81"/>
            <rFont val="Tahoma"/>
            <family val="2"/>
          </rPr>
          <t>Insight#2,Sojourner#1</t>
        </r>
      </text>
    </comment>
    <comment ref="AK280" authorId="12" shapeId="0">
      <text>
        <r>
          <rPr>
            <b/>
            <sz val="9"/>
            <color indexed="81"/>
            <rFont val="Tahoma"/>
            <family val="2"/>
          </rPr>
          <t>P#7</t>
        </r>
      </text>
    </comment>
    <comment ref="AK283" authorId="12" shapeId="0">
      <text>
        <r>
          <rPr>
            <b/>
            <sz val="9"/>
            <color indexed="81"/>
            <rFont val="Tahoma"/>
            <family val="2"/>
          </rPr>
          <t>P#8</t>
        </r>
      </text>
    </comment>
    <comment ref="AK285" authorId="12" shapeId="0">
      <text>
        <r>
          <rPr>
            <b/>
            <sz val="9"/>
            <color indexed="81"/>
            <rFont val="Tahoma"/>
            <family val="2"/>
          </rPr>
          <t>P#3</t>
        </r>
      </text>
    </comment>
    <comment ref="AK288" authorId="12" shapeId="0">
      <text>
        <r>
          <rPr>
            <sz val="9"/>
            <color indexed="81"/>
            <rFont val="Tahoma"/>
            <family val="2"/>
          </rPr>
          <t>Insight#3</t>
        </r>
      </text>
    </comment>
    <comment ref="AH290" authorId="11" shapeId="0">
      <text>
        <r>
          <rPr>
            <b/>
            <sz val="9"/>
            <color indexed="81"/>
            <rFont val="Tahoma"/>
            <family val="2"/>
          </rPr>
          <t>Allen:</t>
        </r>
        <r>
          <rPr>
            <sz val="9"/>
            <color indexed="81"/>
            <rFont val="Tahoma"/>
            <family val="2"/>
          </rPr>
          <t xml:space="preserve">
insight 32 pcs (2sleds)
Pathfinder 12 pcs (2 sleds)
Sojourner 16 pcs (1 sled)</t>
        </r>
      </text>
    </comment>
    <comment ref="AK292" authorId="12" shapeId="0">
      <text>
        <r>
          <rPr>
            <b/>
            <sz val="9"/>
            <color indexed="81"/>
            <rFont val="Tahoma"/>
            <family val="2"/>
          </rPr>
          <t>P#6</t>
        </r>
      </text>
    </comment>
    <comment ref="AK296" authorId="12" shapeId="0">
      <text>
        <r>
          <rPr>
            <sz val="9"/>
            <color indexed="81"/>
            <rFont val="Tahoma"/>
            <family val="2"/>
          </rPr>
          <t>Insight#5</t>
        </r>
      </text>
    </comment>
    <comment ref="AK298" authorId="12" shapeId="0">
      <text>
        <r>
          <rPr>
            <sz val="9"/>
            <color indexed="81"/>
            <rFont val="Tahoma"/>
            <family val="2"/>
          </rPr>
          <t>Insight #1</t>
        </r>
      </text>
    </comment>
    <comment ref="AA299" authorId="0" shapeId="0">
      <text>
        <r>
          <rPr>
            <b/>
            <sz val="11"/>
            <color indexed="81"/>
            <rFont val="ＭＳ Ｐゴシック"/>
            <family val="2"/>
          </rPr>
          <t>* Pathfinder/Sojourner EE &amp; SI leverage 4pcs</t>
        </r>
      </text>
    </comment>
    <comment ref="AI299" authorId="6" shapeId="0">
      <text>
        <r>
          <rPr>
            <sz val="9"/>
            <color indexed="81"/>
            <rFont val="Tahoma"/>
            <family val="2"/>
          </rPr>
          <t xml:space="preserve">PF virtualization
</t>
        </r>
      </text>
    </comment>
    <comment ref="AK299" authorId="12" shapeId="0">
      <text>
        <r>
          <rPr>
            <b/>
            <sz val="9"/>
            <color indexed="81"/>
            <rFont val="Tahoma"/>
            <family val="2"/>
          </rPr>
          <t>P#4</t>
        </r>
      </text>
    </comment>
    <comment ref="AK300" authorId="12" shapeId="0">
      <text>
        <r>
          <rPr>
            <b/>
            <sz val="9"/>
            <color indexed="81"/>
            <rFont val="Tahoma"/>
            <family val="2"/>
          </rPr>
          <t>Sojourner#3</t>
        </r>
      </text>
    </comment>
    <comment ref="AK311" authorId="12" shapeId="0">
      <text>
        <r>
          <rPr>
            <b/>
            <sz val="9"/>
            <color indexed="81"/>
            <rFont val="Tahoma"/>
            <family val="2"/>
          </rPr>
          <t>P#9</t>
        </r>
      </text>
    </comment>
    <comment ref="AK313" authorId="12" shapeId="0">
      <text>
        <r>
          <rPr>
            <b/>
            <sz val="9"/>
            <color indexed="81"/>
            <rFont val="Tahoma"/>
            <family val="2"/>
          </rPr>
          <t>P#10</t>
        </r>
      </text>
    </comment>
    <comment ref="AK317" authorId="12" shapeId="0">
      <text>
        <r>
          <rPr>
            <b/>
            <sz val="9"/>
            <color indexed="81"/>
            <rFont val="Tahoma"/>
            <family val="2"/>
          </rPr>
          <t>Sojourner#5</t>
        </r>
      </text>
    </comment>
    <comment ref="AK321" authorId="12" shapeId="0">
      <text>
        <r>
          <rPr>
            <b/>
            <sz val="9"/>
            <color indexed="81"/>
            <rFont val="Tahoma"/>
            <family val="2"/>
          </rPr>
          <t>P#11</t>
        </r>
      </text>
    </comment>
    <comment ref="AK325" authorId="12" shapeId="0">
      <text>
        <r>
          <rPr>
            <b/>
            <sz val="9"/>
            <color indexed="81"/>
            <rFont val="Tahoma"/>
            <family val="2"/>
          </rPr>
          <t>Sojourner#4</t>
        </r>
      </text>
    </comment>
    <comment ref="AI326" authorId="6" shapeId="0">
      <text>
        <r>
          <rPr>
            <b/>
            <sz val="9"/>
            <color indexed="81"/>
            <rFont val="Tahoma"/>
            <family val="2"/>
          </rPr>
          <t>Leverage SAS SSD with REL</t>
        </r>
      </text>
    </comment>
    <comment ref="AK326" authorId="12" shapeId="0">
      <text>
        <r>
          <rPr>
            <sz val="9"/>
            <color indexed="81"/>
            <rFont val="Tahoma"/>
            <family val="2"/>
          </rPr>
          <t>Insight#7</t>
        </r>
      </text>
    </comment>
    <comment ref="AK330" authorId="12" shapeId="0">
      <text>
        <r>
          <rPr>
            <b/>
            <sz val="9"/>
            <color indexed="81"/>
            <rFont val="Tahoma"/>
            <family val="2"/>
          </rPr>
          <t>P#12</t>
        </r>
      </text>
    </comment>
    <comment ref="AI335" authorId="0" shapeId="0">
      <text>
        <r>
          <rPr>
            <sz val="11"/>
            <color indexed="81"/>
            <rFont val="ＭＳ Ｐゴシック"/>
            <family val="2"/>
          </rPr>
          <t xml:space="preserve">Leverage with other team, either one is ok
</t>
        </r>
      </text>
    </comment>
    <comment ref="AV339" authorId="0" shapeId="0">
      <text>
        <r>
          <rPr>
            <sz val="11"/>
            <color indexed="81"/>
            <rFont val="ＭＳ Ｐゴシック"/>
            <family val="2"/>
          </rPr>
          <t>Dell consign X00 2pcs for OCP build test, X02 2pcs for Intel debug</t>
        </r>
      </text>
    </comment>
    <comment ref="AV341" authorId="0" shapeId="0">
      <text>
        <r>
          <rPr>
            <b/>
            <sz val="11"/>
            <color indexed="81"/>
            <rFont val="ＭＳ Ｐゴシック"/>
            <family val="2"/>
          </rPr>
          <t>4pcs of them are in TJ EPD5</t>
        </r>
      </text>
    </comment>
    <comment ref="AF343"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3" authorId="0" shapeId="0">
      <text>
        <r>
          <rPr>
            <sz val="11"/>
            <color indexed="81"/>
            <rFont val="Calibri (本文)"/>
            <family val="3"/>
            <charset val="136"/>
          </rPr>
          <t>* D&amp;P
* 2pcs of them can be reworked cards
[3/22]: SV Validataion
(New) 4 pcs</t>
        </r>
      </text>
    </comment>
    <comment ref="AK343" authorId="0" shapeId="0">
      <text>
        <r>
          <rPr>
            <b/>
            <sz val="11"/>
            <color indexed="81"/>
            <rFont val="ＭＳ Ｐゴシック"/>
            <family val="2"/>
          </rPr>
          <t>[3/6]: Old version: 1 pc
[3/22]: REL
(Old) 1pcs</t>
        </r>
      </text>
    </comment>
    <comment ref="AM343" authorId="0" shapeId="0">
      <text>
        <r>
          <rPr>
            <b/>
            <sz val="11"/>
            <color indexed="81"/>
            <rFont val="ＭＳ Ｐゴシック"/>
            <family val="2"/>
          </rPr>
          <t>[3/22]: EMC (Old) 1pcs =&gt; change  to 31KFT
EMC (New) 1pcs</t>
        </r>
      </text>
    </comment>
    <comment ref="AA344" authorId="0" shapeId="0">
      <text>
        <r>
          <rPr>
            <b/>
            <sz val="11"/>
            <color indexed="81"/>
            <rFont val="ＭＳ Ｐゴシック"/>
            <family val="2"/>
          </rPr>
          <t>Leverage with Pathfinder/Sojourner EE, CPLD, BIOS [3/22]: Leverage with EE/SI/
CPLD/BIOS
(New)</t>
        </r>
      </text>
    </comment>
    <comment ref="AF344"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4" authorId="0" shapeId="0">
      <text>
        <r>
          <rPr>
            <sz val="11"/>
            <color indexed="81"/>
            <rFont val="Calibri (本文)"/>
            <family val="3"/>
            <charset val="136"/>
          </rPr>
          <t>* D&amp;P
* 2pcs of them can be reworked cards
[3/22]: SV Validataion
(New) 4 pcs</t>
        </r>
      </text>
    </comment>
    <comment ref="AI344" authorId="0" shapeId="0">
      <text>
        <r>
          <rPr>
            <sz val="11"/>
            <color indexed="81"/>
            <rFont val="ＭＳ Ｐゴシック"/>
            <family val="2"/>
          </rPr>
          <t>Leverage with other team</t>
        </r>
      </text>
    </comment>
    <comment ref="AK344" authorId="0" shapeId="0">
      <text>
        <r>
          <rPr>
            <b/>
            <sz val="11"/>
            <color indexed="81"/>
            <rFont val="ＭＳ Ｐゴシック"/>
            <family val="2"/>
          </rPr>
          <t>[3/6]: Old version: 1 pc
[3/22]: REL
(Old) 1pcs</t>
        </r>
      </text>
    </comment>
    <comment ref="AM344" authorId="0" shapeId="0">
      <text>
        <r>
          <rPr>
            <b/>
            <sz val="11"/>
            <color indexed="81"/>
            <rFont val="ＭＳ Ｐゴシック"/>
            <family val="2"/>
          </rPr>
          <t>[3/22]: EMC (Old) 1pcs =&gt; change  to 31KFT
EMC (New) 1pcs</t>
        </r>
      </text>
    </comment>
    <comment ref="AM345" authorId="0" shapeId="0">
      <text>
        <r>
          <rPr>
            <b/>
            <sz val="11"/>
            <color indexed="81"/>
            <rFont val="ＭＳ Ｐゴシック"/>
            <family val="2"/>
          </rPr>
          <t>[3/22]: EMC (Old) 1pcs</t>
        </r>
      </text>
    </comment>
    <comment ref="AA346" authorId="0" shapeId="0">
      <text>
        <r>
          <rPr>
            <b/>
            <sz val="11"/>
            <color indexed="81"/>
            <rFont val="ＭＳ Ｐゴシック"/>
            <family val="2"/>
          </rPr>
          <t>Leverage with Pathfinder/Sojourner EE, CPLD, BIOS
[3/22]: Leverage with EE/SI/
CPLD/BIOS
(New)</t>
        </r>
      </text>
    </comment>
    <comment ref="AF346" authorId="13" shapeId="0">
      <text>
        <r>
          <rPr>
            <b/>
            <sz val="9"/>
            <color indexed="81"/>
            <rFont val="Tahoma"/>
            <family val="2"/>
          </rPr>
          <t>[11/10]: Updated after reviewing with peer</t>
        </r>
        <r>
          <rPr>
            <sz val="9"/>
            <color indexed="81"/>
            <rFont val="Tahoma"/>
            <family val="2"/>
          </rPr>
          <t xml:space="preserve">
[3/22]: SIT (New): 6pcs</t>
        </r>
      </text>
    </comment>
    <comment ref="AG346" authorId="0" shapeId="0">
      <text>
        <r>
          <rPr>
            <sz val="11"/>
            <color indexed="81"/>
            <rFont val="Calibri (本文)"/>
            <family val="3"/>
            <charset val="136"/>
          </rPr>
          <t>* D&amp;P
* 2pcs of them can be reworked cards
[3/22]: SV Validataion
(New) 4 pcs</t>
        </r>
      </text>
    </comment>
    <comment ref="AK346" authorId="0" shapeId="0">
      <text>
        <r>
          <rPr>
            <b/>
            <sz val="11"/>
            <color indexed="81"/>
            <rFont val="Calibri (本文)"/>
            <family val="3"/>
            <charset val="136"/>
          </rPr>
          <t>[11/16]: After discussion with Dell peer today, can not be leveraged with other team. 
[3/22]: REL (New) 2pcs</t>
        </r>
      </text>
    </comment>
    <comment ref="AM346" authorId="14" shapeId="0">
      <text>
        <r>
          <rPr>
            <sz val="9"/>
            <color indexed="81"/>
            <rFont val="Tahoma"/>
            <family val="2"/>
          </rPr>
          <t xml:space="preserve">[3/22]: EMC (New) 2pcs
</t>
        </r>
      </text>
    </comment>
    <comment ref="AF347"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H347" authorId="14" shapeId="0">
      <text>
        <r>
          <rPr>
            <sz val="9"/>
            <color indexed="81"/>
            <rFont val="Tahoma"/>
            <family val="2"/>
          </rPr>
          <t xml:space="preserve">[3/22]: Thermal (Old) 2pcs
</t>
        </r>
      </text>
    </comment>
    <comment ref="AK347" authorId="0" shapeId="0">
      <text>
        <r>
          <rPr>
            <b/>
            <sz val="11"/>
            <color indexed="81"/>
            <rFont val="ＭＳ Ｐゴシック"/>
            <family val="2"/>
          </rPr>
          <t>[3/6]: Old version: 1 pc
[3/22]: REL (Old) 1pcs</t>
        </r>
      </text>
    </comment>
    <comment ref="AA348" authorId="0" shapeId="0">
      <text>
        <r>
          <rPr>
            <b/>
            <sz val="11"/>
            <color indexed="81"/>
            <rFont val="ＭＳ Ｐゴシック"/>
            <family val="2"/>
          </rPr>
          <t>Leverage with Pathfinder/Sojourner EE, CPLD, BIOS
[3/22]: Leverage with EE/SI/
CPLD/BIOS
(New)</t>
        </r>
      </text>
    </comment>
    <comment ref="AF348"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G348" authorId="0" shapeId="0">
      <text>
        <r>
          <rPr>
            <sz val="11"/>
            <color indexed="81"/>
            <rFont val="Calibri (本文)"/>
            <family val="3"/>
            <charset val="136"/>
          </rPr>
          <t>* D&amp;P
* 2pcs of them can be reworked cards
[3/22]: SV Validataion
(New) 4 pcs</t>
        </r>
      </text>
    </comment>
    <comment ref="AM348" authorId="14" shapeId="0">
      <text>
        <r>
          <rPr>
            <sz val="9"/>
            <color indexed="81"/>
            <rFont val="Tahoma"/>
            <family val="2"/>
          </rPr>
          <t xml:space="preserve">[3/22]: EMC (New) 2pcs
</t>
        </r>
      </text>
    </comment>
    <comment ref="AA349" authorId="0" shapeId="0">
      <text>
        <r>
          <rPr>
            <b/>
            <sz val="11"/>
            <color indexed="81"/>
            <rFont val="ＭＳ Ｐゴシック"/>
            <family val="2"/>
          </rPr>
          <t>Leverage with Pathfinder/Sojourner EE, CPLD, BIOS
[3/22]: Leverage with EE/SI/
CPLD/BIOS
(New)</t>
        </r>
      </text>
    </comment>
    <comment ref="AF349" authorId="13" shapeId="0">
      <text>
        <r>
          <rPr>
            <b/>
            <sz val="9"/>
            <color indexed="81"/>
            <rFont val="Tahoma"/>
            <family val="2"/>
          </rPr>
          <t>[11/10]: Updated after reviewing with peer</t>
        </r>
        <r>
          <rPr>
            <sz val="9"/>
            <color indexed="81"/>
            <rFont val="Tahoma"/>
            <family val="2"/>
          </rPr>
          <t xml:space="preserve">
[3/22]: SIT (New): 6pcs</t>
        </r>
      </text>
    </comment>
    <comment ref="AG349" authorId="0" shapeId="0">
      <text>
        <r>
          <rPr>
            <sz val="11"/>
            <color indexed="81"/>
            <rFont val="Calibri (本文)"/>
            <family val="3"/>
            <charset val="136"/>
          </rPr>
          <t>* D&amp;P
* 2pcs of them can be reworked cards
[3/22]: SV Validataion
(New) 4 pcs</t>
        </r>
      </text>
    </comment>
    <comment ref="AH349" authorId="0" shapeId="0">
      <text>
        <r>
          <rPr>
            <b/>
            <sz val="11"/>
            <color indexed="81"/>
            <rFont val="ＭＳ Ｐゴシック"/>
            <family val="2"/>
          </rPr>
          <t>Need worst case
[3/22]: Thermal
(New) 10pcs</t>
        </r>
      </text>
    </comment>
    <comment ref="AK349" authorId="0" shapeId="0">
      <text>
        <r>
          <rPr>
            <b/>
            <sz val="11"/>
            <color indexed="81"/>
            <rFont val="Calibri (本文)"/>
            <family val="3"/>
            <charset val="136"/>
          </rPr>
          <t>[11/16]: After discussion with Dell peer today, can not be leveraged with other team. 
[3/22]: REL (New) 3pcs</t>
        </r>
      </text>
    </comment>
    <comment ref="AM349" authorId="14" shapeId="0">
      <text>
        <r>
          <rPr>
            <sz val="9"/>
            <color indexed="81"/>
            <rFont val="Tahoma"/>
            <family val="2"/>
          </rPr>
          <t xml:space="preserve">[3/22]: EMC (New) 2pcs
</t>
        </r>
      </text>
    </comment>
    <comment ref="AA350" authorId="0" shapeId="0">
      <text>
        <r>
          <rPr>
            <b/>
            <sz val="11"/>
            <color indexed="81"/>
            <rFont val="ＭＳ Ｐゴシック"/>
            <family val="2"/>
          </rPr>
          <t>Leverage with Pathfinder/Sojourner EE, CPLD, BIOS</t>
        </r>
      </text>
    </comment>
    <comment ref="AF350" authorId="13" shapeId="0">
      <text>
        <r>
          <rPr>
            <b/>
            <sz val="9"/>
            <color indexed="81"/>
            <rFont val="Tahoma"/>
            <family val="2"/>
          </rPr>
          <t>[11/10]: Updated after reviewing with peer</t>
        </r>
        <r>
          <rPr>
            <sz val="9"/>
            <color indexed="81"/>
            <rFont val="Tahoma"/>
            <family val="2"/>
          </rPr>
          <t xml:space="preserve">
</t>
        </r>
      </text>
    </comment>
    <comment ref="AG350" authorId="0" shapeId="0">
      <text>
        <r>
          <rPr>
            <sz val="11"/>
            <color indexed="81"/>
            <rFont val="Calibri (本文)"/>
            <family val="3"/>
            <charset val="136"/>
          </rPr>
          <t>* D&amp;P
* 2pcs of them can be reworked cards</t>
        </r>
      </text>
    </comment>
    <comment ref="AH350" authorId="0" shapeId="0">
      <text>
        <r>
          <rPr>
            <b/>
            <sz val="11"/>
            <color indexed="81"/>
            <rFont val="ＭＳ Ｐゴシック"/>
            <family val="2"/>
          </rPr>
          <t>Need worst case</t>
        </r>
      </text>
    </comment>
    <comment ref="AK350" authorId="0" shapeId="0">
      <text>
        <r>
          <rPr>
            <b/>
            <sz val="11"/>
            <color indexed="81"/>
            <rFont val="Calibri (本文)"/>
            <family val="3"/>
            <charset val="136"/>
          </rPr>
          <t>[11/15] REL will review with peer on 11/16</t>
        </r>
      </text>
    </comment>
    <comment ref="AL350" authorId="0" shapeId="0">
      <text>
        <r>
          <rPr>
            <sz val="11"/>
            <color indexed="81"/>
            <rFont val="Calibri (本文)"/>
            <family val="3"/>
            <charset val="136"/>
          </rPr>
          <t>* Old version can be used for India.
* Need new version for TW.</t>
        </r>
      </text>
    </comment>
    <comment ref="AC351" authorId="15" shapeId="0">
      <text>
        <r>
          <rPr>
            <b/>
            <sz val="9"/>
            <color indexed="81"/>
            <rFont val="Tahoma"/>
            <family val="2"/>
          </rPr>
          <t>Gary:</t>
        </r>
        <r>
          <rPr>
            <sz val="9"/>
            <color indexed="81"/>
            <rFont val="Tahoma"/>
            <family val="2"/>
          </rPr>
          <t xml:space="preserve">
For ME fitting check only</t>
        </r>
      </text>
    </comment>
    <comment ref="AO351" authorId="16" shapeId="0">
      <text>
        <r>
          <rPr>
            <b/>
            <sz val="9"/>
            <color indexed="81"/>
            <rFont val="Tahoma"/>
            <family val="2"/>
          </rPr>
          <t>Srd3-se-Tubo:</t>
        </r>
        <r>
          <rPr>
            <sz val="9"/>
            <color indexed="81"/>
            <rFont val="Tahoma"/>
            <family val="2"/>
          </rPr>
          <t xml:space="preserve">
H730P </t>
        </r>
      </text>
    </comment>
    <comment ref="AE359" authorId="0" shapeId="0">
      <text>
        <r>
          <rPr>
            <b/>
            <sz val="11"/>
            <color indexed="81"/>
            <rFont val="ＭＳ Ｐゴシック"/>
            <family val="2"/>
          </rPr>
          <t>Leverage with Pathfinder/Sojourner EE, SI</t>
        </r>
      </text>
    </comment>
    <comment ref="AF359" authorId="0" shapeId="0">
      <text>
        <r>
          <rPr>
            <b/>
            <sz val="11"/>
            <color indexed="81"/>
            <rFont val="ＭＳ Ｐゴシック"/>
            <family val="2"/>
          </rPr>
          <t>Can't leverage with other team</t>
        </r>
      </text>
    </comment>
    <comment ref="AG359" authorId="0" shapeId="0">
      <text>
        <r>
          <rPr>
            <b/>
            <sz val="11"/>
            <color indexed="81"/>
            <rFont val="ＭＳ Ｐゴシック"/>
            <family val="2"/>
          </rPr>
          <t>Leverage UT</t>
        </r>
      </text>
    </comment>
    <comment ref="AH359" authorId="0" shapeId="0">
      <text>
        <r>
          <rPr>
            <b/>
            <sz val="11"/>
            <color indexed="81"/>
            <rFont val="ＭＳ Ｐゴシック"/>
            <family val="2"/>
          </rPr>
          <t>Can't be leveraged with other team.
Test duration: 4 wks</t>
        </r>
      </text>
    </comment>
    <comment ref="AJ359" authorId="0" shapeId="0">
      <text>
        <r>
          <rPr>
            <sz val="11"/>
            <color indexed="81"/>
            <rFont val="ＭＳ Ｐゴシック"/>
            <family val="2"/>
          </rPr>
          <t xml:space="preserve">Leverage UT. 
Test duration: 3 wks
</t>
        </r>
      </text>
    </comment>
    <comment ref="AK359" authorId="0" shapeId="0">
      <text>
        <r>
          <rPr>
            <b/>
            <sz val="11"/>
            <color indexed="81"/>
            <rFont val="ＭＳ Ｐゴシック"/>
            <family val="2"/>
          </rPr>
          <t xml:space="preserve">Test duration: 5-6 wks
(Need to keep 4 sets Boss module, IDSDM, and M.2 device on hand)
</t>
        </r>
      </text>
    </comment>
    <comment ref="AL359" authorId="0" shapeId="0">
      <text>
        <r>
          <rPr>
            <b/>
            <sz val="11"/>
            <color indexed="81"/>
            <rFont val="ＭＳ Ｐゴシック"/>
            <family val="2"/>
          </rPr>
          <t>Leverage with UT, but can't leverage with other team</t>
        </r>
      </text>
    </comment>
    <comment ref="AM359" authorId="0" shapeId="0">
      <text>
        <r>
          <rPr>
            <b/>
            <sz val="11"/>
            <color indexed="81"/>
            <rFont val="ＭＳ Ｐゴシック"/>
            <family val="2"/>
          </rPr>
          <t>Leverage with UT, but can't leverage with other team</t>
        </r>
      </text>
    </comment>
    <comment ref="AN359" authorId="0" shapeId="0">
      <text>
        <r>
          <rPr>
            <b/>
            <sz val="11"/>
            <color indexed="81"/>
            <rFont val="ＭＳ Ｐゴシック"/>
            <family val="2"/>
          </rPr>
          <t>Leverage with UT, but can't leverage with other team</t>
        </r>
      </text>
    </comment>
    <comment ref="AO359" authorId="0" shapeId="0">
      <text>
        <r>
          <rPr>
            <b/>
            <sz val="11"/>
            <color indexed="81"/>
            <rFont val="ＭＳ Ｐゴシック"/>
            <family val="2"/>
          </rPr>
          <t>Test duration: 4 wkes</t>
        </r>
      </text>
    </comment>
    <comment ref="T360" authorId="0" shapeId="0">
      <text>
        <r>
          <rPr>
            <sz val="11"/>
            <color indexed="81"/>
            <rFont val="ＭＳ Ｐゴシック"/>
            <family val="2"/>
          </rPr>
          <t xml:space="preserve">Waterfall internally. 55pcs can fulfill the demand.
</t>
        </r>
      </text>
    </comment>
    <comment ref="AG360" authorId="0" shapeId="0">
      <text>
        <r>
          <rPr>
            <b/>
            <sz val="11"/>
            <color indexed="81"/>
            <rFont val="ＭＳ Ｐゴシック"/>
            <family val="2"/>
          </rPr>
          <t>Test duration 4wks before ME critical FB.</t>
        </r>
      </text>
    </comment>
    <comment ref="T361" authorId="0" shapeId="0">
      <text>
        <r>
          <rPr>
            <sz val="11"/>
            <color indexed="81"/>
            <rFont val="ＭＳ Ｐゴシック"/>
            <family val="2"/>
          </rPr>
          <t xml:space="preserve">Waterfall internally. 55pcs can fulfill the demand.
</t>
        </r>
      </text>
    </comment>
    <comment ref="AA361" authorId="0" shapeId="0">
      <text>
        <r>
          <rPr>
            <sz val="11"/>
            <color indexed="81"/>
            <rFont val="ＭＳ Ｐゴシック"/>
            <family val="2"/>
          </rPr>
          <t>Can leverage with EE</t>
        </r>
      </text>
    </comment>
    <comment ref="AE361" authorId="0" shapeId="0">
      <text>
        <r>
          <rPr>
            <sz val="11"/>
            <color indexed="81"/>
            <rFont val="ＭＳ Ｐゴシック"/>
            <family val="2"/>
          </rPr>
          <t xml:space="preserve">Can't leverage with other team
</t>
        </r>
      </text>
    </comment>
    <comment ref="AF361" authorId="0" shapeId="0">
      <text>
        <r>
          <rPr>
            <b/>
            <sz val="11"/>
            <color indexed="81"/>
            <rFont val="ＭＳ Ｐゴシック"/>
            <family val="2"/>
          </rPr>
          <t>Can't leverage with other team</t>
        </r>
      </text>
    </comment>
    <comment ref="AH361" authorId="0" shapeId="0">
      <text>
        <r>
          <rPr>
            <b/>
            <sz val="11"/>
            <color indexed="81"/>
            <rFont val="ＭＳ Ｐゴシック"/>
            <family val="2"/>
          </rPr>
          <t>Test duration 4wks before ME critical FB.</t>
        </r>
      </text>
    </comment>
    <comment ref="AI361" authorId="0" shapeId="0">
      <text>
        <r>
          <rPr>
            <sz val="11"/>
            <color indexed="81"/>
            <rFont val="ＭＳ Ｐゴシック"/>
            <family val="2"/>
          </rPr>
          <t xml:space="preserve">For fan table validation.
(from Sep. to ST)
</t>
        </r>
      </text>
    </comment>
    <comment ref="AJ361" authorId="0" shapeId="0">
      <text>
        <r>
          <rPr>
            <sz val="11"/>
            <color indexed="81"/>
            <rFont val="ＭＳ Ｐゴシック"/>
            <family val="2"/>
          </rPr>
          <t xml:space="preserve">Test duration: 3 wks
</t>
        </r>
      </text>
    </comment>
    <comment ref="AK361"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1"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1" authorId="0" shapeId="0">
      <text>
        <r>
          <rPr>
            <b/>
            <sz val="11"/>
            <color indexed="81"/>
            <rFont val="ＭＳ Ｐゴシック"/>
            <family val="2"/>
          </rPr>
          <t>* Can't leverage with other team. Send to WW for certification.</t>
        </r>
      </text>
    </comment>
    <comment ref="AN361" authorId="0" shapeId="0">
      <text>
        <r>
          <rPr>
            <b/>
            <sz val="11"/>
            <color indexed="81"/>
            <rFont val="ＭＳ Ｐゴシック"/>
            <family val="2"/>
          </rPr>
          <t>* Start testing from July, duration 1 month if no issue. (Maybe continue to 6 months)</t>
        </r>
      </text>
    </comment>
    <comment ref="AO361" authorId="0" shapeId="0">
      <text>
        <r>
          <rPr>
            <b/>
            <sz val="11"/>
            <color indexed="81"/>
            <rFont val="ＭＳ Ｐゴシック"/>
            <family val="2"/>
          </rPr>
          <t>Need 6pcs test for 2wks. After that can release 3pcs but keep other 3pcs for 2wks more.</t>
        </r>
      </text>
    </comment>
    <comment ref="AP361" authorId="0" shapeId="0">
      <text>
        <r>
          <rPr>
            <sz val="11"/>
            <color indexed="81"/>
            <rFont val="ＭＳ Ｐゴシック"/>
            <family val="2"/>
          </rPr>
          <t xml:space="preserve">* Test duration 4 wks (ST build)
</t>
        </r>
      </text>
    </comment>
    <comment ref="T362" authorId="0" shapeId="0">
      <text>
        <r>
          <rPr>
            <sz val="11"/>
            <color indexed="81"/>
            <rFont val="ＭＳ Ｐゴシック"/>
            <family val="2"/>
          </rPr>
          <t xml:space="preserve">Waterfall internally. 55pcs can fulfill the demand.
</t>
        </r>
      </text>
    </comment>
    <comment ref="AC366" authorId="15" shapeId="0">
      <text>
        <r>
          <rPr>
            <b/>
            <sz val="9"/>
            <color indexed="81"/>
            <rFont val="Tahoma"/>
            <family val="2"/>
          </rPr>
          <t>Gary:</t>
        </r>
        <r>
          <rPr>
            <sz val="9"/>
            <color indexed="81"/>
            <rFont val="Tahoma"/>
            <family val="2"/>
          </rPr>
          <t xml:space="preserve">
For ME fitting check only.</t>
        </r>
      </text>
    </comment>
    <comment ref="T367" authorId="0" shapeId="0">
      <text>
        <r>
          <rPr>
            <sz val="11"/>
            <color indexed="81"/>
            <rFont val="ＭＳ Ｐゴシック"/>
            <family val="2"/>
          </rPr>
          <t xml:space="preserve">Waterfall internally. Need 60pcs in the peak in PT.
</t>
        </r>
      </text>
    </comment>
    <comment ref="AG367" authorId="0" shapeId="0">
      <text>
        <r>
          <rPr>
            <b/>
            <sz val="11"/>
            <color indexed="81"/>
            <rFont val="ＭＳ Ｐゴシック"/>
            <family val="2"/>
          </rPr>
          <t>Test duration 4wks before ME critical FB.</t>
        </r>
      </text>
    </comment>
    <comment ref="AH367" authorId="0" shapeId="0">
      <text>
        <r>
          <rPr>
            <b/>
            <sz val="11"/>
            <color indexed="81"/>
            <rFont val="ＭＳ Ｐゴシック"/>
            <family val="2"/>
          </rPr>
          <t>Test duration 4wks before ME critical FB.</t>
        </r>
      </text>
    </comment>
    <comment ref="AI367" authorId="0" shapeId="0">
      <text>
        <r>
          <rPr>
            <sz val="11"/>
            <color indexed="81"/>
            <rFont val="ＭＳ Ｐゴシック"/>
            <family val="2"/>
          </rPr>
          <t xml:space="preserve">For fan table validation.
(from Sep. to ST)
</t>
        </r>
      </text>
    </comment>
    <comment ref="AJ367" authorId="0" shapeId="0">
      <text>
        <r>
          <rPr>
            <sz val="11"/>
            <color indexed="81"/>
            <rFont val="ＭＳ Ｐゴシック"/>
            <family val="2"/>
          </rPr>
          <t xml:space="preserve">Test duration: 3 wks
</t>
        </r>
      </text>
    </comment>
    <comment ref="AK367"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7"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7" authorId="0" shapeId="0">
      <text>
        <r>
          <rPr>
            <b/>
            <sz val="11"/>
            <color indexed="81"/>
            <rFont val="ＭＳ Ｐゴシック"/>
            <family val="2"/>
          </rPr>
          <t>* Can't leverage with other team. Send to WW for certification.</t>
        </r>
      </text>
    </comment>
    <comment ref="AN367" authorId="0" shapeId="0">
      <text>
        <r>
          <rPr>
            <b/>
            <sz val="11"/>
            <color indexed="81"/>
            <rFont val="ＭＳ Ｐゴシック"/>
            <family val="2"/>
          </rPr>
          <t>* Start testing from July, duration 1 month if no issue. (Maybe continue to 6 months)</t>
        </r>
      </text>
    </comment>
    <comment ref="AO367" authorId="0" shapeId="0">
      <text>
        <r>
          <rPr>
            <b/>
            <sz val="11"/>
            <color indexed="81"/>
            <rFont val="ＭＳ Ｐゴシック"/>
            <family val="2"/>
          </rPr>
          <t>Need 6pcs test for 2wks. After that can release 3pcs but keep other 3pcs for 2wks more.</t>
        </r>
      </text>
    </comment>
    <comment ref="AP367" authorId="0" shapeId="0">
      <text>
        <r>
          <rPr>
            <sz val="11"/>
            <color indexed="81"/>
            <rFont val="ＭＳ Ｐゴシック"/>
            <family val="2"/>
          </rPr>
          <t xml:space="preserve">* Test duration 4 wks (ST build)
</t>
        </r>
      </text>
    </comment>
    <comment ref="AK368"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K369"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C377" authorId="15" shapeId="0">
      <text>
        <r>
          <rPr>
            <b/>
            <sz val="9"/>
            <color indexed="81"/>
            <rFont val="Tahoma"/>
            <family val="2"/>
          </rPr>
          <t>Gary:</t>
        </r>
        <r>
          <rPr>
            <sz val="9"/>
            <color indexed="81"/>
            <rFont val="Tahoma"/>
            <family val="2"/>
          </rPr>
          <t xml:space="preserve">
For ME fitting check only</t>
        </r>
      </text>
    </comment>
    <comment ref="AC378" authorId="15" shapeId="0">
      <text>
        <r>
          <rPr>
            <b/>
            <sz val="9"/>
            <color indexed="81"/>
            <rFont val="Tahoma"/>
            <family val="2"/>
          </rPr>
          <t>Gary:</t>
        </r>
        <r>
          <rPr>
            <sz val="9"/>
            <color indexed="81"/>
            <rFont val="Tahoma"/>
            <family val="2"/>
          </rPr>
          <t xml:space="preserve">
For ME fitting check only</t>
        </r>
      </text>
    </comment>
  </commentList>
</comments>
</file>

<file path=xl/comments2.xml><?xml version="1.0" encoding="utf-8"?>
<comments xmlns="http://schemas.openxmlformats.org/spreadsheetml/2006/main">
  <authors>
    <author>Microsoft Office 使用者</author>
    <author>jill lin</author>
    <author>Sabrina</author>
  </authors>
  <commentList>
    <comment ref="AR2" authorId="0" shapeId="0">
      <text>
        <r>
          <rPr>
            <sz val="11"/>
            <color indexed="81"/>
            <rFont val="Calibri (本文)"/>
            <family val="3"/>
            <charset val="136"/>
          </rPr>
          <t>[12/5]: For PT, assumed that teams leverage FXN purchased or Dell consigned parts in UT.</t>
        </r>
      </text>
    </comment>
    <comment ref="AM12" authorId="1" shapeId="0">
      <text>
        <r>
          <rPr>
            <b/>
            <sz val="9"/>
            <color indexed="81"/>
            <rFont val="Tahoma"/>
            <family val="2"/>
          </rPr>
          <t>TE: 7
ME: 3</t>
        </r>
        <r>
          <rPr>
            <sz val="9"/>
            <color indexed="81"/>
            <rFont val="Tahoma"/>
            <family val="2"/>
          </rPr>
          <t xml:space="preserve">
</t>
        </r>
      </text>
    </comment>
    <comment ref="AM13" authorId="1" shapeId="0">
      <text>
        <r>
          <rPr>
            <b/>
            <sz val="9"/>
            <color indexed="81"/>
            <rFont val="Tahoma"/>
            <family val="2"/>
          </rPr>
          <t>TE: 4
ME: 13</t>
        </r>
      </text>
    </comment>
    <comment ref="AM14" authorId="1" shapeId="0">
      <text>
        <r>
          <rPr>
            <b/>
            <sz val="9"/>
            <color indexed="81"/>
            <rFont val="Tahoma"/>
            <family val="2"/>
          </rPr>
          <t>TE: 6</t>
        </r>
      </text>
    </comment>
    <comment ref="AM15" authorId="1" shapeId="0">
      <text>
        <r>
          <rPr>
            <b/>
            <sz val="9"/>
            <color indexed="81"/>
            <rFont val="Tahoma"/>
            <family val="2"/>
          </rPr>
          <t>TE: 4
ME: 7</t>
        </r>
      </text>
    </comment>
    <comment ref="AM16" authorId="1" shapeId="0">
      <text>
        <r>
          <rPr>
            <b/>
            <sz val="9"/>
            <color indexed="81"/>
            <rFont val="Tahoma"/>
            <family val="2"/>
          </rPr>
          <t>TE: 3
ME: 14</t>
        </r>
      </text>
    </comment>
    <comment ref="S29" authorId="2" shapeId="0">
      <text>
        <r>
          <rPr>
            <b/>
            <sz val="9"/>
            <color indexed="81"/>
            <rFont val="Tahoma"/>
            <family val="2"/>
          </rPr>
          <t>EE*4 (</t>
        </r>
        <r>
          <rPr>
            <b/>
            <sz val="9"/>
            <color indexed="81"/>
            <rFont val="細明體"/>
            <family val="3"/>
            <charset val="136"/>
          </rPr>
          <t>每家板廠各</t>
        </r>
        <r>
          <rPr>
            <b/>
            <sz val="9"/>
            <color indexed="81"/>
            <rFont val="Tahoma"/>
            <family val="2"/>
          </rPr>
          <t>1)</t>
        </r>
      </text>
    </comment>
    <comment ref="Z29" authorId="2" shapeId="0">
      <text>
        <r>
          <rPr>
            <b/>
            <sz val="9"/>
            <color indexed="81"/>
            <rFont val="Tahoma"/>
            <family val="2"/>
          </rPr>
          <t>SIT*4 (</t>
        </r>
        <r>
          <rPr>
            <b/>
            <sz val="9"/>
            <color indexed="81"/>
            <rFont val="細明體"/>
            <family val="3"/>
            <charset val="136"/>
          </rPr>
          <t>每家板廠各</t>
        </r>
        <r>
          <rPr>
            <b/>
            <sz val="9"/>
            <color indexed="81"/>
            <rFont val="Tahoma"/>
            <family val="2"/>
          </rPr>
          <t>1)</t>
        </r>
      </text>
    </comment>
    <comment ref="AA29"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29" authorId="0" shapeId="0">
      <text>
        <r>
          <rPr>
            <b/>
            <sz val="11"/>
            <color indexed="81"/>
            <rFont val="ＭＳ Ｐゴシック"/>
            <family val="2"/>
          </rPr>
          <t>TE: 10
ME: 3</t>
        </r>
      </text>
    </comment>
    <comment ref="AA30"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30" authorId="0" shapeId="0">
      <text>
        <r>
          <rPr>
            <b/>
            <sz val="11"/>
            <color indexed="81"/>
            <rFont val="ＭＳ Ｐゴシック"/>
            <family val="2"/>
          </rPr>
          <t>TE: 9
ME: 2</t>
        </r>
      </text>
    </comment>
    <comment ref="AM31" authorId="0" shapeId="0">
      <text>
        <r>
          <rPr>
            <b/>
            <sz val="11"/>
            <color indexed="81"/>
            <rFont val="ＭＳ Ｐゴシック"/>
            <family val="2"/>
          </rPr>
          <t>TE: 10
ME: 5</t>
        </r>
      </text>
    </comment>
    <comment ref="AM32" authorId="0" shapeId="0">
      <text>
        <r>
          <rPr>
            <b/>
            <sz val="11"/>
            <color indexed="81"/>
            <rFont val="ＭＳ Ｐゴシック"/>
            <family val="2"/>
          </rPr>
          <t>TE: 10
ME: 13</t>
        </r>
      </text>
    </comment>
  </commentList>
</comments>
</file>

<file path=xl/comments3.xml><?xml version="1.0" encoding="utf-8"?>
<comments xmlns="http://schemas.openxmlformats.org/spreadsheetml/2006/main">
  <authors>
    <author>Microsoft Office 使用者</author>
  </authors>
  <commentList>
    <comment ref="G6" authorId="0" shapeId="0">
      <text>
        <r>
          <rPr>
            <b/>
            <sz val="11"/>
            <color indexed="81"/>
            <rFont val="ＭＳ Ｐゴシック"/>
            <family val="2"/>
          </rPr>
          <t>For HW function test: Sojourner*2 sleds</t>
        </r>
      </text>
    </comment>
    <comment ref="H6" authorId="0" shapeId="0">
      <text>
        <r>
          <rPr>
            <b/>
            <sz val="11"/>
            <color indexed="81"/>
            <rFont val="ＭＳ Ｐゴシック"/>
            <family val="2"/>
          </rPr>
          <t>For HW function test: Sojourner*2 sleds</t>
        </r>
      </text>
    </comment>
    <comment ref="I6" authorId="0" shapeId="0">
      <text>
        <r>
          <rPr>
            <b/>
            <sz val="11"/>
            <color indexed="81"/>
            <rFont val="ＭＳ Ｐゴシック"/>
            <family val="2"/>
          </rPr>
          <t>For HW function test: Sojourner*2 sleds</t>
        </r>
      </text>
    </comment>
    <comment ref="P6" authorId="0" shapeId="0">
      <text>
        <r>
          <rPr>
            <b/>
            <sz val="11"/>
            <color indexed="81"/>
            <rFont val="ＭＳ Ｐゴシック"/>
            <family val="2"/>
          </rPr>
          <t>For OS certification: Pathfinder*3 sleds, Sojourner*3 sleds</t>
        </r>
      </text>
    </comment>
    <comment ref="Q6" authorId="0" shapeId="0">
      <text>
        <r>
          <rPr>
            <b/>
            <sz val="11"/>
            <color indexed="81"/>
            <rFont val="ＭＳ Ｐゴシック"/>
            <family val="2"/>
          </rPr>
          <t>For OS certification: Pathfinder*3 sleds, Sojourner*3 sleds</t>
        </r>
      </text>
    </comment>
    <comment ref="R6" authorId="0" shapeId="0">
      <text>
        <r>
          <rPr>
            <b/>
            <sz val="11"/>
            <color indexed="81"/>
            <rFont val="ＭＳ Ｐゴシック"/>
            <family val="2"/>
          </rPr>
          <t>For OS certification: Pathfinder*3 sleds, Sojourner*3 sleds</t>
        </r>
      </text>
    </comment>
    <comment ref="S6" authorId="0" shapeId="0">
      <text>
        <r>
          <rPr>
            <b/>
            <sz val="11"/>
            <color indexed="81"/>
            <rFont val="ＭＳ Ｐゴシック"/>
            <family val="2"/>
          </rPr>
          <t>For OS certification: Pathfinder*3 sleds, Sojourner*3 sleds</t>
        </r>
      </text>
    </comment>
    <comment ref="Y6" authorId="0" shapeId="0">
      <text>
        <r>
          <rPr>
            <b/>
            <sz val="11"/>
            <color indexed="81"/>
            <rFont val="ＭＳ Ｐゴシック"/>
            <family val="2"/>
          </rPr>
          <t>For fianl OS certification: Pathfinder*3 sleds, Sojourner*3 sleds</t>
        </r>
      </text>
    </comment>
  </commentList>
</comments>
</file>

<file path=xl/comments4.xml><?xml version="1.0" encoding="utf-8"?>
<comments xmlns="http://schemas.openxmlformats.org/spreadsheetml/2006/main">
  <authors>
    <author>Alvin_Lin</author>
  </authors>
  <commentList>
    <comment ref="A2" authorId="0" shapeId="0">
      <text>
        <r>
          <rPr>
            <sz val="9"/>
            <color indexed="81"/>
            <rFont val="Tahoma"/>
            <family val="2"/>
          </rPr>
          <t>Title:
Project Name-Stage-Cable List (Ex. Orca-UT-Cable List)</t>
        </r>
      </text>
    </comment>
    <comment ref="C4" authorId="0" shapeId="0">
      <text>
        <r>
          <rPr>
            <sz val="9"/>
            <color indexed="81"/>
            <rFont val="Tahoma"/>
            <family val="2"/>
          </rPr>
          <t>Status of the project (BU/UT/ST/PT…)</t>
        </r>
      </text>
    </comment>
    <comment ref="C5" authorId="0" shapeId="0">
      <text>
        <r>
          <rPr>
            <sz val="9"/>
            <color indexed="81"/>
            <rFont val="Tahoma"/>
            <family val="2"/>
          </rPr>
          <t>Fill the owner name.</t>
        </r>
      </text>
    </comment>
  </commentList>
</comments>
</file>

<file path=xl/comments5.xml><?xml version="1.0" encoding="utf-8"?>
<comments xmlns="http://schemas.openxmlformats.org/spreadsheetml/2006/main">
  <authors>
    <author>User</author>
    <author>acer</author>
    <author>carey</author>
    <author>Microsoft Office 使用者</author>
    <author>CareyChu</author>
    <author>Gary</author>
    <author>WinXP</author>
  </authors>
  <commentList>
    <comment ref="AE11" authorId="0" shapeId="0">
      <text>
        <r>
          <rPr>
            <b/>
            <sz val="10"/>
            <color indexed="81"/>
            <rFont val="Tahoma"/>
            <family val="2"/>
          </rPr>
          <t>User:</t>
        </r>
        <r>
          <rPr>
            <sz val="10"/>
            <color indexed="81"/>
            <rFont val="Tahoma"/>
            <family val="2"/>
          </rPr>
          <t xml:space="preserve">
SV need different fan vendor to qualify, 4pcs for each vendor</t>
        </r>
      </text>
    </comment>
    <comment ref="AG11" authorId="1" shapeId="0">
      <text>
        <r>
          <rPr>
            <b/>
            <sz val="9"/>
            <color indexed="81"/>
            <rFont val="Tahoma"/>
            <family val="2"/>
          </rPr>
          <t>EVERY VENDOR</t>
        </r>
      </text>
    </comment>
    <comment ref="AE12" authorId="0" shapeId="0">
      <text>
        <r>
          <rPr>
            <b/>
            <sz val="10"/>
            <color indexed="81"/>
            <rFont val="Tahoma"/>
            <family val="2"/>
          </rPr>
          <t>User:</t>
        </r>
        <r>
          <rPr>
            <sz val="10"/>
            <color indexed="81"/>
            <rFont val="Tahoma"/>
            <family val="2"/>
          </rPr>
          <t xml:space="preserve">
SV need different fan vendor to qualify, 5pcs for each vendor</t>
        </r>
      </text>
    </comment>
    <comment ref="AG12" authorId="1" shapeId="0">
      <text>
        <r>
          <rPr>
            <b/>
            <sz val="9"/>
            <color indexed="81"/>
            <rFont val="Tahoma"/>
            <family val="2"/>
          </rPr>
          <t>EVERY VENDOR</t>
        </r>
      </text>
    </comment>
    <comment ref="B48" authorId="2" shapeId="0">
      <text>
        <r>
          <rPr>
            <b/>
            <sz val="9"/>
            <color indexed="81"/>
            <rFont val="Tahoma"/>
            <family val="2"/>
          </rPr>
          <t>carey: 6/21: Dell will consign M.2 SSD , Intel CPU, Nuvoton Poleg IC</t>
        </r>
        <r>
          <rPr>
            <sz val="9"/>
            <color indexed="81"/>
            <rFont val="Tahoma"/>
            <family val="2"/>
          </rPr>
          <t xml:space="preserve">
</t>
        </r>
      </text>
    </comment>
    <comment ref="AE71"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Q73" authorId="2" shapeId="0">
      <text>
        <r>
          <rPr>
            <b/>
            <sz val="9"/>
            <color indexed="81"/>
            <rFont val="Tahoma"/>
            <family val="2"/>
          </rPr>
          <t>carey:</t>
        </r>
        <r>
          <rPr>
            <sz val="9"/>
            <color indexed="81"/>
            <rFont val="Tahoma"/>
            <family val="2"/>
          </rPr>
          <t xml:space="preserve">
SI's demand to re-use Pre-BU HMU </t>
        </r>
      </text>
    </comment>
    <comment ref="W78" authorId="2" shapeId="0">
      <text>
        <r>
          <rPr>
            <b/>
            <sz val="9"/>
            <color indexed="81"/>
            <rFont val="Tahoma"/>
            <family val="2"/>
          </rPr>
          <t>carey:</t>
        </r>
        <r>
          <rPr>
            <sz val="9"/>
            <color indexed="81"/>
            <rFont val="Tahoma"/>
            <family val="2"/>
          </rPr>
          <t xml:space="preserve">
33 Dell demand + FXN 17 pcs ==&gt; 3 + 10 to EPD5  (Dell 30 pcs , FXN 7 )  </t>
        </r>
      </text>
    </comment>
    <comment ref="W81" authorId="2" shapeId="0">
      <text>
        <r>
          <rPr>
            <b/>
            <sz val="9"/>
            <color indexed="81"/>
            <rFont val="Tahoma"/>
            <family val="2"/>
          </rPr>
          <t>carey:</t>
        </r>
        <r>
          <rPr>
            <sz val="9"/>
            <color indexed="81"/>
            <rFont val="Tahoma"/>
            <family val="2"/>
          </rPr>
          <t xml:space="preserve">
Dell 35 , FXN 16</t>
        </r>
      </text>
    </comment>
    <comment ref="Q86"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D90" authorId="3" shapeId="0">
      <text>
        <r>
          <rPr>
            <b/>
            <sz val="11"/>
            <color indexed="81"/>
            <rFont val="Calibri (本文)"/>
            <family val="3"/>
            <charset val="136"/>
          </rPr>
          <t>I</t>
        </r>
        <r>
          <rPr>
            <sz val="11"/>
            <color indexed="81"/>
            <rFont val="Calibri (本文)"/>
            <family val="3"/>
            <charset val="136"/>
          </rPr>
          <t>f x4 BP need to do 5x5 test, SIT have to get 5 pcs of x4 BP.</t>
        </r>
      </text>
    </comment>
    <comment ref="W91" authorId="2" shapeId="0">
      <text>
        <r>
          <rPr>
            <b/>
            <sz val="9"/>
            <color indexed="81"/>
            <rFont val="Tahoma"/>
            <family val="2"/>
          </rPr>
          <t>carey:</t>
        </r>
        <r>
          <rPr>
            <sz val="9"/>
            <color indexed="81"/>
            <rFont val="Tahoma"/>
            <family val="2"/>
          </rPr>
          <t xml:space="preserve">
14 Dell , 3 FXN </t>
        </r>
      </text>
    </comment>
    <comment ref="K99" authorId="3" shapeId="0">
      <text>
        <r>
          <rPr>
            <b/>
            <sz val="11"/>
            <color indexed="81"/>
            <rFont val="ＭＳ Ｐゴシック"/>
            <family val="2"/>
          </rPr>
          <t>Dell+FXN demand total 30pcs, allocation TBD</t>
        </r>
      </text>
    </comment>
    <comment ref="AE109"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F136" authorId="3" shapeId="0">
      <text>
        <r>
          <rPr>
            <b/>
            <sz val="11"/>
            <color indexed="81"/>
            <rFont val="ＭＳ Ｐゴシック"/>
            <family val="2"/>
          </rPr>
          <t>85W</t>
        </r>
      </text>
    </comment>
    <comment ref="AF137" authorId="3" shapeId="0">
      <text>
        <r>
          <rPr>
            <sz val="11"/>
            <color indexed="81"/>
            <rFont val="ＭＳ Ｐゴシック"/>
            <family val="2"/>
          </rPr>
          <t xml:space="preserve">145W
</t>
        </r>
      </text>
    </comment>
    <comment ref="AF138" authorId="3" shapeId="0">
      <text>
        <r>
          <rPr>
            <sz val="11"/>
            <color indexed="81"/>
            <rFont val="ＭＳ Ｐゴシック"/>
            <family val="2"/>
          </rPr>
          <t xml:space="preserve">165W
</t>
        </r>
      </text>
    </comment>
    <comment ref="AH138" authorId="2" shapeId="0">
      <text>
        <r>
          <rPr>
            <b/>
            <sz val="9"/>
            <color indexed="81"/>
            <rFont val="Tahoma"/>
            <family val="2"/>
          </rPr>
          <t>carey:</t>
        </r>
        <r>
          <rPr>
            <sz val="9"/>
            <color indexed="81"/>
            <rFont val="Tahoma"/>
            <family val="2"/>
          </rPr>
          <t xml:space="preserve">
AC can't leverage with Acoustic because AC need high SKU CPU. </t>
        </r>
      </text>
    </comment>
    <comment ref="Q159" authorId="2" shapeId="0">
      <text>
        <r>
          <rPr>
            <b/>
            <sz val="9"/>
            <color indexed="81"/>
            <rFont val="Tahoma"/>
            <family val="2"/>
          </rPr>
          <t>carey:</t>
        </r>
        <r>
          <rPr>
            <sz val="9"/>
            <color indexed="81"/>
            <rFont val="Tahoma"/>
            <family val="2"/>
          </rPr>
          <t xml:space="preserve">
After check with SV, they can re-use 13G's Memory </t>
        </r>
      </text>
    </comment>
    <comment ref="AE159" authorId="4" shapeId="0">
      <text>
        <r>
          <rPr>
            <b/>
            <sz val="9"/>
            <color indexed="81"/>
            <rFont val="Tahoma"/>
            <family val="2"/>
          </rPr>
          <t>CareyChu:</t>
        </r>
        <r>
          <rPr>
            <sz val="9"/>
            <color indexed="81"/>
            <rFont val="Tahoma"/>
            <family val="2"/>
          </rPr>
          <t xml:space="preserve">
4 set x 24 = 96 , 1 for RV</t>
        </r>
      </text>
    </comment>
    <comment ref="AJ159" authorId="4" shapeId="0">
      <text>
        <r>
          <rPr>
            <b/>
            <sz val="9"/>
            <color indexed="81"/>
            <rFont val="Tahoma"/>
            <family val="2"/>
          </rPr>
          <t>CareyChu:</t>
        </r>
        <r>
          <rPr>
            <sz val="9"/>
            <color indexed="81"/>
            <rFont val="Tahoma"/>
            <family val="2"/>
          </rPr>
          <t xml:space="preserve">
Need to keep it in whold phase and need ME critical feedback as well. </t>
        </r>
      </text>
    </comment>
    <comment ref="AK159" authorId="4"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Q160" authorId="2" shapeId="0">
      <text>
        <r>
          <rPr>
            <b/>
            <sz val="9"/>
            <color indexed="81"/>
            <rFont val="Tahoma"/>
            <family val="2"/>
          </rPr>
          <t>carey:</t>
        </r>
        <r>
          <rPr>
            <sz val="9"/>
            <color indexed="81"/>
            <rFont val="Tahoma"/>
            <family val="2"/>
          </rPr>
          <t xml:space="preserve">
AC is the biggest demand. Can leverage to other function team </t>
        </r>
      </text>
    </comment>
    <comment ref="AH160" authorId="2" shapeId="0">
      <text>
        <r>
          <rPr>
            <b/>
            <sz val="9"/>
            <color indexed="81"/>
            <rFont val="Tahoma"/>
            <family val="2"/>
          </rPr>
          <t>carey:</t>
        </r>
        <r>
          <rPr>
            <sz val="9"/>
            <color indexed="81"/>
            <rFont val="Tahoma"/>
            <family val="2"/>
          </rPr>
          <t xml:space="preserve">
Usually AC will use same P/N in fullconfig , around 25 days
</t>
        </r>
      </text>
    </comment>
    <comment ref="Q162" authorId="2" shapeId="0">
      <text>
        <r>
          <rPr>
            <b/>
            <sz val="9"/>
            <color indexed="81"/>
            <rFont val="Tahoma"/>
            <family val="2"/>
          </rPr>
          <t>carey:</t>
        </r>
        <r>
          <rPr>
            <sz val="9"/>
            <color indexed="81"/>
            <rFont val="Tahoma"/>
            <family val="2"/>
          </rPr>
          <t xml:space="preserve">
Please SIT release to BIOS and EMC once their stress test complete</t>
        </r>
      </text>
    </comment>
    <comment ref="AD162" authorId="2" shapeId="0">
      <text>
        <r>
          <rPr>
            <b/>
            <sz val="9"/>
            <color indexed="81"/>
            <rFont val="Tahoma"/>
            <family val="2"/>
          </rPr>
          <t>carey:</t>
        </r>
        <r>
          <rPr>
            <sz val="9"/>
            <color indexed="81"/>
            <rFont val="Tahoma"/>
            <family val="2"/>
          </rPr>
          <t xml:space="preserve">
SIT will hold it 2~3 weeks for stress test</t>
        </r>
      </text>
    </comment>
    <comment ref="AB165" authorId="3" shapeId="0">
      <text>
        <r>
          <rPr>
            <b/>
            <sz val="11"/>
            <color indexed="81"/>
            <rFont val="ＭＳ Ｐゴシック"/>
            <family val="2"/>
          </rPr>
          <t>Leverage</t>
        </r>
      </text>
    </comment>
    <comment ref="AH165" authorId="3" shapeId="0">
      <text>
        <r>
          <rPr>
            <b/>
            <sz val="11"/>
            <color indexed="81"/>
            <rFont val="ＭＳ Ｐゴシック"/>
            <family val="2"/>
          </rPr>
          <t>Leverage</t>
        </r>
      </text>
    </comment>
    <comment ref="AB167" authorId="3" shapeId="0">
      <text>
        <r>
          <rPr>
            <b/>
            <sz val="11"/>
            <color indexed="81"/>
            <rFont val="ＭＳ Ｐゴシック"/>
            <family val="2"/>
          </rPr>
          <t>Leverage</t>
        </r>
      </text>
    </comment>
    <comment ref="AH167" authorId="3" shapeId="0">
      <text>
        <r>
          <rPr>
            <b/>
            <sz val="11"/>
            <color indexed="81"/>
            <rFont val="ＭＳ Ｐゴシック"/>
            <family val="2"/>
          </rPr>
          <t>Leverage</t>
        </r>
      </text>
    </comment>
    <comment ref="AI169" authorId="4" shapeId="0">
      <text>
        <r>
          <rPr>
            <b/>
            <sz val="9"/>
            <color indexed="81"/>
            <rFont val="Tahoma"/>
            <family val="2"/>
          </rPr>
          <t>CareyChu:</t>
        </r>
        <r>
          <rPr>
            <sz val="9"/>
            <color indexed="81"/>
            <rFont val="Tahoma"/>
            <family val="2"/>
          </rPr>
          <t xml:space="preserve">
1 set Pathfinder </t>
        </r>
      </text>
    </comment>
    <comment ref="AE170" authorId="2" shapeId="0">
      <text>
        <r>
          <rPr>
            <b/>
            <sz val="9"/>
            <color indexed="81"/>
            <rFont val="Tahoma"/>
            <family val="2"/>
          </rPr>
          <t>carey:</t>
        </r>
        <r>
          <rPr>
            <sz val="9"/>
            <color indexed="81"/>
            <rFont val="Tahoma"/>
            <family val="2"/>
          </rPr>
          <t xml:space="preserve">
16 sojourner + 8 Insight + 1 buffer</t>
        </r>
      </text>
    </comment>
    <comment ref="AI171" authorId="4" shapeId="0">
      <text>
        <r>
          <rPr>
            <b/>
            <sz val="9"/>
            <color indexed="81"/>
            <rFont val="Tahoma"/>
            <family val="2"/>
          </rPr>
          <t>CareyChu:</t>
        </r>
        <r>
          <rPr>
            <sz val="9"/>
            <color indexed="81"/>
            <rFont val="Tahoma"/>
            <family val="2"/>
          </rPr>
          <t xml:space="preserve">
2 set pathfinder </t>
        </r>
      </text>
    </comment>
    <comment ref="AE173" authorId="2" shapeId="0">
      <text>
        <r>
          <rPr>
            <b/>
            <sz val="9"/>
            <color indexed="81"/>
            <rFont val="Tahoma"/>
            <family val="2"/>
          </rPr>
          <t>carey:</t>
        </r>
        <r>
          <rPr>
            <sz val="9"/>
            <color indexed="81"/>
            <rFont val="Tahoma"/>
            <family val="2"/>
          </rPr>
          <t xml:space="preserve">
16 sojourner + 8 Insight + 1 buffer</t>
        </r>
      </text>
    </comment>
    <comment ref="AI173" authorId="4" shapeId="0">
      <text>
        <r>
          <rPr>
            <b/>
            <sz val="9"/>
            <color indexed="81"/>
            <rFont val="Tahoma"/>
            <family val="2"/>
          </rPr>
          <t>CareyChu:</t>
        </r>
        <r>
          <rPr>
            <sz val="9"/>
            <color indexed="81"/>
            <rFont val="Tahoma"/>
            <family val="2"/>
          </rPr>
          <t xml:space="preserve">
2 set Insight 4 pcs x 2
1 set Pathfinder 6 pcs</t>
        </r>
      </text>
    </comment>
    <comment ref="AE174" authorId="2" shapeId="0">
      <text>
        <r>
          <rPr>
            <b/>
            <sz val="9"/>
            <color indexed="81"/>
            <rFont val="Tahoma"/>
            <family val="2"/>
          </rPr>
          <t>carey:</t>
        </r>
        <r>
          <rPr>
            <sz val="9"/>
            <color indexed="81"/>
            <rFont val="Tahoma"/>
            <family val="2"/>
          </rPr>
          <t xml:space="preserve">
4 set  Insight+4 sojourner+ 4 pathfinder + 4 buffer</t>
        </r>
      </text>
    </comment>
    <comment ref="AI183" authorId="4" shapeId="0">
      <text>
        <r>
          <rPr>
            <b/>
            <sz val="9"/>
            <color indexed="81"/>
            <rFont val="Tahoma"/>
            <family val="2"/>
          </rPr>
          <t>CareyChu:</t>
        </r>
        <r>
          <rPr>
            <sz val="9"/>
            <color indexed="81"/>
            <rFont val="Tahoma"/>
            <family val="2"/>
          </rPr>
          <t xml:space="preserve">
1 set Pathfinder (6 )+ 1 set Insight (16)</t>
        </r>
      </text>
    </comment>
    <comment ref="AE186" authorId="2" shapeId="0">
      <text>
        <r>
          <rPr>
            <b/>
            <sz val="9"/>
            <color indexed="81"/>
            <rFont val="Tahoma"/>
            <family val="2"/>
          </rPr>
          <t>carey:</t>
        </r>
        <r>
          <rPr>
            <sz val="9"/>
            <color indexed="81"/>
            <rFont val="Tahoma"/>
            <family val="2"/>
          </rPr>
          <t xml:space="preserve">
16 sojourner + 8 Insight + 1 buffer</t>
        </r>
      </text>
    </comment>
    <comment ref="AF186" authorId="3" shapeId="0">
      <text>
        <r>
          <rPr>
            <sz val="11"/>
            <color indexed="81"/>
            <rFont val="ＭＳ Ｐゴシック"/>
            <family val="2"/>
          </rPr>
          <t xml:space="preserve">Insight 32pcs
Pathfinder 12pcs
</t>
        </r>
      </text>
    </comment>
    <comment ref="AI186" authorId="4" shapeId="0">
      <text>
        <r>
          <rPr>
            <b/>
            <sz val="9"/>
            <color indexed="81"/>
            <rFont val="Tahoma"/>
            <family val="2"/>
          </rPr>
          <t>CareyChu:</t>
        </r>
        <r>
          <rPr>
            <sz val="9"/>
            <color indexed="81"/>
            <rFont val="Tahoma"/>
            <family val="2"/>
          </rPr>
          <t xml:space="preserve">
1 set Pathfinder (6 )+ 1 set Insight (16)</t>
        </r>
      </text>
    </comment>
    <comment ref="AI195" authorId="4" shapeId="0">
      <text>
        <r>
          <rPr>
            <b/>
            <sz val="9"/>
            <color indexed="81"/>
            <rFont val="Tahoma"/>
            <family val="2"/>
          </rPr>
          <t>CareyChu:</t>
        </r>
        <r>
          <rPr>
            <sz val="9"/>
            <color indexed="81"/>
            <rFont val="Tahoma"/>
            <family val="2"/>
          </rPr>
          <t xml:space="preserve">
1 set Insight 12 pcs </t>
        </r>
      </text>
    </comment>
    <comment ref="AI196" authorId="4" shapeId="0">
      <text>
        <r>
          <rPr>
            <b/>
            <sz val="9"/>
            <color indexed="81"/>
            <rFont val="Tahoma"/>
            <family val="2"/>
          </rPr>
          <t>CareyChu:</t>
        </r>
        <r>
          <rPr>
            <sz val="9"/>
            <color indexed="81"/>
            <rFont val="Tahoma"/>
            <family val="2"/>
          </rPr>
          <t xml:space="preserve">
1 set pathfinder</t>
        </r>
      </text>
    </comment>
    <comment ref="Z209"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B214" authorId="5" shapeId="0">
      <text>
        <r>
          <rPr>
            <b/>
            <sz val="9"/>
            <color indexed="81"/>
            <rFont val="Tahoma"/>
            <family val="2"/>
          </rPr>
          <t>Gary:</t>
        </r>
        <r>
          <rPr>
            <sz val="9"/>
            <color indexed="81"/>
            <rFont val="Tahoma"/>
            <family val="2"/>
          </rPr>
          <t xml:space="preserve">
For ME fitting check only</t>
        </r>
      </text>
    </comment>
    <comment ref="AB222" authorId="5" shapeId="0">
      <text>
        <r>
          <rPr>
            <b/>
            <sz val="9"/>
            <color indexed="81"/>
            <rFont val="Tahoma"/>
            <family val="2"/>
          </rPr>
          <t>Gary:</t>
        </r>
        <r>
          <rPr>
            <sz val="9"/>
            <color indexed="81"/>
            <rFont val="Tahoma"/>
            <family val="2"/>
          </rPr>
          <t xml:space="preserve">
For ME fitting check only</t>
        </r>
      </text>
    </comment>
    <comment ref="AB228" authorId="5" shapeId="0">
      <text>
        <r>
          <rPr>
            <b/>
            <sz val="9"/>
            <color indexed="81"/>
            <rFont val="Tahoma"/>
            <family val="2"/>
          </rPr>
          <t>Gary:</t>
        </r>
        <r>
          <rPr>
            <sz val="9"/>
            <color indexed="81"/>
            <rFont val="Tahoma"/>
            <family val="2"/>
          </rPr>
          <t xml:space="preserve">
For ME fitting check only.</t>
        </r>
      </text>
    </comment>
    <comment ref="AB237" authorId="5" shapeId="0">
      <text>
        <r>
          <rPr>
            <b/>
            <sz val="9"/>
            <color indexed="81"/>
            <rFont val="Tahoma"/>
            <family val="2"/>
          </rPr>
          <t>Gary:</t>
        </r>
        <r>
          <rPr>
            <sz val="9"/>
            <color indexed="81"/>
            <rFont val="Tahoma"/>
            <family val="2"/>
          </rPr>
          <t xml:space="preserve">
For ME fitting check only</t>
        </r>
      </text>
    </comment>
    <comment ref="AB238" authorId="5" shapeId="0">
      <text>
        <r>
          <rPr>
            <b/>
            <sz val="9"/>
            <color indexed="81"/>
            <rFont val="Tahoma"/>
            <family val="2"/>
          </rPr>
          <t>Gary:</t>
        </r>
        <r>
          <rPr>
            <sz val="9"/>
            <color indexed="81"/>
            <rFont val="Tahoma"/>
            <family val="2"/>
          </rPr>
          <t xml:space="preserve">
For ME fitting check only</t>
        </r>
      </text>
    </comment>
    <comment ref="AE249" authorId="0" shapeId="0">
      <text>
        <r>
          <rPr>
            <b/>
            <sz val="10"/>
            <color indexed="81"/>
            <rFont val="Tahoma"/>
            <family val="2"/>
          </rPr>
          <t>User:</t>
        </r>
        <r>
          <rPr>
            <sz val="10"/>
            <color indexed="81"/>
            <rFont val="Tahoma"/>
            <family val="2"/>
          </rPr>
          <t xml:space="preserve">
system level S&amp;V only (mixed insertion)</t>
        </r>
      </text>
    </comment>
    <comment ref="AJ249" authorId="6" shapeId="0">
      <text>
        <r>
          <rPr>
            <b/>
            <sz val="9"/>
            <color indexed="81"/>
            <rFont val="Tahoma"/>
            <family val="2"/>
          </rPr>
          <t>OWEN: EMC/SAFETY/ENV leverage plan for UT/PT test and WW cert. submission</t>
        </r>
      </text>
    </comment>
  </commentList>
</comments>
</file>

<file path=xl/comments6.xml><?xml version="1.0" encoding="utf-8"?>
<comments xmlns="http://schemas.openxmlformats.org/spreadsheetml/2006/main">
  <authors>
    <author>User</author>
    <author>acer</author>
    <author>carey</author>
    <author>Ben</author>
    <author>Microsoft Office 使用者</author>
    <author>CareyChu</author>
    <author>Gary</author>
  </authors>
  <commentList>
    <comment ref="AJ12" authorId="0" shapeId="0">
      <text>
        <r>
          <rPr>
            <b/>
            <sz val="10"/>
            <color indexed="81"/>
            <rFont val="Tahoma"/>
            <family val="2"/>
          </rPr>
          <t>User:</t>
        </r>
        <r>
          <rPr>
            <sz val="10"/>
            <color indexed="81"/>
            <rFont val="Tahoma"/>
            <family val="2"/>
          </rPr>
          <t xml:space="preserve">
SV need different fan vendor to qualify, 4pcs for each vendor</t>
        </r>
      </text>
    </comment>
    <comment ref="AL12" authorId="1" shapeId="0">
      <text>
        <r>
          <rPr>
            <b/>
            <sz val="9"/>
            <color indexed="81"/>
            <rFont val="Tahoma"/>
            <family val="2"/>
          </rPr>
          <t>EVERY VENDOR</t>
        </r>
      </text>
    </comment>
    <comment ref="AJ13" authorId="0" shapeId="0">
      <text>
        <r>
          <rPr>
            <b/>
            <sz val="10"/>
            <color indexed="81"/>
            <rFont val="Tahoma"/>
            <family val="2"/>
          </rPr>
          <t>User:</t>
        </r>
        <r>
          <rPr>
            <sz val="10"/>
            <color indexed="81"/>
            <rFont val="Tahoma"/>
            <family val="2"/>
          </rPr>
          <t xml:space="preserve">
SV need different fan vendor to qualify, 5pcs for each vendor</t>
        </r>
      </text>
    </comment>
    <comment ref="AL13" authorId="1" shapeId="0">
      <text>
        <r>
          <rPr>
            <b/>
            <sz val="9"/>
            <color indexed="81"/>
            <rFont val="Tahoma"/>
            <family val="2"/>
          </rPr>
          <t>EVERY VENDOR</t>
        </r>
      </text>
    </comment>
    <comment ref="AJ69"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T71" authorId="2" shapeId="0">
      <text>
        <r>
          <rPr>
            <b/>
            <sz val="9"/>
            <color indexed="81"/>
            <rFont val="Tahoma"/>
            <family val="2"/>
          </rPr>
          <t>carey:</t>
        </r>
        <r>
          <rPr>
            <sz val="9"/>
            <color indexed="81"/>
            <rFont val="Tahoma"/>
            <family val="2"/>
          </rPr>
          <t xml:space="preserve">
SI's demand to re-use Pre-BU HMU </t>
        </r>
      </text>
    </comment>
    <comment ref="T83"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J103"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S130" authorId="3" shapeId="0">
      <text>
        <r>
          <rPr>
            <b/>
            <sz val="9"/>
            <color indexed="81"/>
            <rFont val="Tahoma"/>
            <family val="2"/>
          </rPr>
          <t>Tubo:4 pcs for Skylynx , 1 pcs for single package</t>
        </r>
      </text>
    </comment>
    <comment ref="AJ132"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J133"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K172" authorId="4" shapeId="0">
      <text>
        <r>
          <rPr>
            <b/>
            <sz val="11"/>
            <color indexed="81"/>
            <rFont val="ＭＳ Ｐゴシック"/>
            <family val="2"/>
          </rPr>
          <t>85W</t>
        </r>
      </text>
    </comment>
    <comment ref="AK173" authorId="4" shapeId="0">
      <text>
        <r>
          <rPr>
            <sz val="11"/>
            <color indexed="81"/>
            <rFont val="ＭＳ Ｐゴシック"/>
            <family val="2"/>
          </rPr>
          <t xml:space="preserve">145W
</t>
        </r>
      </text>
    </comment>
    <comment ref="AK174" authorId="4" shapeId="0">
      <text>
        <r>
          <rPr>
            <sz val="11"/>
            <color indexed="81"/>
            <rFont val="ＭＳ Ｐゴシック"/>
            <family val="2"/>
          </rPr>
          <t xml:space="preserve">165W
</t>
        </r>
      </text>
    </comment>
    <comment ref="AM174" authorId="2" shapeId="0">
      <text>
        <r>
          <rPr>
            <b/>
            <sz val="9"/>
            <color indexed="81"/>
            <rFont val="Tahoma"/>
            <family val="2"/>
          </rPr>
          <t>carey:</t>
        </r>
        <r>
          <rPr>
            <sz val="9"/>
            <color indexed="81"/>
            <rFont val="Tahoma"/>
            <family val="2"/>
          </rPr>
          <t xml:space="preserve">
AC can't leverage with Acoustic because AC need high SKU CPU. </t>
        </r>
      </text>
    </comment>
    <comment ref="T176" authorId="2" shapeId="0">
      <text>
        <r>
          <rPr>
            <b/>
            <sz val="9"/>
            <color indexed="81"/>
            <rFont val="Tahoma"/>
            <family val="2"/>
          </rPr>
          <t>carey:</t>
        </r>
        <r>
          <rPr>
            <sz val="9"/>
            <color indexed="81"/>
            <rFont val="Tahoma"/>
            <family val="2"/>
          </rPr>
          <t xml:space="preserve">
After check with SV, they can re-use 13G's Memory </t>
        </r>
      </text>
    </comment>
    <comment ref="AJ176" authorId="5" shapeId="0">
      <text>
        <r>
          <rPr>
            <b/>
            <sz val="9"/>
            <color indexed="81"/>
            <rFont val="Tahoma"/>
            <family val="2"/>
          </rPr>
          <t>CareyChu:</t>
        </r>
        <r>
          <rPr>
            <sz val="9"/>
            <color indexed="81"/>
            <rFont val="Tahoma"/>
            <family val="2"/>
          </rPr>
          <t xml:space="preserve">
4 set x 24 = 96 , 1 for RV</t>
        </r>
      </text>
    </comment>
    <comment ref="AP176" authorId="5" shapeId="0">
      <text>
        <r>
          <rPr>
            <b/>
            <sz val="9"/>
            <color indexed="81"/>
            <rFont val="Tahoma"/>
            <family val="2"/>
          </rPr>
          <t>CareyChu:</t>
        </r>
        <r>
          <rPr>
            <sz val="9"/>
            <color indexed="81"/>
            <rFont val="Tahoma"/>
            <family val="2"/>
          </rPr>
          <t xml:space="preserve">
Need to keep it in whold phase and need ME critical feedback as well. </t>
        </r>
      </text>
    </comment>
    <comment ref="AQ176" authorId="5"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T177" authorId="2" shapeId="0">
      <text>
        <r>
          <rPr>
            <b/>
            <sz val="9"/>
            <color indexed="81"/>
            <rFont val="Tahoma"/>
            <family val="2"/>
          </rPr>
          <t>carey:</t>
        </r>
        <r>
          <rPr>
            <sz val="9"/>
            <color indexed="81"/>
            <rFont val="Tahoma"/>
            <family val="2"/>
          </rPr>
          <t xml:space="preserve">
AC is the biggest demand. Can leverage to other function team </t>
        </r>
      </text>
    </comment>
    <comment ref="AM177" authorId="2" shapeId="0">
      <text>
        <r>
          <rPr>
            <b/>
            <sz val="9"/>
            <color indexed="81"/>
            <rFont val="Tahoma"/>
            <family val="2"/>
          </rPr>
          <t>carey:</t>
        </r>
        <r>
          <rPr>
            <sz val="9"/>
            <color indexed="81"/>
            <rFont val="Tahoma"/>
            <family val="2"/>
          </rPr>
          <t xml:space="preserve">
Usually AC will use same P/N in fullconfig , around 25 days
</t>
        </r>
      </text>
    </comment>
    <comment ref="T179" authorId="2" shapeId="0">
      <text>
        <r>
          <rPr>
            <b/>
            <sz val="9"/>
            <color indexed="81"/>
            <rFont val="Tahoma"/>
            <family val="2"/>
          </rPr>
          <t>carey:</t>
        </r>
        <r>
          <rPr>
            <sz val="9"/>
            <color indexed="81"/>
            <rFont val="Tahoma"/>
            <family val="2"/>
          </rPr>
          <t xml:space="preserve">
Please SIT release to BIOS and EMC once their stress test complete</t>
        </r>
      </text>
    </comment>
    <comment ref="AI179" authorId="2" shapeId="0">
      <text>
        <r>
          <rPr>
            <b/>
            <sz val="9"/>
            <color indexed="81"/>
            <rFont val="Tahoma"/>
            <family val="2"/>
          </rPr>
          <t>carey:</t>
        </r>
        <r>
          <rPr>
            <sz val="9"/>
            <color indexed="81"/>
            <rFont val="Tahoma"/>
            <family val="2"/>
          </rPr>
          <t xml:space="preserve">
SIT will hold it 2~3 weeks for stress test</t>
        </r>
      </text>
    </comment>
    <comment ref="AN183" authorId="5" shapeId="0">
      <text>
        <r>
          <rPr>
            <b/>
            <sz val="9"/>
            <color indexed="81"/>
            <rFont val="Tahoma"/>
            <family val="2"/>
          </rPr>
          <t>CareyChu:</t>
        </r>
        <r>
          <rPr>
            <sz val="9"/>
            <color indexed="81"/>
            <rFont val="Tahoma"/>
            <family val="2"/>
          </rPr>
          <t xml:space="preserve">
1 set Pathfinder </t>
        </r>
      </text>
    </comment>
    <comment ref="AO183" authorId="5" shapeId="0">
      <text>
        <r>
          <rPr>
            <b/>
            <sz val="9"/>
            <color indexed="81"/>
            <rFont val="Tahoma"/>
            <family val="2"/>
          </rPr>
          <t>CareyChu:</t>
        </r>
        <r>
          <rPr>
            <sz val="9"/>
            <color indexed="81"/>
            <rFont val="Tahoma"/>
            <family val="2"/>
          </rPr>
          <t xml:space="preserve">
1 set Pathfinder </t>
        </r>
      </text>
    </comment>
    <comment ref="AJ184" authorId="2" shapeId="0">
      <text>
        <r>
          <rPr>
            <b/>
            <sz val="9"/>
            <color indexed="81"/>
            <rFont val="Tahoma"/>
            <family val="2"/>
          </rPr>
          <t>carey:</t>
        </r>
        <r>
          <rPr>
            <sz val="9"/>
            <color indexed="81"/>
            <rFont val="Tahoma"/>
            <family val="2"/>
          </rPr>
          <t xml:space="preserve">
16 sojourner + 8 Insight + 1 buffer</t>
        </r>
      </text>
    </comment>
    <comment ref="AN185" authorId="5" shapeId="0">
      <text>
        <r>
          <rPr>
            <b/>
            <sz val="9"/>
            <color indexed="81"/>
            <rFont val="Tahoma"/>
            <family val="2"/>
          </rPr>
          <t>CareyChu:</t>
        </r>
        <r>
          <rPr>
            <sz val="9"/>
            <color indexed="81"/>
            <rFont val="Tahoma"/>
            <family val="2"/>
          </rPr>
          <t xml:space="preserve">
2 set pathfinder </t>
        </r>
      </text>
    </comment>
    <comment ref="AO185" authorId="5" shapeId="0">
      <text>
        <r>
          <rPr>
            <b/>
            <sz val="9"/>
            <color indexed="81"/>
            <rFont val="Tahoma"/>
            <family val="2"/>
          </rPr>
          <t>CareyChu:</t>
        </r>
        <r>
          <rPr>
            <sz val="9"/>
            <color indexed="81"/>
            <rFont val="Tahoma"/>
            <family val="2"/>
          </rPr>
          <t xml:space="preserve">
2 set pathfinder </t>
        </r>
      </text>
    </comment>
    <comment ref="AJ186" authorId="2" shapeId="0">
      <text>
        <r>
          <rPr>
            <b/>
            <sz val="9"/>
            <color indexed="81"/>
            <rFont val="Tahoma"/>
            <family val="2"/>
          </rPr>
          <t>carey:</t>
        </r>
        <r>
          <rPr>
            <sz val="9"/>
            <color indexed="81"/>
            <rFont val="Tahoma"/>
            <family val="2"/>
          </rPr>
          <t xml:space="preserve">
16 sojourner + 8 Insight + 1 buffer</t>
        </r>
      </text>
    </comment>
    <comment ref="AN186" authorId="5" shapeId="0">
      <text>
        <r>
          <rPr>
            <b/>
            <sz val="9"/>
            <color indexed="81"/>
            <rFont val="Tahoma"/>
            <family val="2"/>
          </rPr>
          <t>CareyChu:</t>
        </r>
        <r>
          <rPr>
            <sz val="9"/>
            <color indexed="81"/>
            <rFont val="Tahoma"/>
            <family val="2"/>
          </rPr>
          <t xml:space="preserve">
2 set Insight 4 pcs x 2
1 set Pathfinder 6 pcs</t>
        </r>
      </text>
    </comment>
    <comment ref="AO186" authorId="5" shapeId="0">
      <text>
        <r>
          <rPr>
            <b/>
            <sz val="9"/>
            <color indexed="81"/>
            <rFont val="Tahoma"/>
            <family val="2"/>
          </rPr>
          <t>CareyChu:</t>
        </r>
        <r>
          <rPr>
            <sz val="9"/>
            <color indexed="81"/>
            <rFont val="Tahoma"/>
            <family val="2"/>
          </rPr>
          <t xml:space="preserve">
2 set Insight 4 pcs x 2
1 set Pathfinder 6 pcs</t>
        </r>
      </text>
    </comment>
    <comment ref="AJ187" authorId="2" shapeId="0">
      <text>
        <r>
          <rPr>
            <b/>
            <sz val="9"/>
            <color indexed="81"/>
            <rFont val="Tahoma"/>
            <family val="2"/>
          </rPr>
          <t>carey:</t>
        </r>
        <r>
          <rPr>
            <sz val="9"/>
            <color indexed="81"/>
            <rFont val="Tahoma"/>
            <family val="2"/>
          </rPr>
          <t xml:space="preserve">
4 set  Insight+4 sojourner+ 4 pathfinder + 4 buffer</t>
        </r>
      </text>
    </comment>
    <comment ref="AJ191" authorId="2" shapeId="0">
      <text>
        <r>
          <rPr>
            <b/>
            <sz val="9"/>
            <color indexed="81"/>
            <rFont val="Tahoma"/>
            <family val="2"/>
          </rPr>
          <t>carey:</t>
        </r>
        <r>
          <rPr>
            <sz val="9"/>
            <color indexed="81"/>
            <rFont val="Tahoma"/>
            <family val="2"/>
          </rPr>
          <t xml:space="preserve">
16 sojourner + 8 Insight + 1 buffer</t>
        </r>
      </text>
    </comment>
    <comment ref="AK191" authorId="4" shapeId="0">
      <text>
        <r>
          <rPr>
            <sz val="11"/>
            <color indexed="81"/>
            <rFont val="ＭＳ Ｐゴシック"/>
            <family val="2"/>
          </rPr>
          <t xml:space="preserve">Insight 32pcs
Pathfinder 12pcs
</t>
        </r>
      </text>
    </comment>
    <comment ref="AN191" authorId="5" shapeId="0">
      <text>
        <r>
          <rPr>
            <b/>
            <sz val="9"/>
            <color indexed="81"/>
            <rFont val="Tahoma"/>
            <family val="2"/>
          </rPr>
          <t>CareyChu:</t>
        </r>
        <r>
          <rPr>
            <sz val="9"/>
            <color indexed="81"/>
            <rFont val="Tahoma"/>
            <family val="2"/>
          </rPr>
          <t xml:space="preserve">
1 set Pathfinder (6 )+ 1 set Insight (16)</t>
        </r>
      </text>
    </comment>
    <comment ref="AO191" authorId="5" shapeId="0">
      <text>
        <r>
          <rPr>
            <b/>
            <sz val="9"/>
            <color indexed="81"/>
            <rFont val="Tahoma"/>
            <family val="2"/>
          </rPr>
          <t>CareyChu:</t>
        </r>
        <r>
          <rPr>
            <sz val="9"/>
            <color indexed="81"/>
            <rFont val="Tahoma"/>
            <family val="2"/>
          </rPr>
          <t xml:space="preserve">
1 set Pathfinder (6 )+ 1 set Insight (16)</t>
        </r>
      </text>
    </comment>
    <comment ref="AN192" authorId="5" shapeId="0">
      <text>
        <r>
          <rPr>
            <b/>
            <sz val="9"/>
            <color indexed="81"/>
            <rFont val="Tahoma"/>
            <family val="2"/>
          </rPr>
          <t>CareyChu:</t>
        </r>
        <r>
          <rPr>
            <sz val="9"/>
            <color indexed="81"/>
            <rFont val="Tahoma"/>
            <family val="2"/>
          </rPr>
          <t xml:space="preserve">
1 set Pathfinder (6 )+ 1 set Insight (16)</t>
        </r>
      </text>
    </comment>
    <comment ref="AO192" authorId="5" shapeId="0">
      <text>
        <r>
          <rPr>
            <b/>
            <sz val="9"/>
            <color indexed="81"/>
            <rFont val="Tahoma"/>
            <family val="2"/>
          </rPr>
          <t>CareyChu:</t>
        </r>
        <r>
          <rPr>
            <sz val="9"/>
            <color indexed="81"/>
            <rFont val="Tahoma"/>
            <family val="2"/>
          </rPr>
          <t xml:space="preserve">
1 set Pathfinder (6 )+ 1 set Insight (16)</t>
        </r>
      </text>
    </comment>
    <comment ref="AN193" authorId="5" shapeId="0">
      <text>
        <r>
          <rPr>
            <b/>
            <sz val="9"/>
            <color indexed="81"/>
            <rFont val="Tahoma"/>
            <family val="2"/>
          </rPr>
          <t>CareyChu:</t>
        </r>
        <r>
          <rPr>
            <sz val="9"/>
            <color indexed="81"/>
            <rFont val="Tahoma"/>
            <family val="2"/>
          </rPr>
          <t xml:space="preserve">
1 set Insight 12 pcs </t>
        </r>
      </text>
    </comment>
    <comment ref="AO193" authorId="5" shapeId="0">
      <text>
        <r>
          <rPr>
            <b/>
            <sz val="9"/>
            <color indexed="81"/>
            <rFont val="Tahoma"/>
            <family val="2"/>
          </rPr>
          <t>CareyChu:</t>
        </r>
        <r>
          <rPr>
            <sz val="9"/>
            <color indexed="81"/>
            <rFont val="Tahoma"/>
            <family val="2"/>
          </rPr>
          <t xml:space="preserve">
1 set Insight 12 pcs </t>
        </r>
      </text>
    </comment>
    <comment ref="AN194" authorId="5" shapeId="0">
      <text>
        <r>
          <rPr>
            <b/>
            <sz val="9"/>
            <color indexed="81"/>
            <rFont val="Tahoma"/>
            <family val="2"/>
          </rPr>
          <t>CareyChu:</t>
        </r>
        <r>
          <rPr>
            <sz val="9"/>
            <color indexed="81"/>
            <rFont val="Tahoma"/>
            <family val="2"/>
          </rPr>
          <t xml:space="preserve">
1 set pathfinder</t>
        </r>
      </text>
    </comment>
    <comment ref="AO194" authorId="5" shapeId="0">
      <text>
        <r>
          <rPr>
            <b/>
            <sz val="9"/>
            <color indexed="81"/>
            <rFont val="Tahoma"/>
            <family val="2"/>
          </rPr>
          <t>CareyChu:</t>
        </r>
        <r>
          <rPr>
            <sz val="9"/>
            <color indexed="81"/>
            <rFont val="Tahoma"/>
            <family val="2"/>
          </rPr>
          <t xml:space="preserve">
1 set pathfinder</t>
        </r>
      </text>
    </comment>
    <comment ref="AD200"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F201" authorId="6" shapeId="0">
      <text>
        <r>
          <rPr>
            <b/>
            <sz val="9"/>
            <color indexed="81"/>
            <rFont val="Tahoma"/>
            <family val="2"/>
          </rPr>
          <t>Gary:</t>
        </r>
        <r>
          <rPr>
            <sz val="9"/>
            <color indexed="81"/>
            <rFont val="Tahoma"/>
            <family val="2"/>
          </rPr>
          <t xml:space="preserve">
For ME fitting check only</t>
        </r>
      </text>
    </comment>
    <comment ref="AF202" authorId="6" shapeId="0">
      <text>
        <r>
          <rPr>
            <b/>
            <sz val="9"/>
            <color indexed="81"/>
            <rFont val="Tahoma"/>
            <family val="2"/>
          </rPr>
          <t>Gary:</t>
        </r>
        <r>
          <rPr>
            <sz val="9"/>
            <color indexed="81"/>
            <rFont val="Tahoma"/>
            <family val="2"/>
          </rPr>
          <t xml:space="preserve">
For ME fitting check only</t>
        </r>
      </text>
    </comment>
    <comment ref="AF204" authorId="6" shapeId="0">
      <text>
        <r>
          <rPr>
            <b/>
            <sz val="9"/>
            <color indexed="81"/>
            <rFont val="Tahoma"/>
            <family val="2"/>
          </rPr>
          <t>Gary:</t>
        </r>
        <r>
          <rPr>
            <sz val="9"/>
            <color indexed="81"/>
            <rFont val="Tahoma"/>
            <family val="2"/>
          </rPr>
          <t xml:space="preserve">
For ME fitting check only.</t>
        </r>
      </text>
    </comment>
    <comment ref="W205" authorId="2" shapeId="0">
      <text>
        <r>
          <rPr>
            <b/>
            <sz val="9"/>
            <color indexed="81"/>
            <rFont val="Tahoma"/>
            <family val="2"/>
          </rPr>
          <t>carey:</t>
        </r>
        <r>
          <rPr>
            <sz val="9"/>
            <color indexed="81"/>
            <rFont val="Tahoma"/>
            <family val="2"/>
          </rPr>
          <t xml:space="preserve">
Add one pc M.2 (SATA) in Skylynx EE, because it need one SATA M.2 in DELL ASSY BOM.</t>
        </r>
      </text>
    </comment>
    <comment ref="AF211" authorId="6" shapeId="0">
      <text>
        <r>
          <rPr>
            <b/>
            <sz val="9"/>
            <color indexed="81"/>
            <rFont val="Tahoma"/>
            <family val="2"/>
          </rPr>
          <t>Gary:</t>
        </r>
        <r>
          <rPr>
            <sz val="9"/>
            <color indexed="81"/>
            <rFont val="Tahoma"/>
            <family val="2"/>
          </rPr>
          <t xml:space="preserve">
For ME fitting check only</t>
        </r>
      </text>
    </comment>
    <comment ref="AF212" authorId="6" shapeId="0">
      <text>
        <r>
          <rPr>
            <b/>
            <sz val="9"/>
            <color indexed="81"/>
            <rFont val="Tahoma"/>
            <family val="2"/>
          </rPr>
          <t>Gary:</t>
        </r>
        <r>
          <rPr>
            <sz val="9"/>
            <color indexed="81"/>
            <rFont val="Tahoma"/>
            <family val="2"/>
          </rPr>
          <t xml:space="preserve">
For ME fitting check only</t>
        </r>
      </text>
    </comment>
    <comment ref="AL221" authorId="1" shapeId="0">
      <text>
        <r>
          <rPr>
            <b/>
            <sz val="9"/>
            <color indexed="81"/>
            <rFont val="Tahoma"/>
            <family val="2"/>
          </rPr>
          <t>16 pcs --- leverage pathfinder/insight</t>
        </r>
        <r>
          <rPr>
            <sz val="9"/>
            <color indexed="81"/>
            <rFont val="Tahoma"/>
            <family val="2"/>
          </rPr>
          <t xml:space="preserve">
</t>
        </r>
      </text>
    </comment>
    <comment ref="AS221" authorId="3" shapeId="0">
      <text>
        <r>
          <rPr>
            <b/>
            <sz val="9"/>
            <color indexed="81"/>
            <rFont val="Tahoma"/>
            <family val="2"/>
          </rPr>
          <t>Tubo:4*5 Sojourner - 2*9 Pathfinder</t>
        </r>
        <r>
          <rPr>
            <sz val="9"/>
            <color indexed="81"/>
            <rFont val="Tahoma"/>
            <family val="2"/>
          </rPr>
          <t xml:space="preserve">
</t>
        </r>
      </text>
    </comment>
    <comment ref="AL225" authorId="1" shapeId="0">
      <text>
        <r>
          <rPr>
            <b/>
            <sz val="9"/>
            <color indexed="81"/>
            <rFont val="Tahoma"/>
            <family val="2"/>
          </rPr>
          <t>16 pcs --- leverage pathfinder/insight</t>
        </r>
        <r>
          <rPr>
            <sz val="9"/>
            <color indexed="81"/>
            <rFont val="Tahoma"/>
            <family val="2"/>
          </rPr>
          <t xml:space="preserve">
</t>
        </r>
      </text>
    </comment>
    <comment ref="AS225" authorId="3" shapeId="0">
      <text>
        <r>
          <rPr>
            <b/>
            <sz val="9"/>
            <color indexed="81"/>
            <rFont val="Tahoma"/>
            <family val="2"/>
          </rPr>
          <t>Tubo:48*5 Sojourner</t>
        </r>
        <r>
          <rPr>
            <sz val="9"/>
            <color indexed="81"/>
            <rFont val="Tahoma"/>
            <family val="2"/>
          </rPr>
          <t xml:space="preserve">
- 24*6 Pathfinder</t>
        </r>
      </text>
    </comment>
    <comment ref="AL235" authorId="1" shapeId="0">
      <text>
        <r>
          <rPr>
            <b/>
            <sz val="9"/>
            <color indexed="81"/>
            <rFont val="Tahoma"/>
            <family val="2"/>
          </rPr>
          <t>32 pcs --- leverage pathfinder/insight</t>
        </r>
      </text>
    </comment>
    <comment ref="AL248" authorId="1" shapeId="0">
      <text>
        <r>
          <rPr>
            <b/>
            <sz val="9"/>
            <color indexed="81"/>
            <rFont val="Tahoma"/>
            <family val="2"/>
          </rPr>
          <t>4 pcs ----leverage pathfinder/insight</t>
        </r>
      </text>
    </comment>
    <comment ref="AL250" authorId="1" shapeId="0">
      <text>
        <r>
          <rPr>
            <b/>
            <sz val="9"/>
            <color indexed="81"/>
            <rFont val="Tahoma"/>
            <family val="2"/>
          </rPr>
          <t>4 pcs ----leverage pathfinder/insight</t>
        </r>
        <r>
          <rPr>
            <sz val="9"/>
            <color indexed="81"/>
            <rFont val="Tahoma"/>
            <family val="2"/>
          </rPr>
          <t xml:space="preserve">
</t>
        </r>
      </text>
    </comment>
    <comment ref="AL262" authorId="1" shapeId="0">
      <text>
        <r>
          <rPr>
            <b/>
            <sz val="9"/>
            <color indexed="81"/>
            <rFont val="Tahoma"/>
            <family val="2"/>
          </rPr>
          <t>6 pcs ----leverage pathfinder/insight</t>
        </r>
      </text>
    </comment>
    <comment ref="AL263" authorId="1" shapeId="0">
      <text>
        <r>
          <rPr>
            <b/>
            <sz val="9"/>
            <color indexed="81"/>
            <rFont val="Tahoma"/>
            <family val="2"/>
          </rPr>
          <t>1 pcs ----leverage pathfinder/insight</t>
        </r>
        <r>
          <rPr>
            <sz val="9"/>
            <color indexed="81"/>
            <rFont val="Tahoma"/>
            <family val="2"/>
          </rPr>
          <t xml:space="preserve">
</t>
        </r>
      </text>
    </comment>
    <comment ref="AL264" authorId="1" shapeId="0">
      <text>
        <r>
          <rPr>
            <b/>
            <sz val="9"/>
            <color indexed="81"/>
            <rFont val="Tahoma"/>
            <family val="2"/>
          </rPr>
          <t>6 pcs ----leverage pathfinder/insight</t>
        </r>
        <r>
          <rPr>
            <sz val="9"/>
            <color indexed="81"/>
            <rFont val="Tahoma"/>
            <family val="2"/>
          </rPr>
          <t xml:space="preserve">
</t>
        </r>
      </text>
    </comment>
  </commentList>
</comments>
</file>

<file path=xl/comments7.xml><?xml version="1.0" encoding="utf-8"?>
<comments xmlns="http://schemas.openxmlformats.org/spreadsheetml/2006/main">
  <authors>
    <author>carey</author>
  </authors>
  <commentList>
    <comment ref="Y14" authorId="0" shapeId="0">
      <text>
        <r>
          <rPr>
            <b/>
            <sz val="9"/>
            <color indexed="81"/>
            <rFont val="Tahoma"/>
            <family val="2"/>
          </rPr>
          <t>carey:</t>
        </r>
        <r>
          <rPr>
            <sz val="9"/>
            <color indexed="81"/>
            <rFont val="Tahoma"/>
            <family val="2"/>
          </rPr>
          <t xml:space="preserve">
16 sojourner + 8 Insight + 1 buffer</t>
        </r>
      </text>
    </comment>
    <comment ref="Y16" authorId="0" shapeId="0">
      <text>
        <r>
          <rPr>
            <b/>
            <sz val="9"/>
            <color indexed="81"/>
            <rFont val="Tahoma"/>
            <family val="2"/>
          </rPr>
          <t>carey:</t>
        </r>
        <r>
          <rPr>
            <sz val="9"/>
            <color indexed="81"/>
            <rFont val="Tahoma"/>
            <family val="2"/>
          </rPr>
          <t xml:space="preserve">
16 sojourner + 8 Insight + 1 buffer</t>
        </r>
      </text>
    </comment>
    <comment ref="Y17" authorId="0" shapeId="0">
      <text>
        <r>
          <rPr>
            <b/>
            <sz val="9"/>
            <color indexed="81"/>
            <rFont val="Tahoma"/>
            <family val="2"/>
          </rPr>
          <t>carey:</t>
        </r>
        <r>
          <rPr>
            <sz val="9"/>
            <color indexed="81"/>
            <rFont val="Tahoma"/>
            <family val="2"/>
          </rPr>
          <t xml:space="preserve">
4 set  Insight+4 sojourner+ 4 pathfinder + 4 buffer</t>
        </r>
      </text>
    </comment>
    <comment ref="Y21" authorId="0" shapeId="0">
      <text>
        <r>
          <rPr>
            <b/>
            <sz val="9"/>
            <color indexed="81"/>
            <rFont val="Tahoma"/>
            <family val="2"/>
          </rPr>
          <t>carey:</t>
        </r>
        <r>
          <rPr>
            <sz val="9"/>
            <color indexed="81"/>
            <rFont val="Tahoma"/>
            <family val="2"/>
          </rPr>
          <t xml:space="preserve">
16 sojourner + 8 Insight + 1 buffer</t>
        </r>
      </text>
    </comment>
  </commentList>
</comments>
</file>

<file path=xl/sharedStrings.xml><?xml version="1.0" encoding="utf-8"?>
<sst xmlns="http://schemas.openxmlformats.org/spreadsheetml/2006/main" count="5438" uniqueCount="2709">
  <si>
    <t>COMMODITY</t>
  </si>
  <si>
    <t>DPN</t>
  </si>
  <si>
    <t xml:space="preserve">Manufacturers </t>
  </si>
  <si>
    <t>DESCRIPTION</t>
  </si>
  <si>
    <t>1VRGY</t>
  </si>
  <si>
    <t>VM51C</t>
  </si>
  <si>
    <t>TN78Y</t>
  </si>
  <si>
    <t>4JMGM</t>
  </si>
  <si>
    <t>917VK</t>
  </si>
  <si>
    <t>Memory</t>
  </si>
  <si>
    <t>SI TPE</t>
  </si>
  <si>
    <t>SI TJ</t>
  </si>
  <si>
    <t>ME</t>
  </si>
  <si>
    <t>BIOS</t>
  </si>
  <si>
    <t>SIT</t>
  </si>
  <si>
    <t>SV design</t>
  </si>
  <si>
    <t>Thermal</t>
  </si>
  <si>
    <t>Acoustic</t>
  </si>
  <si>
    <t xml:space="preserve">REL </t>
  </si>
  <si>
    <t xml:space="preserve">Safety </t>
  </si>
  <si>
    <t>EMC</t>
  </si>
  <si>
    <t>ENV</t>
  </si>
  <si>
    <t>FT</t>
  </si>
  <si>
    <t>Processor</t>
    <phoneticPr fontId="6" type="noConversion"/>
  </si>
  <si>
    <t>Intel</t>
    <phoneticPr fontId="6" type="noConversion"/>
  </si>
  <si>
    <t>Low</t>
    <phoneticPr fontId="6" type="noConversion"/>
  </si>
  <si>
    <t>Middle</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</si>
  <si>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</si>
  <si>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</si>
  <si>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</si>
  <si>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</si>
  <si>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DIMM,32GB,2667,2RX4,8G,DDR4,R</t>
    <phoneticPr fontId="6" type="noConversion"/>
  </si>
  <si>
    <t>DIMM,64GB,2667,4RX4,8G,DDR4,LR</t>
    <phoneticPr fontId="6" type="noConversion"/>
  </si>
  <si>
    <t>DIMM,128G,2667,8RX4,8G,DDR4,LR</t>
    <phoneticPr fontId="6" type="noConversion"/>
  </si>
  <si>
    <t>Revision</t>
  </si>
  <si>
    <t>Skylynx</t>
    <phoneticPr fontId="6" type="noConversion"/>
  </si>
  <si>
    <t>Foxconn EPDI</t>
  </si>
  <si>
    <t>FHH0K</t>
  </si>
  <si>
    <t>Iventec</t>
  </si>
  <si>
    <t>Right Ctrl Panel</t>
  </si>
  <si>
    <t>TBD</t>
  </si>
  <si>
    <t>MB</t>
  </si>
  <si>
    <t>Front I/O</t>
  </si>
  <si>
    <t>VG384</t>
  </si>
  <si>
    <t>FWRNY</t>
  </si>
  <si>
    <t>Lotes/FIT</t>
  </si>
  <si>
    <t>Foxconn EPDV</t>
  </si>
  <si>
    <t>L10 cable set</t>
    <phoneticPr fontId="6" type="noConversion"/>
  </si>
  <si>
    <t>Pathfinder</t>
    <phoneticPr fontId="6" type="noConversion"/>
  </si>
  <si>
    <t>Insight</t>
    <phoneticPr fontId="6" type="noConversion"/>
  </si>
  <si>
    <t>PDL</t>
    <phoneticPr fontId="6" type="noConversion"/>
  </si>
  <si>
    <t>PSU</t>
    <phoneticPr fontId="6" type="noConversion"/>
  </si>
  <si>
    <t>Dell demand</t>
  </si>
  <si>
    <t>ADC</t>
  </si>
  <si>
    <t>BDC</t>
  </si>
  <si>
    <t>TDC</t>
  </si>
  <si>
    <t>Skylynx</t>
    <phoneticPr fontId="6" type="noConversion"/>
  </si>
  <si>
    <t>Pathfinder</t>
    <phoneticPr fontId="6" type="noConversion"/>
  </si>
  <si>
    <t>V</t>
    <phoneticPr fontId="6" type="noConversion"/>
  </si>
  <si>
    <t>656FD</t>
  </si>
  <si>
    <t>DHN75</t>
  </si>
  <si>
    <t>KTWWK</t>
  </si>
  <si>
    <t>363VX</t>
  </si>
  <si>
    <t>9DP93</t>
  </si>
  <si>
    <t>Vertical PDB</t>
    <phoneticPr fontId="6" type="noConversion"/>
  </si>
  <si>
    <t>Horizontal PDB</t>
    <phoneticPr fontId="6" type="noConversion"/>
  </si>
  <si>
    <t>Foxconn EPDV</t>
    <phoneticPr fontId="6" type="noConversion"/>
  </si>
  <si>
    <t>Skylynx 
EE</t>
    <phoneticPr fontId="6" type="noConversion"/>
  </si>
  <si>
    <t>Insight
 EE</t>
    <phoneticPr fontId="6" type="noConversion"/>
  </si>
  <si>
    <t>10G Passthru IOM</t>
    <phoneticPr fontId="6" type="noConversion"/>
  </si>
  <si>
    <t>PSU for HMU -14G NGM 3000W PSU</t>
    <phoneticPr fontId="6" type="noConversion"/>
  </si>
  <si>
    <t xml:space="preserve">Delta </t>
    <phoneticPr fontId="6" type="noConversion"/>
  </si>
  <si>
    <t>Artesyn</t>
    <phoneticPr fontId="6" type="noConversion"/>
  </si>
  <si>
    <t>Usage</t>
    <phoneticPr fontId="6" type="noConversion"/>
  </si>
  <si>
    <t>Blanks for ECMSM</t>
    <phoneticPr fontId="6" type="noConversion"/>
  </si>
  <si>
    <t xml:space="preserve">Main PDB </t>
    <phoneticPr fontId="6" type="noConversion"/>
  </si>
  <si>
    <t>SKU1</t>
    <phoneticPr fontId="6" type="noConversion"/>
  </si>
  <si>
    <t>X01</t>
    <phoneticPr fontId="6" type="noConversion"/>
  </si>
  <si>
    <t>SKU3</t>
    <phoneticPr fontId="6" type="noConversion"/>
  </si>
  <si>
    <t>SKU2 (spare)</t>
    <phoneticPr fontId="6" type="noConversion"/>
  </si>
  <si>
    <t>SKU3 (spare)</t>
    <phoneticPr fontId="6" type="noConversion"/>
  </si>
  <si>
    <t>SKU1 (spare)</t>
    <phoneticPr fontId="6" type="noConversion"/>
  </si>
  <si>
    <t>SKU2</t>
    <phoneticPr fontId="6" type="noConversion"/>
  </si>
  <si>
    <t>Horizontal PDB (L6)</t>
    <phoneticPr fontId="6" type="noConversion"/>
  </si>
  <si>
    <t>L6 cable set (spare)</t>
    <phoneticPr fontId="6" type="noConversion"/>
  </si>
  <si>
    <t>Spare Board</t>
    <phoneticPr fontId="6" type="noConversion"/>
  </si>
  <si>
    <t>SIDEKICK (15MM HDD CARRIER)</t>
    <phoneticPr fontId="6" type="noConversion"/>
  </si>
  <si>
    <t>SIDEKICK DUMMY BLANK (15MM )</t>
    <phoneticPr fontId="6" type="noConversion"/>
  </si>
  <si>
    <t xml:space="preserve">CPU HSK (CPU1) </t>
    <phoneticPr fontId="6" type="noConversion"/>
  </si>
  <si>
    <t>CPU HSK (CPU2)</t>
    <phoneticPr fontId="6" type="noConversion"/>
  </si>
  <si>
    <t>cable</t>
    <phoneticPr fontId="6" type="noConversion"/>
  </si>
  <si>
    <t>Galileo test adapter</t>
    <phoneticPr fontId="6" type="noConversion"/>
  </si>
  <si>
    <t>Total</t>
    <phoneticPr fontId="6" type="noConversion"/>
  </si>
  <si>
    <t xml:space="preserve">SKU1 </t>
    <phoneticPr fontId="6" type="noConversion"/>
  </si>
  <si>
    <t xml:space="preserve">SKU2 </t>
    <phoneticPr fontId="6" type="noConversion"/>
  </si>
  <si>
    <t xml:space="preserve">SKU3 </t>
    <phoneticPr fontId="6" type="noConversion"/>
  </si>
  <si>
    <t>Boss module (SATA)(Dell own)</t>
    <phoneticPr fontId="6" type="noConversion"/>
  </si>
  <si>
    <t>Wistron</t>
    <phoneticPr fontId="6" type="noConversion"/>
  </si>
  <si>
    <t>IDSDM(Dell own)</t>
    <phoneticPr fontId="6" type="noConversion"/>
  </si>
  <si>
    <t>Mini-Mezz  FAB-C MODULE (H330)  (Dell own)</t>
    <phoneticPr fontId="6" type="noConversion"/>
  </si>
  <si>
    <t>SLIM PERC MODULE  (Dell own)</t>
    <phoneticPr fontId="6" type="noConversion"/>
  </si>
  <si>
    <t>JUMBO CARD (TBD)  (Dell own)</t>
    <phoneticPr fontId="6" type="noConversion"/>
  </si>
  <si>
    <t>Mezz card (B) (Dell own)</t>
    <phoneticPr fontId="6" type="noConversion"/>
  </si>
  <si>
    <t>Mezz card (A) (Dell own)</t>
    <phoneticPr fontId="6" type="noConversion"/>
  </si>
  <si>
    <t xml:space="preserve">L6 cable FIO cable (6TR5T) </t>
    <phoneticPr fontId="6" type="noConversion"/>
  </si>
  <si>
    <t>FIO (L6)</t>
    <phoneticPr fontId="6" type="noConversion"/>
  </si>
  <si>
    <t>M/B (L6)</t>
    <phoneticPr fontId="6" type="noConversion"/>
  </si>
  <si>
    <t>Cable</t>
    <phoneticPr fontId="6" type="noConversion"/>
  </si>
  <si>
    <t>X4 BP</t>
    <phoneticPr fontId="6" type="noConversion"/>
  </si>
  <si>
    <t xml:space="preserve">FAB_C board </t>
    <phoneticPr fontId="6" type="noConversion"/>
  </si>
  <si>
    <t xml:space="preserve">Power board </t>
    <phoneticPr fontId="6" type="noConversion"/>
  </si>
  <si>
    <t>Expander</t>
    <phoneticPr fontId="6" type="noConversion"/>
  </si>
  <si>
    <t xml:space="preserve">Front Panel </t>
    <phoneticPr fontId="6" type="noConversion"/>
  </si>
  <si>
    <t xml:space="preserve">Galileo-IOM </t>
    <phoneticPr fontId="6" type="noConversion"/>
  </si>
  <si>
    <t xml:space="preserve">BPX6-S (Low cost) </t>
    <phoneticPr fontId="6" type="noConversion"/>
  </si>
  <si>
    <t>2.5 SAS HDD</t>
    <phoneticPr fontId="6" type="noConversion"/>
  </si>
  <si>
    <t>2.5 PICe SSD</t>
    <phoneticPr fontId="6" type="noConversion"/>
  </si>
  <si>
    <t>SKU</t>
    <phoneticPr fontId="6" type="noConversion"/>
  </si>
  <si>
    <t>set</t>
    <phoneticPr fontId="6" type="noConversion"/>
  </si>
  <si>
    <t>TMX70</t>
    <phoneticPr fontId="6" type="noConversion"/>
  </si>
  <si>
    <t>YNXWM</t>
    <phoneticPr fontId="6" type="noConversion"/>
  </si>
  <si>
    <t>XT50J</t>
    <phoneticPr fontId="6" type="noConversion"/>
  </si>
  <si>
    <t xml:space="preserve">QTY same  as Chassis </t>
    <phoneticPr fontId="6" type="noConversion"/>
  </si>
  <si>
    <t>HMU cable set</t>
    <phoneticPr fontId="6" type="noConversion"/>
  </si>
  <si>
    <t xml:space="preserve">CPU clip </t>
    <phoneticPr fontId="6" type="noConversion"/>
  </si>
  <si>
    <t>Sojourner BU</t>
    <phoneticPr fontId="6" type="noConversion"/>
  </si>
  <si>
    <t>UART debug card</t>
    <phoneticPr fontId="6" type="noConversion"/>
  </si>
  <si>
    <t>Power code to PDU</t>
    <phoneticPr fontId="6" type="noConversion"/>
  </si>
  <si>
    <t>Pathfinder 
EE</t>
  </si>
  <si>
    <t>DC
TJ</t>
    <phoneticPr fontId="6" type="noConversion"/>
  </si>
  <si>
    <t>DC
TPE</t>
    <phoneticPr fontId="6" type="noConversion"/>
  </si>
  <si>
    <t xml:space="preserve">SE
Paching test </t>
    <phoneticPr fontId="6" type="noConversion"/>
  </si>
  <si>
    <t>AC</t>
    <phoneticPr fontId="6" type="noConversion"/>
  </si>
  <si>
    <t xml:space="preserve">FXN
 (total - leverage) </t>
    <phoneticPr fontId="6" type="noConversion"/>
  </si>
  <si>
    <t>Recommended HDDs &amp; SSDs for 14G Platform Development Testing</t>
  </si>
  <si>
    <t>Drive Type</t>
  </si>
  <si>
    <t>Vendor</t>
  </si>
  <si>
    <t>Model</t>
  </si>
  <si>
    <t>RPM</t>
  </si>
  <si>
    <t>Capacity</t>
  </si>
  <si>
    <t>Dell P/N</t>
  </si>
  <si>
    <t>Recommended Change</t>
  </si>
  <si>
    <t>Power</t>
  </si>
  <si>
    <t>Shock</t>
  </si>
  <si>
    <t>Rotational Vibration</t>
  </si>
  <si>
    <t>Signal Integrity</t>
  </si>
  <si>
    <t>HDD 3.5" SATA</t>
  </si>
  <si>
    <t>Toshiba</t>
  </si>
  <si>
    <t>Harrier</t>
  </si>
  <si>
    <t>7.2K</t>
  </si>
  <si>
    <t>1TB</t>
  </si>
  <si>
    <t>3C46W</t>
  </si>
  <si>
    <t>HGST</t>
  </si>
  <si>
    <t>Aries K+</t>
  </si>
  <si>
    <t>2TB</t>
  </si>
  <si>
    <t>Y13PY</t>
  </si>
  <si>
    <t>Recommended</t>
  </si>
  <si>
    <t>Seagate</t>
  </si>
  <si>
    <t>Megladon</t>
  </si>
  <si>
    <t>4TB</t>
  </si>
  <si>
    <t>THGNN</t>
  </si>
  <si>
    <t>delete - 3Gbps SATA</t>
  </si>
  <si>
    <t>Makara MLK</t>
  </si>
  <si>
    <t>6TB</t>
  </si>
  <si>
    <t>W1C90</t>
  </si>
  <si>
    <t>Recommended #1</t>
  </si>
  <si>
    <t>Required - low EQ margin
(Note 2)</t>
  </si>
  <si>
    <t xml:space="preserve">Toshiba </t>
  </si>
  <si>
    <t>Tomcat R</t>
  </si>
  <si>
    <t>1HMTM</t>
  </si>
  <si>
    <t>delete - 4kn SATA</t>
  </si>
  <si>
    <t>Recommended #2</t>
  </si>
  <si>
    <t>Tomcat</t>
  </si>
  <si>
    <t>KP22D</t>
  </si>
  <si>
    <t>replaces 1HMTM</t>
  </si>
  <si>
    <t>Required - high EQ margin
(Note 2)</t>
  </si>
  <si>
    <t>Aries HC8</t>
  </si>
  <si>
    <t>8TB</t>
  </si>
  <si>
    <t>J6RTX</t>
  </si>
  <si>
    <t>HDD 3.5" SAS</t>
  </si>
  <si>
    <t>Makara</t>
  </si>
  <si>
    <t>NWCCG</t>
  </si>
  <si>
    <t>PRNR6</t>
  </si>
  <si>
    <t>Changed to Dell P/N</t>
  </si>
  <si>
    <t xml:space="preserve">HDD 2.5" SATA </t>
  </si>
  <si>
    <t>Airwalker</t>
  </si>
  <si>
    <t>WF12F</t>
  </si>
  <si>
    <t>Avenger</t>
  </si>
  <si>
    <t>31N08</t>
  </si>
  <si>
    <t>16 sojourner + 8 Insight + 1 buffer</t>
    <phoneticPr fontId="7" type="noConversion"/>
  </si>
  <si>
    <t>KT93N</t>
  </si>
  <si>
    <t xml:space="preserve">HDD 2.5" SAS  </t>
  </si>
  <si>
    <t xml:space="preserve">Seagate </t>
  </si>
  <si>
    <t xml:space="preserve">Valkyrie BP </t>
  </si>
  <si>
    <t>15K</t>
  </si>
  <si>
    <t>300GB</t>
  </si>
  <si>
    <t>7FJW4</t>
  </si>
  <si>
    <t>Valkyrie</t>
  </si>
  <si>
    <t>600GB</t>
  </si>
  <si>
    <t>4HGTJ</t>
  </si>
  <si>
    <t xml:space="preserve">HGST </t>
  </si>
  <si>
    <t xml:space="preserve">King Cobra F </t>
  </si>
  <si>
    <t>4J5P1</t>
  </si>
  <si>
    <t>TRCN6</t>
  </si>
  <si>
    <t>replacement / alternate for 4J5P1</t>
  </si>
  <si>
    <t>AL14SE</t>
  </si>
  <si>
    <t>10K</t>
  </si>
  <si>
    <t>3NKW7</t>
  </si>
  <si>
    <t xml:space="preserve">AL14SE Lite </t>
  </si>
  <si>
    <t>1.2TB</t>
  </si>
  <si>
    <t>89D42</t>
  </si>
  <si>
    <t>Recommended #3</t>
  </si>
  <si>
    <t xml:space="preserve">Cobra F </t>
  </si>
  <si>
    <t>1.8TB</t>
  </si>
  <si>
    <t>VTHDD</t>
  </si>
  <si>
    <t>SSD 2.5" SATA</t>
  </si>
  <si>
    <t xml:space="preserve">Intel  </t>
  </si>
  <si>
    <t xml:space="preserve">Haleyville S3710 WI </t>
  </si>
  <si>
    <t>N/A</t>
  </si>
  <si>
    <t>6T6R8</t>
  </si>
  <si>
    <t>SSD 2.5" SAS</t>
  </si>
  <si>
    <t xml:space="preserve">Sandisk  </t>
  </si>
  <si>
    <t xml:space="preserve">Kilimanjaro MU </t>
  </si>
  <si>
    <t>1.6TB</t>
  </si>
  <si>
    <t>JDTGX</t>
  </si>
  <si>
    <t>Notes:</t>
  </si>
  <si>
    <t>1- This is a living document and will be updated as applicable as new drives are qualified</t>
  </si>
  <si>
    <t>2- Both drives should be tested for SI, as both high and low margins must be verified.</t>
  </si>
  <si>
    <t xml:space="preserve">RD feedback remark </t>
    <phoneticPr fontId="6" type="noConversion"/>
  </si>
  <si>
    <t>SV</t>
    <phoneticPr fontId="6" type="noConversion"/>
  </si>
  <si>
    <t>SSD 2.5" SATA</t>
    <phoneticPr fontId="6" type="noConversion"/>
  </si>
  <si>
    <t xml:space="preserve">SD card (For 14G SD ) </t>
    <phoneticPr fontId="6" type="noConversion"/>
  </si>
  <si>
    <t>L6 cable set (spare) (F/IO cable)</t>
    <phoneticPr fontId="6" type="noConversion"/>
  </si>
  <si>
    <t>HD,1TB,512N6,7.2K,2.5,S-AV,E/C</t>
    <phoneticPr fontId="6" type="noConversion"/>
  </si>
  <si>
    <t>HD,600G,SAS6,15K,2.5,H-KCF,E/C</t>
    <phoneticPr fontId="6" type="noConversion"/>
  </si>
  <si>
    <t>SI,HD,600G,SAS12,15K,2.5,TRCN6</t>
    <phoneticPr fontId="6" type="noConversion"/>
  </si>
  <si>
    <t xml:space="preserve">HD,300G,SAS12,10,2.5,T-14SEL,EC  </t>
    <phoneticPr fontId="6" type="noConversion"/>
  </si>
  <si>
    <t>HD,1.8TB,512E12,10K,2.5,H-CF</t>
    <phoneticPr fontId="6" type="noConversion"/>
  </si>
  <si>
    <t>SSDR,1.6T,SAS12,2.5,MU,SD-K,EC</t>
    <phoneticPr fontId="6" type="noConversion"/>
  </si>
  <si>
    <t>SSDR,1.2TB,SATA6G,2.5,I-HV</t>
    <phoneticPr fontId="6" type="noConversion"/>
  </si>
  <si>
    <t>Power code</t>
    <phoneticPr fontId="6" type="noConversion"/>
  </si>
  <si>
    <t>To be final confirm and follow Dell's Spec.</t>
    <phoneticPr fontId="6" type="noConversion"/>
  </si>
  <si>
    <t xml:space="preserve">M.2 installed OS for EC/MSN </t>
    <phoneticPr fontId="6" type="noConversion"/>
  </si>
  <si>
    <t>Others</t>
    <phoneticPr fontId="6" type="noConversion"/>
  </si>
  <si>
    <t>ADC FW for Insight SI test</t>
    <phoneticPr fontId="6" type="noConversion"/>
  </si>
  <si>
    <t>4W5RJ</t>
  </si>
  <si>
    <t>IDRAC</t>
    <phoneticPr fontId="6" type="noConversion"/>
  </si>
  <si>
    <t xml:space="preserve">01DKY </t>
  </si>
  <si>
    <t>ASSY,FSD,SDIG,8G,UHS,VF-ID,KN</t>
    <phoneticPr fontId="6" type="noConversion"/>
  </si>
  <si>
    <t xml:space="preserve">7TKXP </t>
  </si>
  <si>
    <t>ASSY,FSD,SDIG,16G,UHS,VF-ID,KN</t>
  </si>
  <si>
    <t>31N08</t>
    <phoneticPr fontId="6" type="noConversion"/>
  </si>
  <si>
    <t>4HGTJ</t>
    <phoneticPr fontId="6" type="noConversion"/>
  </si>
  <si>
    <t>4J5P1</t>
    <phoneticPr fontId="6" type="noConversion"/>
  </si>
  <si>
    <t>TRCN6</t>
    <phoneticPr fontId="6" type="noConversion"/>
  </si>
  <si>
    <t>VTHDD</t>
    <phoneticPr fontId="6" type="noConversion"/>
  </si>
  <si>
    <t>R4CPT</t>
  </si>
  <si>
    <t>NRT64</t>
  </si>
  <si>
    <t>3RTDC-0394</t>
  </si>
  <si>
    <t>V32XP</t>
    <phoneticPr fontId="6" type="noConversion"/>
  </si>
  <si>
    <t>MB (with back-drill)</t>
    <phoneticPr fontId="6" type="noConversion"/>
  </si>
  <si>
    <t>3RTDC-0382</t>
  </si>
  <si>
    <t>177V9</t>
    <phoneticPr fontId="6" type="noConversion"/>
  </si>
  <si>
    <t>Left control  panel (LED ) version 100%</t>
    <phoneticPr fontId="6" type="noConversion"/>
  </si>
  <si>
    <t xml:space="preserve">Left ctrl Panel - LED-only version will be 100% default </t>
    <phoneticPr fontId="6" type="noConversion"/>
  </si>
  <si>
    <r>
      <t>60mm fan module</t>
    </r>
    <r>
      <rPr>
        <sz val="11"/>
        <color rgb="FF0000FF"/>
        <rFont val="Calibri"/>
        <family val="2"/>
      </rPr>
      <t xml:space="preserve"> (SFC/fan)</t>
    </r>
    <phoneticPr fontId="6" type="noConversion"/>
  </si>
  <si>
    <r>
      <t xml:space="preserve">80mm fan module </t>
    </r>
    <r>
      <rPr>
        <sz val="11"/>
        <color rgb="FF0000FF"/>
        <rFont val="Calibri"/>
        <family val="2"/>
      </rPr>
      <t>(SFC/fan)</t>
    </r>
    <phoneticPr fontId="6" type="noConversion"/>
  </si>
  <si>
    <t>60mm fan module (SFC/fan)</t>
    <phoneticPr fontId="6" type="noConversion"/>
  </si>
  <si>
    <t>SFC</t>
    <phoneticPr fontId="6" type="noConversion"/>
  </si>
  <si>
    <t>SFC</t>
    <phoneticPr fontId="6" type="noConversion"/>
  </si>
  <si>
    <t>60mm Fan</t>
    <phoneticPr fontId="6" type="noConversion"/>
  </si>
  <si>
    <t>80mm fan module (SFC/fan)</t>
    <phoneticPr fontId="6" type="noConversion"/>
  </si>
  <si>
    <t>80mm Fan</t>
    <phoneticPr fontId="6" type="noConversion"/>
  </si>
  <si>
    <t>H7TFG</t>
  </si>
  <si>
    <t>1W1TN</t>
  </si>
  <si>
    <t>Sojourner UT</t>
    <phoneticPr fontId="6" type="noConversion"/>
  </si>
  <si>
    <t>main PDB (L5)</t>
    <phoneticPr fontId="6" type="noConversion"/>
  </si>
  <si>
    <t>vertical PDB (L5)</t>
    <phoneticPr fontId="6" type="noConversion"/>
  </si>
  <si>
    <t>Horizontal PDB (L5)</t>
    <phoneticPr fontId="6" type="noConversion"/>
  </si>
  <si>
    <t>Right Ctrl Panel(L5)</t>
    <phoneticPr fontId="6" type="noConversion"/>
  </si>
  <si>
    <t>L5 Chassis Assy
only</t>
    <phoneticPr fontId="6" type="noConversion"/>
  </si>
  <si>
    <r>
      <t xml:space="preserve">25G Passthru  IOM </t>
    </r>
    <r>
      <rPr>
        <sz val="11"/>
        <color rgb="FF0000FF"/>
        <rFont val="Calibri"/>
        <family val="2"/>
      </rPr>
      <t>(PCBA only)</t>
    </r>
    <phoneticPr fontId="6" type="noConversion"/>
  </si>
  <si>
    <t>Spare Board</t>
    <phoneticPr fontId="6" type="noConversion"/>
  </si>
  <si>
    <t>Left Control Panel Module - LCD only</t>
  </si>
  <si>
    <t>Left Control Panel Module - LCD + Qsync</t>
  </si>
  <si>
    <t>EC board</t>
  </si>
  <si>
    <t>MSM board</t>
  </si>
  <si>
    <t>M.2 SSD</t>
  </si>
  <si>
    <t>Blanks, Sled (Insight team design)</t>
  </si>
  <si>
    <t>Blanks, PSU</t>
  </si>
  <si>
    <t>Blanks for IO A/B</t>
  </si>
  <si>
    <t>Blanks for Fab C module</t>
  </si>
  <si>
    <t>Blanks for ECMSM</t>
  </si>
  <si>
    <t>Luggage Tag</t>
  </si>
  <si>
    <t>SKU1</t>
  </si>
  <si>
    <t>69J7G</t>
  </si>
  <si>
    <t>YY9FV</t>
  </si>
  <si>
    <t>HVVDX</t>
  </si>
  <si>
    <t>1-4</t>
  </si>
  <si>
    <t>HH9FM</t>
  </si>
  <si>
    <t>1-6</t>
  </si>
  <si>
    <t>1RMTX</t>
  </si>
  <si>
    <t>1-2</t>
  </si>
  <si>
    <t>6C27R</t>
  </si>
  <si>
    <t>V9C8V</t>
  </si>
  <si>
    <t>WXH92</t>
  </si>
  <si>
    <t>tbd</t>
  </si>
  <si>
    <r>
      <t xml:space="preserve">25G Passthru IOM </t>
    </r>
    <r>
      <rPr>
        <sz val="11"/>
        <color rgb="FF0000FF"/>
        <rFont val="Calibri"/>
        <family val="2"/>
      </rPr>
      <t xml:space="preserve"> (PCBA only)</t>
    </r>
    <phoneticPr fontId="6" type="noConversion"/>
  </si>
  <si>
    <t>Skylynx PT Chassis (L5)</t>
    <phoneticPr fontId="6" type="noConversion"/>
  </si>
  <si>
    <t xml:space="preserve">Pathfinder PT enclosure (L6) </t>
    <phoneticPr fontId="6" type="noConversion"/>
  </si>
  <si>
    <t>System</t>
    <phoneticPr fontId="6" type="noConversion"/>
  </si>
  <si>
    <t xml:space="preserve">Leverage plan </t>
    <phoneticPr fontId="6" type="noConversion"/>
  </si>
  <si>
    <t>R6Y7R</t>
    <phoneticPr fontId="6" type="noConversion"/>
  </si>
  <si>
    <t>VMNRC</t>
    <phoneticPr fontId="6" type="noConversion"/>
  </si>
  <si>
    <t>TMX70</t>
    <phoneticPr fontId="6" type="noConversion"/>
  </si>
  <si>
    <t>60J65</t>
    <phoneticPr fontId="6" type="noConversion"/>
  </si>
  <si>
    <t>Blanks for IO A/B</t>
    <phoneticPr fontId="6" type="noConversion"/>
  </si>
  <si>
    <t>PFBKD (FXN PN)</t>
    <phoneticPr fontId="6" type="noConversion"/>
  </si>
  <si>
    <t>PFPWR (FXN PN)</t>
    <phoneticPr fontId="6" type="noConversion"/>
  </si>
  <si>
    <t>HMU cable set</t>
    <phoneticPr fontId="6" type="noConversion"/>
  </si>
  <si>
    <t xml:space="preserve">L6 cable set </t>
    <phoneticPr fontId="6" type="noConversion"/>
  </si>
  <si>
    <t>TBD</t>
    <phoneticPr fontId="6" type="noConversion"/>
  </si>
  <si>
    <t>Insight test adapter</t>
    <phoneticPr fontId="6" type="noConversion"/>
  </si>
  <si>
    <t>Galileo pass-through module</t>
    <phoneticPr fontId="6" type="noConversion"/>
  </si>
  <si>
    <t>HD,1.8TB,512E12,10K,2.5,H-CF</t>
    <phoneticPr fontId="6" type="noConversion"/>
  </si>
  <si>
    <t>Add on card</t>
    <phoneticPr fontId="6" type="noConversion"/>
  </si>
  <si>
    <t xml:space="preserve">M.2 </t>
    <phoneticPr fontId="6" type="noConversion"/>
  </si>
  <si>
    <t>M.2 (PCIE)</t>
    <phoneticPr fontId="6" type="noConversion"/>
  </si>
  <si>
    <t>M.2 (SATA)</t>
    <phoneticPr fontId="6" type="noConversion"/>
  </si>
  <si>
    <t xml:space="preserve">SD card </t>
    <phoneticPr fontId="6" type="noConversion"/>
  </si>
  <si>
    <t xml:space="preserve">SD card (For 14G SD ) </t>
    <phoneticPr fontId="6" type="noConversion"/>
  </si>
  <si>
    <t xml:space="preserve">SD card for IDRAC </t>
    <phoneticPr fontId="6" type="noConversion"/>
  </si>
  <si>
    <t>Power code</t>
    <phoneticPr fontId="6" type="noConversion"/>
  </si>
  <si>
    <t>PDU (with 6 outputs)</t>
    <phoneticPr fontId="6" type="noConversion"/>
  </si>
  <si>
    <t>Power code to PDU</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</si>
  <si>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</si>
  <si>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</si>
  <si>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</si>
  <si>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</si>
  <si>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WHW84</t>
    <phoneticPr fontId="6" type="noConversion"/>
  </si>
  <si>
    <t>MNWMW</t>
    <phoneticPr fontId="6" type="noConversion"/>
  </si>
  <si>
    <t>MRWK9</t>
  </si>
  <si>
    <t>GHVM2</t>
  </si>
  <si>
    <t>XPDVP</t>
  </si>
  <si>
    <t>PATHC (FXN PN)</t>
    <phoneticPr fontId="6" type="noConversion"/>
  </si>
  <si>
    <t>Sojourner</t>
    <phoneticPr fontId="6" type="noConversion"/>
  </si>
  <si>
    <t>Sojourner UT enclosure (L6)</t>
    <phoneticPr fontId="6" type="noConversion"/>
  </si>
  <si>
    <t>Foxconn EPDV</t>
    <phoneticPr fontId="6" type="noConversion"/>
  </si>
  <si>
    <t xml:space="preserve"> - FIO (L6)</t>
    <phoneticPr fontId="6" type="noConversion"/>
  </si>
  <si>
    <t>SKU1</t>
    <phoneticPr fontId="6" type="noConversion"/>
  </si>
  <si>
    <t xml:space="preserve"> - MB (Planar) (L6)</t>
    <phoneticPr fontId="6" type="noConversion"/>
  </si>
  <si>
    <t xml:space="preserve"> - MB (Planar) (L6)</t>
    <phoneticPr fontId="6" type="noConversion"/>
  </si>
  <si>
    <t xml:space="preserve"> - MB (PEMB) (L6)</t>
    <phoneticPr fontId="6" type="noConversion"/>
  </si>
  <si>
    <t xml:space="preserve"> - FIO cable (L6)</t>
    <phoneticPr fontId="6" type="noConversion"/>
  </si>
  <si>
    <t xml:space="preserve"> - FIO cable (L6)</t>
    <phoneticPr fontId="6" type="noConversion"/>
  </si>
  <si>
    <t>6TR5T</t>
    <phoneticPr fontId="6" type="noConversion"/>
  </si>
  <si>
    <t>6TR5T</t>
    <phoneticPr fontId="6" type="noConversion"/>
  </si>
  <si>
    <t>Spare Board / 
ME part / 
Accessory</t>
    <phoneticPr fontId="6" type="noConversion"/>
  </si>
  <si>
    <t>MB (Planar)</t>
    <phoneticPr fontId="6" type="noConversion"/>
  </si>
  <si>
    <t>SKU1 (spare)</t>
    <phoneticPr fontId="6" type="noConversion"/>
  </si>
  <si>
    <t>740HW</t>
    <phoneticPr fontId="6" type="noConversion"/>
  </si>
  <si>
    <t>740HW</t>
    <phoneticPr fontId="6" type="noConversion"/>
  </si>
  <si>
    <t>SKU2 (spare)</t>
    <phoneticPr fontId="6" type="noConversion"/>
  </si>
  <si>
    <t>SKU3 (spare)</t>
    <phoneticPr fontId="6" type="noConversion"/>
  </si>
  <si>
    <t>MB (PEMB)</t>
    <phoneticPr fontId="6" type="noConversion"/>
  </si>
  <si>
    <t>SKU1 (spare)</t>
    <phoneticPr fontId="6" type="noConversion"/>
  </si>
  <si>
    <t>NMHXJ</t>
    <phoneticPr fontId="6" type="noConversion"/>
  </si>
  <si>
    <t>NMHXJ</t>
    <phoneticPr fontId="6" type="noConversion"/>
  </si>
  <si>
    <t>SKU2 (spare)</t>
    <phoneticPr fontId="6" type="noConversion"/>
  </si>
  <si>
    <t>SKU3 (spare)</t>
    <phoneticPr fontId="6" type="noConversion"/>
  </si>
  <si>
    <t>Front I/O (Leverage the same DPN from Pathfinder)</t>
    <phoneticPr fontId="6" type="noConversion"/>
  </si>
  <si>
    <t>Front I/O (Leverage the same DPN from Pathfinder)</t>
    <phoneticPr fontId="6" type="noConversion"/>
  </si>
  <si>
    <t>DM07H</t>
  </si>
  <si>
    <t>IDRAC (Leverage the same DPN from Pathfinder)</t>
    <phoneticPr fontId="6" type="noConversion"/>
  </si>
  <si>
    <t xml:space="preserve">SKU1 </t>
    <phoneticPr fontId="6" type="noConversion"/>
  </si>
  <si>
    <t xml:space="preserve">SKU2 </t>
    <phoneticPr fontId="6" type="noConversion"/>
  </si>
  <si>
    <t xml:space="preserve">SKU2 </t>
    <phoneticPr fontId="6" type="noConversion"/>
  </si>
  <si>
    <t xml:space="preserve">SKU3 </t>
    <phoneticPr fontId="6" type="noConversion"/>
  </si>
  <si>
    <t xml:space="preserve">SKU3 </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</si>
  <si>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</si>
  <si>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t>6Y3FX</t>
    <phoneticPr fontId="6" type="noConversion"/>
  </si>
  <si>
    <t>6Y3FX</t>
    <phoneticPr fontId="6" type="noConversion"/>
  </si>
  <si>
    <t xml:space="preserve">SKU2 </t>
    <phoneticPr fontId="6" type="noConversion"/>
  </si>
  <si>
    <t xml:space="preserve">SKU3 </t>
    <phoneticPr fontId="6" type="noConversion"/>
  </si>
  <si>
    <t>BPx6 (universal)</t>
    <phoneticPr fontId="6" type="noConversion"/>
  </si>
  <si>
    <t xml:space="preserve">SKU1 </t>
    <phoneticPr fontId="6" type="noConversion"/>
  </si>
  <si>
    <t xml:space="preserve">SKU2 </t>
    <phoneticPr fontId="6" type="noConversion"/>
  </si>
  <si>
    <t>VGA board (leverage from BU)</t>
    <phoneticPr fontId="6" type="noConversion"/>
  </si>
  <si>
    <t>Power board</t>
    <phoneticPr fontId="6" type="noConversion"/>
  </si>
  <si>
    <t>Boss module (PCIE) (Dell own)</t>
    <phoneticPr fontId="6" type="noConversion"/>
  </si>
  <si>
    <t>TPM (Dell own)</t>
    <phoneticPr fontId="6" type="noConversion"/>
  </si>
  <si>
    <t>SIDEKICK DUMMY BLANK (15MM )</t>
    <phoneticPr fontId="6" type="noConversion"/>
  </si>
  <si>
    <t xml:space="preserve">CPU HSK (CPU1) </t>
    <phoneticPr fontId="6" type="noConversion"/>
  </si>
  <si>
    <t>CPU HSK (CPU2)</t>
    <phoneticPr fontId="6" type="noConversion"/>
  </si>
  <si>
    <t xml:space="preserve">CPU clip </t>
    <phoneticPr fontId="6" type="noConversion"/>
  </si>
  <si>
    <t xml:space="preserve">CPU clip </t>
    <phoneticPr fontId="6" type="noConversion"/>
  </si>
  <si>
    <t>Cable</t>
    <phoneticPr fontId="6" type="noConversion"/>
  </si>
  <si>
    <t>L6 cable set (spare) (FIO cable)</t>
    <phoneticPr fontId="6" type="noConversion"/>
  </si>
  <si>
    <t>L6 cable set (spare) (FIO cable)</t>
    <phoneticPr fontId="6" type="noConversion"/>
  </si>
  <si>
    <t>set</t>
    <phoneticPr fontId="6" type="noConversion"/>
  </si>
  <si>
    <t>Debug cable set</t>
    <phoneticPr fontId="6" type="noConversion"/>
  </si>
  <si>
    <t>L10 cable set</t>
    <phoneticPr fontId="6" type="noConversion"/>
  </si>
  <si>
    <t>Sojourner PT enclosure (L6)</t>
    <phoneticPr fontId="6" type="noConversion"/>
  </si>
  <si>
    <t>SKU</t>
    <phoneticPr fontId="6" type="noConversion"/>
  </si>
  <si>
    <t>Usage</t>
    <phoneticPr fontId="6" type="noConversion"/>
  </si>
  <si>
    <t>Sojourner</t>
    <phoneticPr fontId="6" type="noConversion"/>
  </si>
  <si>
    <t>Total
(w/ Factory Production buffer)</t>
    <phoneticPr fontId="6" type="noConversion"/>
  </si>
  <si>
    <t>Total</t>
    <phoneticPr fontId="6" type="noConversion"/>
  </si>
  <si>
    <t>CDC</t>
    <phoneticPr fontId="6" type="noConversion"/>
  </si>
  <si>
    <t>Sojourner BU</t>
    <phoneticPr fontId="6" type="noConversion"/>
  </si>
  <si>
    <t>FXN Total
(w/ Factory Production buffer)</t>
    <phoneticPr fontId="6" type="noConversion"/>
  </si>
  <si>
    <t>Foxconn Total</t>
    <phoneticPr fontId="6" type="noConversion"/>
  </si>
  <si>
    <t>Skylynx 
EE</t>
    <phoneticPr fontId="6" type="noConversion"/>
  </si>
  <si>
    <t>Insight
 EE</t>
    <phoneticPr fontId="6" type="noConversion"/>
  </si>
  <si>
    <t>Sojourner EE</t>
    <phoneticPr fontId="6" type="noConversion"/>
  </si>
  <si>
    <t>DC
TPE</t>
    <phoneticPr fontId="6" type="noConversion"/>
  </si>
  <si>
    <t>DC
TJ</t>
    <phoneticPr fontId="6" type="noConversion"/>
  </si>
  <si>
    <t>SE</t>
    <phoneticPr fontId="6" type="noConversion"/>
  </si>
  <si>
    <t>AC</t>
    <phoneticPr fontId="6" type="noConversion"/>
  </si>
  <si>
    <t xml:space="preserve">SE
Packing test </t>
    <phoneticPr fontId="6" type="noConversion"/>
  </si>
  <si>
    <t>RD buffer</t>
    <phoneticPr fontId="6" type="noConversion"/>
  </si>
  <si>
    <t>Factory</t>
    <phoneticPr fontId="6" type="noConversion"/>
  </si>
  <si>
    <t>Skylynx</t>
    <phoneticPr fontId="6" type="noConversion"/>
  </si>
  <si>
    <t>System /MHU</t>
    <phoneticPr fontId="6" type="noConversion"/>
  </si>
  <si>
    <t>System /MHU</t>
    <phoneticPr fontId="6" type="noConversion"/>
  </si>
  <si>
    <t xml:space="preserve">Skylynx UT HMU </t>
    <phoneticPr fontId="6" type="noConversion"/>
  </si>
  <si>
    <t>Skylynx UT Chassis (L6)</t>
    <phoneticPr fontId="6" type="noConversion"/>
  </si>
  <si>
    <t>Foxconn EPDV</t>
    <phoneticPr fontId="6" type="noConversion"/>
  </si>
  <si>
    <t>main PDB (L6)</t>
    <phoneticPr fontId="6" type="noConversion"/>
  </si>
  <si>
    <t>SKU1</t>
    <phoneticPr fontId="6" type="noConversion"/>
  </si>
  <si>
    <t>DW5T7</t>
    <phoneticPr fontId="6" type="noConversion"/>
  </si>
  <si>
    <t>DW5T7</t>
    <phoneticPr fontId="6" type="noConversion"/>
  </si>
  <si>
    <t>X01</t>
    <phoneticPr fontId="6" type="noConversion"/>
  </si>
  <si>
    <t>vertical PDB (L6)</t>
    <phoneticPr fontId="6" type="noConversion"/>
  </si>
  <si>
    <t>Right Ctrl Panel(L6)</t>
    <phoneticPr fontId="6" type="noConversion"/>
  </si>
  <si>
    <t>XT50J</t>
    <phoneticPr fontId="6" type="noConversion"/>
  </si>
  <si>
    <t>Passive Right Control Panel (L6)</t>
    <phoneticPr fontId="6" type="noConversion"/>
  </si>
  <si>
    <t>J8XJW</t>
    <phoneticPr fontId="6" type="noConversion"/>
  </si>
  <si>
    <t>Left control  panel (TBD)</t>
    <phoneticPr fontId="6" type="noConversion"/>
  </si>
  <si>
    <t>TH02C ?</t>
    <phoneticPr fontId="6" type="noConversion"/>
  </si>
  <si>
    <t>60mm fan</t>
    <phoneticPr fontId="6" type="noConversion"/>
  </si>
  <si>
    <t>80mm fan</t>
    <phoneticPr fontId="6" type="noConversion"/>
  </si>
  <si>
    <t>L6 cable set</t>
    <phoneticPr fontId="6" type="noConversion"/>
  </si>
  <si>
    <t>Bus bar (1set - 2pcs)</t>
    <phoneticPr fontId="6" type="noConversion"/>
  </si>
  <si>
    <t>set</t>
    <phoneticPr fontId="6" type="noConversion"/>
  </si>
  <si>
    <t>set</t>
    <phoneticPr fontId="6" type="noConversion"/>
  </si>
  <si>
    <t>Spare Board</t>
    <phoneticPr fontId="6" type="noConversion"/>
  </si>
  <si>
    <t>Passive Right Control Panel board</t>
  </si>
  <si>
    <t>SKU1 (spare)</t>
    <phoneticPr fontId="6" type="noConversion"/>
  </si>
  <si>
    <t>J8XJW</t>
    <phoneticPr fontId="6" type="noConversion"/>
  </si>
  <si>
    <t>X01</t>
    <phoneticPr fontId="6" type="noConversion"/>
  </si>
  <si>
    <t>SKU2 (spare)</t>
    <phoneticPr fontId="6" type="noConversion"/>
  </si>
  <si>
    <t>SKU3 (spare)</t>
    <phoneticPr fontId="6" type="noConversion"/>
  </si>
  <si>
    <t>Fan Smart Controller board</t>
    <phoneticPr fontId="6" type="noConversion"/>
  </si>
  <si>
    <t>SKU1</t>
    <phoneticPr fontId="6" type="noConversion"/>
  </si>
  <si>
    <t>X01</t>
    <phoneticPr fontId="6" type="noConversion"/>
  </si>
  <si>
    <t>SKU2</t>
    <phoneticPr fontId="6" type="noConversion"/>
  </si>
  <si>
    <t>SKU3</t>
    <phoneticPr fontId="6" type="noConversion"/>
  </si>
  <si>
    <t>Control panel, left, wireless</t>
    <phoneticPr fontId="6" type="noConversion"/>
  </si>
  <si>
    <t>Control panel, left, no wireless</t>
    <phoneticPr fontId="6" type="noConversion"/>
  </si>
  <si>
    <t>?</t>
    <phoneticPr fontId="6" type="noConversion"/>
  </si>
  <si>
    <t>SKU1 (spare)</t>
    <phoneticPr fontId="6" type="noConversion"/>
  </si>
  <si>
    <t>XT50J</t>
    <phoneticPr fontId="6" type="noConversion"/>
  </si>
  <si>
    <t>SKU2 (spare)</t>
    <phoneticPr fontId="6" type="noConversion"/>
  </si>
  <si>
    <t xml:space="preserve">EC board </t>
    <phoneticPr fontId="6" type="noConversion"/>
  </si>
  <si>
    <t>60J65</t>
    <phoneticPr fontId="6" type="noConversion"/>
  </si>
  <si>
    <t xml:space="preserve">MSM board </t>
    <phoneticPr fontId="6" type="noConversion"/>
  </si>
  <si>
    <t>Horizontal PDB</t>
    <phoneticPr fontId="6" type="noConversion"/>
  </si>
  <si>
    <t>TMX70</t>
    <phoneticPr fontId="6" type="noConversion"/>
  </si>
  <si>
    <t>X01</t>
    <phoneticPr fontId="6" type="noConversion"/>
  </si>
  <si>
    <t>SKU2 (spare)</t>
    <phoneticPr fontId="6" type="noConversion"/>
  </si>
  <si>
    <t>SKU3 (spare)</t>
    <phoneticPr fontId="6" type="noConversion"/>
  </si>
  <si>
    <t>10G Passthru IOM</t>
    <phoneticPr fontId="6" type="noConversion"/>
  </si>
  <si>
    <t>CT3T2</t>
    <phoneticPr fontId="6" type="noConversion"/>
  </si>
  <si>
    <t>SKU3 (spare)</t>
    <phoneticPr fontId="6" type="noConversion"/>
  </si>
  <si>
    <t>25G Passthru  IOM</t>
    <phoneticPr fontId="6" type="noConversion"/>
  </si>
  <si>
    <t>YNXWM</t>
    <phoneticPr fontId="6" type="noConversion"/>
  </si>
  <si>
    <t>YNXWM</t>
    <phoneticPr fontId="6" type="noConversion"/>
  </si>
  <si>
    <t>LCD (with wireless), left rack ear</t>
    <phoneticPr fontId="6" type="noConversion"/>
  </si>
  <si>
    <t>LCD (without wireless), left rack ear</t>
    <phoneticPr fontId="6" type="noConversion"/>
  </si>
  <si>
    <t>Blanks, Sled (Insight team design)</t>
    <phoneticPr fontId="6" type="noConversion"/>
  </si>
  <si>
    <t>Blanks, PSU</t>
    <phoneticPr fontId="6" type="noConversion"/>
  </si>
  <si>
    <r>
      <t>EC/MSM module</t>
    </r>
    <r>
      <rPr>
        <b/>
        <sz val="11"/>
        <color rgb="FFFF0000"/>
        <rFont val="Calibri"/>
        <family val="2"/>
      </rPr>
      <t xml:space="preserve"> (with M.2 hdd)</t>
    </r>
    <phoneticPr fontId="6" type="noConversion"/>
  </si>
  <si>
    <t>H7J58</t>
    <phoneticPr fontId="6" type="noConversion"/>
  </si>
  <si>
    <t>EC board</t>
    <phoneticPr fontId="6" type="noConversion"/>
  </si>
  <si>
    <t>MSM board</t>
    <phoneticPr fontId="6" type="noConversion"/>
  </si>
  <si>
    <t>SKU1</t>
    <phoneticPr fontId="6" type="noConversion"/>
  </si>
  <si>
    <t>VMNRC</t>
    <phoneticPr fontId="6" type="noConversion"/>
  </si>
  <si>
    <t>10G Passthru IOM module
(IO A/B module)</t>
    <phoneticPr fontId="6" type="noConversion"/>
  </si>
  <si>
    <t>RMW93</t>
    <phoneticPr fontId="6" type="noConversion"/>
  </si>
  <si>
    <t>CT3T2</t>
    <phoneticPr fontId="6" type="noConversion"/>
  </si>
  <si>
    <t>25G Passthru IOM module
(IO A/B module)</t>
    <phoneticPr fontId="6" type="noConversion"/>
  </si>
  <si>
    <t>G8RC5</t>
    <phoneticPr fontId="6" type="noConversion"/>
  </si>
  <si>
    <t>25G Passthru IOM</t>
    <phoneticPr fontId="6" type="noConversion"/>
  </si>
  <si>
    <t>Blanks for Fab C module</t>
    <phoneticPr fontId="6" type="noConversion"/>
  </si>
  <si>
    <t>Luggage Tag</t>
    <phoneticPr fontId="6" type="noConversion"/>
  </si>
  <si>
    <t xml:space="preserve">QTY same  as Chassis </t>
    <phoneticPr fontId="6" type="noConversion"/>
  </si>
  <si>
    <t>Pathfinder</t>
    <phoneticPr fontId="6" type="noConversion"/>
  </si>
  <si>
    <t xml:space="preserve">Pathfinder UT enclosure (L6) </t>
    <phoneticPr fontId="6" type="noConversion"/>
  </si>
  <si>
    <t>AC need ~25 days (8 set) will leverage Acoustic</t>
    <phoneticPr fontId="6" type="noConversion"/>
  </si>
  <si>
    <t>FIO (L6)</t>
    <phoneticPr fontId="6" type="noConversion"/>
  </si>
  <si>
    <t>SKU1</t>
    <phoneticPr fontId="6" type="noConversion"/>
  </si>
  <si>
    <t>M/B (L6)</t>
    <phoneticPr fontId="6" type="noConversion"/>
  </si>
  <si>
    <t>SKU1</t>
    <phoneticPr fontId="6" type="noConversion"/>
  </si>
  <si>
    <t>Pathfinder UT HMU</t>
    <phoneticPr fontId="6" type="noConversion"/>
  </si>
  <si>
    <t>Foxconn EPDV</t>
    <phoneticPr fontId="6" type="noConversion"/>
  </si>
  <si>
    <t>Spare Board</t>
    <phoneticPr fontId="6" type="noConversion"/>
  </si>
  <si>
    <t>SKU1 (spare)</t>
    <phoneticPr fontId="6" type="noConversion"/>
  </si>
  <si>
    <t>177V9</t>
  </si>
  <si>
    <t>SKU2 (spare)</t>
    <phoneticPr fontId="6" type="noConversion"/>
  </si>
  <si>
    <t>SKU3 (spare)</t>
    <phoneticPr fontId="6" type="noConversion"/>
  </si>
  <si>
    <t>IDRAC</t>
    <phoneticPr fontId="6" type="noConversion"/>
  </si>
  <si>
    <t xml:space="preserve">SKU1 </t>
    <phoneticPr fontId="6" type="noConversion"/>
  </si>
  <si>
    <t xml:space="preserve">SKU2 </t>
    <phoneticPr fontId="6" type="noConversion"/>
  </si>
  <si>
    <t xml:space="preserve">SKU3 </t>
    <phoneticPr fontId="6" type="noConversion"/>
  </si>
  <si>
    <t>BPX6 (universal)</t>
    <phoneticPr fontId="6" type="noConversion"/>
  </si>
  <si>
    <t xml:space="preserve">SKU2 </t>
    <phoneticPr fontId="6" type="noConversion"/>
  </si>
  <si>
    <t xml:space="preserve">SKU3 </t>
    <phoneticPr fontId="6" type="noConversion"/>
  </si>
  <si>
    <t xml:space="preserve">SKU1 </t>
    <phoneticPr fontId="6" type="noConversion"/>
  </si>
  <si>
    <t>VGA board  (leverage from BU)</t>
    <phoneticPr fontId="6" type="noConversion"/>
  </si>
  <si>
    <t>Power board (leverage from BU)</t>
    <phoneticPr fontId="6" type="noConversion"/>
  </si>
  <si>
    <t>Y9CJ7</t>
    <phoneticPr fontId="6" type="noConversion"/>
  </si>
  <si>
    <t>TPM (Dell own)</t>
    <phoneticPr fontId="6" type="noConversion"/>
  </si>
  <si>
    <t>CPU HSK (CPU2)</t>
    <phoneticPr fontId="6" type="noConversion"/>
  </si>
  <si>
    <t>L6 cable set (spare) (F/IO cable)</t>
    <phoneticPr fontId="6" type="noConversion"/>
  </si>
  <si>
    <t>Insight sled UT enclosure (L6)</t>
    <phoneticPr fontId="6" type="noConversion"/>
  </si>
  <si>
    <t>Galileo module</t>
    <phoneticPr fontId="6" type="noConversion"/>
  </si>
  <si>
    <t>Insight UT HMU (including screw)</t>
    <phoneticPr fontId="6" type="noConversion"/>
  </si>
  <si>
    <t>SKU2 (spare)</t>
    <phoneticPr fontId="6" type="noConversion"/>
  </si>
  <si>
    <t>Foxconn EPDI / 3M</t>
    <phoneticPr fontId="6" type="noConversion"/>
  </si>
  <si>
    <t>Test board (OEM)</t>
    <phoneticPr fontId="6" type="noConversion"/>
  </si>
  <si>
    <t>3RTDC-0392</t>
    <phoneticPr fontId="6" type="noConversion"/>
  </si>
  <si>
    <t>3RTDC-0393</t>
    <phoneticPr fontId="6" type="noConversion"/>
  </si>
  <si>
    <t>3RTDC-0394</t>
    <phoneticPr fontId="6" type="noConversion"/>
  </si>
  <si>
    <t>cable</t>
    <phoneticPr fontId="6" type="noConversion"/>
  </si>
  <si>
    <t>System / HMU</t>
    <phoneticPr fontId="6" type="noConversion"/>
  </si>
  <si>
    <t xml:space="preserve"> - FIO (L6)</t>
    <phoneticPr fontId="6" type="noConversion"/>
  </si>
  <si>
    <t>SKU1</t>
    <phoneticPr fontId="6" type="noConversion"/>
  </si>
  <si>
    <t xml:space="preserve"> - MB (PEMB) (L6)</t>
    <phoneticPr fontId="6" type="noConversion"/>
  </si>
  <si>
    <t>Spare Board / 
ME part / 
Accessory</t>
    <phoneticPr fontId="6" type="noConversion"/>
  </si>
  <si>
    <t>MB (Planar)</t>
    <phoneticPr fontId="6" type="noConversion"/>
  </si>
  <si>
    <t>MB (PEMB)</t>
    <phoneticPr fontId="6" type="noConversion"/>
  </si>
  <si>
    <t>*3(P)</t>
    <phoneticPr fontId="6" type="noConversion"/>
  </si>
  <si>
    <t>*1(P)</t>
    <phoneticPr fontId="6" type="noConversion"/>
  </si>
  <si>
    <t>*1(P)</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</si>
  <si>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</si>
  <si>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r>
      <t xml:space="preserve">BPx8 (universal) (w/o bracket &amp; mylar)
</t>
    </r>
    <r>
      <rPr>
        <sz val="11"/>
        <color theme="1"/>
        <rFont val="細明體"/>
        <family val="3"/>
        <charset val="136"/>
      </rPr>
      <t>＊</t>
    </r>
    <r>
      <rPr>
        <sz val="11"/>
        <color theme="1"/>
        <rFont val="Calibri"/>
        <family val="2"/>
      </rPr>
      <t>for assy in L6 HMU</t>
    </r>
    <phoneticPr fontId="6" type="noConversion"/>
  </si>
  <si>
    <t>7XHD</t>
    <phoneticPr fontId="6" type="noConversion"/>
  </si>
  <si>
    <t>BPx6 (universal)</t>
    <phoneticPr fontId="6" type="noConversion"/>
  </si>
  <si>
    <t>*3(P)</t>
    <phoneticPr fontId="6" type="noConversion"/>
  </si>
  <si>
    <t>*3(S-BU)</t>
    <phoneticPr fontId="6" type="noConversion"/>
  </si>
  <si>
    <t>*2(P)</t>
    <phoneticPr fontId="6" type="noConversion"/>
  </si>
  <si>
    <t>*5(S-BU)</t>
    <phoneticPr fontId="6" type="noConversion"/>
  </si>
  <si>
    <t>*4(S-BU)</t>
    <phoneticPr fontId="6" type="noConversion"/>
  </si>
  <si>
    <t>*9(S-BU)</t>
    <phoneticPr fontId="6" type="noConversion"/>
  </si>
  <si>
    <t>Debug cable set</t>
    <phoneticPr fontId="6" type="noConversion"/>
  </si>
  <si>
    <t>Processor</t>
    <phoneticPr fontId="6" type="noConversion"/>
  </si>
  <si>
    <t>Processor</t>
    <phoneticPr fontId="6" type="noConversion"/>
  </si>
  <si>
    <t>Middle</t>
    <phoneticPr fontId="6" type="noConversion"/>
  </si>
  <si>
    <t>Intel</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</si>
  <si>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</si>
  <si>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</si>
  <si>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</si>
  <si>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</si>
  <si>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V</t>
    <phoneticPr fontId="6" type="noConversion"/>
  </si>
  <si>
    <t>DIMM,32GB,2667,2RX4,8G,DDR4,LR</t>
    <phoneticPr fontId="6" type="noConversion"/>
  </si>
  <si>
    <t>KXK85</t>
    <phoneticPr fontId="6" type="noConversion"/>
  </si>
  <si>
    <t>DIMM,32GB,2667,2RX4,8G,DDR4,R</t>
    <phoneticPr fontId="6" type="noConversion"/>
  </si>
  <si>
    <t>DIMM,64GB,2667,4RX4,8G,DDR4,LR</t>
    <phoneticPr fontId="6" type="noConversion"/>
  </si>
  <si>
    <t>DIMM,128G,2667,8RX4,8G,DDR4,LR</t>
    <phoneticPr fontId="6" type="noConversion"/>
  </si>
  <si>
    <t>HDD</t>
    <phoneticPr fontId="6" type="noConversion"/>
  </si>
  <si>
    <t>2.5 SATA HDD</t>
    <phoneticPr fontId="6" type="noConversion"/>
  </si>
  <si>
    <t>HD,1T,ES,7.2K,2.5,S-AW,E/C</t>
    <phoneticPr fontId="6" type="noConversion"/>
  </si>
  <si>
    <t>HD,1TB,512N6,7.2K,2.5,S-AV,E/C</t>
    <phoneticPr fontId="6" type="noConversion"/>
  </si>
  <si>
    <t>HD,1TB,512N6,7.2K,2.5,S-AV,E/C</t>
    <phoneticPr fontId="6" type="noConversion"/>
  </si>
  <si>
    <t>HD,2T,SATA,4KN,7.2,2.5,S-AV,EC</t>
    <phoneticPr fontId="6" type="noConversion"/>
  </si>
  <si>
    <t>HD,2T,SATA,4KN,7.2,2.5,S-AV,EC</t>
    <phoneticPr fontId="6" type="noConversion"/>
  </si>
  <si>
    <t>HD,300G,SAS12,15K,2.5,S-VAL,EC</t>
    <phoneticPr fontId="6" type="noConversion"/>
  </si>
  <si>
    <t>HD,600G,SAS12,15K,2.5,S-VAL,EC</t>
    <phoneticPr fontId="6" type="noConversion"/>
  </si>
  <si>
    <t>HD,600G,SAS6,15K,2.5,H-KCF,E/C</t>
    <phoneticPr fontId="6" type="noConversion"/>
  </si>
  <si>
    <t>V</t>
    <phoneticPr fontId="6" type="noConversion"/>
  </si>
  <si>
    <t xml:space="preserve">HD,300G,SAS12,10,2.5,T-14SEL,EC  </t>
    <phoneticPr fontId="6" type="noConversion"/>
  </si>
  <si>
    <t>HD,1.2T,SAS12,10K,2.5,T-14SEL,EC</t>
    <phoneticPr fontId="6" type="noConversion"/>
  </si>
  <si>
    <t>HD,1.8TB,512E12,10K,2.5,H-CF</t>
    <phoneticPr fontId="6" type="noConversion"/>
  </si>
  <si>
    <t>SSDR,1.6T,SAS12,2.5,MU,SD-K,EC</t>
    <phoneticPr fontId="6" type="noConversion"/>
  </si>
  <si>
    <t xml:space="preserve">M.2 installed OS for EC/MSN </t>
    <phoneticPr fontId="6" type="noConversion"/>
  </si>
  <si>
    <t>Artesyn</t>
    <phoneticPr fontId="6" type="noConversion"/>
  </si>
  <si>
    <t xml:space="preserve">SD card for IDRAC </t>
    <phoneticPr fontId="6" type="noConversion"/>
  </si>
  <si>
    <t>PSU for HMU -14G NGM 3000W PSU</t>
    <phoneticPr fontId="6" type="noConversion"/>
  </si>
  <si>
    <t>PDU (with 6 outputs)</t>
    <phoneticPr fontId="6" type="noConversion"/>
  </si>
  <si>
    <t>Power code to PDU</t>
    <phoneticPr fontId="6" type="noConversion"/>
  </si>
  <si>
    <t>To be final confirm and follow Dell's Spec.</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</si>
  <si>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</si>
  <si>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</si>
  <si>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</si>
  <si>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</si>
  <si>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Sojourner additional PDL</t>
    <phoneticPr fontId="6" type="noConversion"/>
  </si>
  <si>
    <t>Intel</t>
    <phoneticPr fontId="6" type="noConversion"/>
  </si>
  <si>
    <t>2+*2(P)</t>
    <phoneticPr fontId="6" type="noConversion"/>
  </si>
  <si>
    <t>*16(P/I)</t>
    <phoneticPr fontId="6" type="noConversion"/>
  </si>
  <si>
    <t>Memory</t>
    <phoneticPr fontId="6" type="noConversion"/>
  </si>
  <si>
    <t>24+*24(P)</t>
    <phoneticPr fontId="6" type="noConversion"/>
  </si>
  <si>
    <t>60+*12(P)</t>
    <phoneticPr fontId="6" type="noConversion"/>
  </si>
  <si>
    <t>96+*50(13G)</t>
    <phoneticPr fontId="6" type="noConversion"/>
  </si>
  <si>
    <t>DIMM,16GB,2667,2RX8,8G,DDR4,R</t>
    <phoneticPr fontId="6" type="noConversion"/>
  </si>
  <si>
    <t>TN78Y</t>
    <phoneticPr fontId="6" type="noConversion"/>
  </si>
  <si>
    <t>2+*2(P)</t>
    <phoneticPr fontId="6" type="noConversion"/>
  </si>
  <si>
    <t>HDD</t>
    <phoneticPr fontId="6" type="noConversion"/>
  </si>
  <si>
    <t>2.5 SATA HDD</t>
    <phoneticPr fontId="6" type="noConversion"/>
  </si>
  <si>
    <t>HD,1T,ES,7.2K,2.5,S-AW,E/C</t>
    <phoneticPr fontId="6" type="noConversion"/>
  </si>
  <si>
    <t>*32(P/I)</t>
    <phoneticPr fontId="6" type="noConversion"/>
  </si>
  <si>
    <t>SSDR,1.2TB,SATA6G,2.5,I-HV</t>
    <phoneticPr fontId="6" type="noConversion"/>
  </si>
  <si>
    <t>2.5 PICe SSD</t>
    <phoneticPr fontId="6" type="noConversion"/>
  </si>
  <si>
    <t>*1(P)</t>
    <phoneticPr fontId="6" type="noConversion"/>
  </si>
  <si>
    <t>6+*2(P)</t>
    <phoneticPr fontId="6" type="noConversion"/>
  </si>
  <si>
    <t>#8 (P)</t>
    <phoneticPr fontId="6" type="noConversion"/>
  </si>
  <si>
    <t>Add on card</t>
    <phoneticPr fontId="6" type="noConversion"/>
  </si>
  <si>
    <t>Mezz card (A) (Dell own)</t>
    <phoneticPr fontId="6" type="noConversion"/>
  </si>
  <si>
    <t>*2(P)</t>
    <phoneticPr fontId="6" type="noConversion"/>
  </si>
  <si>
    <t>Mezz card (B) (Dell own)</t>
    <phoneticPr fontId="6" type="noConversion"/>
  </si>
  <si>
    <t>*2(P)</t>
    <phoneticPr fontId="6" type="noConversion"/>
  </si>
  <si>
    <t>*4(P/I)</t>
    <phoneticPr fontId="6" type="noConversion"/>
  </si>
  <si>
    <t>Mini-Mezz  FAB-C MODULE (H330)  (Dell own)</t>
    <phoneticPr fontId="6" type="noConversion"/>
  </si>
  <si>
    <t>ADC FW for Insight SI test</t>
    <phoneticPr fontId="6" type="noConversion"/>
  </si>
  <si>
    <t>JUMBO CARD (TBD)  (Dell own)</t>
    <phoneticPr fontId="6" type="noConversion"/>
  </si>
  <si>
    <t>#</t>
    <phoneticPr fontId="6" type="noConversion"/>
  </si>
  <si>
    <t xml:space="preserve">SD card </t>
    <phoneticPr fontId="6" type="noConversion"/>
  </si>
  <si>
    <t xml:space="preserve">SD card (For 14G SD ) </t>
    <phoneticPr fontId="6" type="noConversion"/>
  </si>
  <si>
    <t xml:space="preserve">Delta </t>
    <phoneticPr fontId="6" type="noConversion"/>
  </si>
  <si>
    <t>2+*2(P)</t>
    <phoneticPr fontId="6" type="noConversion"/>
  </si>
  <si>
    <t>*6(P/I)</t>
    <phoneticPr fontId="6" type="noConversion"/>
  </si>
  <si>
    <t>*1(P/I)</t>
    <phoneticPr fontId="6" type="noConversion"/>
  </si>
  <si>
    <t>2(S-BU)</t>
    <phoneticPr fontId="6" type="noConversion"/>
  </si>
  <si>
    <t>SIT</t>
    <phoneticPr fontId="6" type="noConversion"/>
  </si>
  <si>
    <t>SV Validataion</t>
    <phoneticPr fontId="6" type="noConversion"/>
  </si>
  <si>
    <t>FABC HBA330 (HBA330 Mini-Mezz)</t>
  </si>
  <si>
    <t>NGM H730P (H730P MX)</t>
  </si>
  <si>
    <t xml:space="preserve">NGM Internal HBA330 (HBA 330 MX) </t>
  </si>
  <si>
    <t>Kingston</t>
    <phoneticPr fontId="6" type="noConversion"/>
  </si>
  <si>
    <t>Hitachi</t>
    <phoneticPr fontId="6" type="noConversion"/>
  </si>
  <si>
    <t>Toshiba</t>
    <phoneticPr fontId="6" type="noConversion"/>
  </si>
  <si>
    <t xml:space="preserve">SE
Packing test </t>
    <phoneticPr fontId="6" type="noConversion"/>
  </si>
  <si>
    <t>Insight
 EE</t>
    <phoneticPr fontId="117" type="noConversion"/>
  </si>
  <si>
    <t>Sojourner EE</t>
    <phoneticPr fontId="117" type="noConversion"/>
  </si>
  <si>
    <t>TBD</t>
    <phoneticPr fontId="6" type="noConversion"/>
  </si>
  <si>
    <t>VGA board  (leverage from UT)</t>
    <phoneticPr fontId="6" type="noConversion"/>
  </si>
  <si>
    <t>Power board (leverage from UT)</t>
    <phoneticPr fontId="6" type="noConversion"/>
  </si>
  <si>
    <t>L5 cable set</t>
    <phoneticPr fontId="6" type="noConversion"/>
  </si>
  <si>
    <t>VGA board (leverage from UT)</t>
    <phoneticPr fontId="6" type="noConversion"/>
  </si>
  <si>
    <t>Power board (leverage from UT)</t>
    <phoneticPr fontId="6" type="noConversion"/>
  </si>
  <si>
    <t>L5 cable set (spare)</t>
    <phoneticPr fontId="6" type="noConversion"/>
  </si>
  <si>
    <t>DC
TPE</t>
    <phoneticPr fontId="6" type="noConversion"/>
  </si>
  <si>
    <t>DC
TJ</t>
    <phoneticPr fontId="6" type="noConversion"/>
  </si>
  <si>
    <t>Dell 
to 
CSN</t>
  </si>
  <si>
    <t>R74F5</t>
  </si>
  <si>
    <t xml:space="preserve"> </t>
  </si>
  <si>
    <t>✔</t>
  </si>
  <si>
    <t>M.2 SSD</t>
    <phoneticPr fontId="6" type="noConversion"/>
  </si>
  <si>
    <t>2x/HMU</t>
  </si>
  <si>
    <t>will advise</t>
  </si>
  <si>
    <t>6GVHR</t>
  </si>
  <si>
    <t>Pathfinder CPU/DIMM Blank</t>
  </si>
  <si>
    <t>C822K</t>
  </si>
  <si>
    <t>FILLER,BLNK,DIMM,PLSTC,13G</t>
  </si>
  <si>
    <t>5M8WD</t>
  </si>
  <si>
    <t>4KWVR</t>
  </si>
  <si>
    <t>N2KFY</t>
  </si>
  <si>
    <t>Skylake Server B-0 22MB 16c 2.4GHz 165W ES2 4S-XBAR DDR4-2666 NPI QL28</t>
  </si>
  <si>
    <t>2D7VD</t>
  </si>
  <si>
    <t>X00-B0</t>
    <phoneticPr fontId="6" type="noConversion"/>
  </si>
  <si>
    <t>8/15-9/14</t>
    <phoneticPr fontId="6" type="noConversion"/>
  </si>
  <si>
    <t>Needs to check with Dell on schedule an qty</t>
    <phoneticPr fontId="6" type="noConversion"/>
  </si>
  <si>
    <t>Processor Middle</t>
    <phoneticPr fontId="6" type="noConversion"/>
  </si>
  <si>
    <t>Skylake Server B-0 22MB 16c 1.8GHz 135W ES2 4S-XBAR DDR4-2666 NPI QL1M</t>
    <phoneticPr fontId="6" type="noConversion"/>
  </si>
  <si>
    <t>0PF0D</t>
    <phoneticPr fontId="6" type="noConversion"/>
  </si>
  <si>
    <r>
      <t>7/14:  Got Dell consign 4 pcs. [</t>
    </r>
    <r>
      <rPr>
        <sz val="11"/>
        <color rgb="FF0000FF"/>
        <rFont val="Calibri"/>
        <family val="2"/>
      </rPr>
      <t xml:space="preserve">8/22]: Got Dell consign 2 pcs. </t>
    </r>
    <phoneticPr fontId="6" type="noConversion"/>
  </si>
  <si>
    <r>
      <t>7/5: Got Dell consign 19 pcs for Sojourner. 7/14:  Got Dell consign 4 pcs. [</t>
    </r>
    <r>
      <rPr>
        <sz val="11"/>
        <color rgb="FF0000FF"/>
        <rFont val="Calibri"/>
        <family val="2"/>
      </rPr>
      <t>8/22]: Got Dell consign 2 pcs for Pathfinder.</t>
    </r>
    <phoneticPr fontId="6" type="noConversion"/>
  </si>
  <si>
    <t>Processor High</t>
    <phoneticPr fontId="6" type="noConversion"/>
  </si>
  <si>
    <t>Skylake Server B-0 19.25MB 14c 1.8GHz 135W ES2 2S DDR4-2400 NPI QLH0</t>
  </si>
  <si>
    <t>31VK4</t>
  </si>
  <si>
    <t>Skylake Server B-0 27.5MB 20c 1.8GHz 145W ES2 4S -XBAR DDR4-2666 NPI QL1L</t>
  </si>
  <si>
    <t>5VV5X</t>
  </si>
  <si>
    <t>Skylake Server B-0 33MB 24C 1.8GHz 145W ES2 8S DDR4-2666 NPI QL1K</t>
  </si>
  <si>
    <t>Skylake Server B-0 38.5MB 28c 1.8GHz 165W ES2 8S DDR4-2666 NPI QL1F</t>
  </si>
  <si>
    <t>297GJ</t>
  </si>
  <si>
    <t>Processor (DCE 3894)</t>
    <phoneticPr fontId="6" type="noConversion"/>
  </si>
  <si>
    <t>Skylake Server L-0 11MB 8c 0 85W 1.X GHz ES2 2S DDR4-2133 NPI QL1G</t>
  </si>
  <si>
    <t>4R28X</t>
  </si>
  <si>
    <t>X00-L0</t>
    <phoneticPr fontId="6" type="noConversion"/>
  </si>
  <si>
    <t>Intel</t>
    <phoneticPr fontId="6" type="noConversion"/>
  </si>
  <si>
    <t>Skylake Server L-0 13.75MB 10c 0 73W 1.X GHz ES2 2S DDR4-2400 NPI QL2F</t>
  </si>
  <si>
    <t>8C5GG</t>
  </si>
  <si>
    <t>Skylake Server L-0 16.5MB 12c 0 105W 1.X GHZ ES2 2S DDR4-2400 NPI QL1H</t>
  </si>
  <si>
    <t>NCK28</t>
  </si>
  <si>
    <t>Skylake Server L-0 16.5MB 12c 0 165W 2.X GHZ ES2 2S DDR4-2666 Wrkstn NPI QL29</t>
  </si>
  <si>
    <t>21WDJ</t>
  </si>
  <si>
    <t>X00-L0</t>
    <phoneticPr fontId="6" type="noConversion"/>
  </si>
  <si>
    <t>Skylake Server L-0 19.25MB 14c 0 120W 1.X GHz ES2 4S-Ring DDR4-2400 NPI QL1J</t>
  </si>
  <si>
    <t>TD56J</t>
  </si>
  <si>
    <t>Skylake Server L-0 8.25MB 4c 0 105W 2.X GHz ES2 2S DDR4-2400 NPI QL27</t>
  </si>
  <si>
    <t>N11JK</t>
  </si>
  <si>
    <t>Processor (DCE 3894)</t>
    <phoneticPr fontId="6" type="noConversion"/>
  </si>
  <si>
    <t>Skylake Server B-0 11MB 8c 2.4GHz 135W ES2 4S-XBAR DDR4-2666 NPI QLH2</t>
  </si>
  <si>
    <t>4CCJ8</t>
  </si>
  <si>
    <t>Skylake Server B-0 22MB 16c 1.8GHz 135W ES2 4S-XBAR DDR4-2666 NPI QL1M</t>
  </si>
  <si>
    <t>0PF0D</t>
  </si>
  <si>
    <t>Skylake Server B-0 27.5MB 20c 1.8GHz 145W ES2 4S-XBAR DDR4-2666 NPI QL1L</t>
  </si>
  <si>
    <t>9YPF5</t>
  </si>
  <si>
    <t>Processor (DCE 4042)</t>
    <phoneticPr fontId="6" type="noConversion"/>
  </si>
  <si>
    <t>Skylake Server B-0 22MB 16c 2.8GHz 195W XCC DDR4-2666 ES2 QLQ9</t>
  </si>
  <si>
    <t>Skylake Server B-0 27.5MB 20c 2.4GHz 205W XCC DDR4-2666 ES2 QLNS</t>
  </si>
  <si>
    <t>Skylake Server B-0 33MB 24C 2.4GHz 240W XCC DDR4-2666 ES2 QLKN</t>
  </si>
  <si>
    <t>1VRGY</t>
    <phoneticPr fontId="6" type="noConversion"/>
  </si>
  <si>
    <t>DIMM,32GB,2667,2RX4,8G,DDR4,R</t>
    <phoneticPr fontId="6" type="noConversion"/>
  </si>
  <si>
    <t xml:space="preserve">Hynix/ Samsung/ Micron </t>
    <phoneticPr fontId="6" type="noConversion"/>
  </si>
  <si>
    <t>V</t>
    <phoneticPr fontId="6" type="noConversion"/>
  </si>
  <si>
    <t>BBU</t>
    <phoneticPr fontId="6" type="noConversion"/>
  </si>
  <si>
    <t>HDD</t>
    <phoneticPr fontId="6" type="noConversion"/>
  </si>
  <si>
    <t>Seagate</t>
    <phoneticPr fontId="6" type="noConversion"/>
  </si>
  <si>
    <t>1VE100-136</t>
    <phoneticPr fontId="6" type="noConversion"/>
  </si>
  <si>
    <t>HD,2T,SATA,4KN,7.2,2.5,S-AV,EC</t>
    <phoneticPr fontId="6" type="noConversion"/>
  </si>
  <si>
    <t>1FM102-136</t>
    <phoneticPr fontId="6" type="noConversion"/>
  </si>
  <si>
    <t>KT93N</t>
    <phoneticPr fontId="6" type="noConversion"/>
  </si>
  <si>
    <t>Seagate</t>
    <phoneticPr fontId="6" type="noConversion"/>
  </si>
  <si>
    <t>V</t>
    <phoneticPr fontId="6" type="noConversion"/>
  </si>
  <si>
    <t>EC, HDD, 6Gbps SATA, 2.5, 7.2K, 512n, 2TB</t>
  </si>
  <si>
    <t>CK3MN</t>
    <phoneticPr fontId="6" type="noConversion"/>
  </si>
  <si>
    <t>2.5 SAS HDD</t>
    <phoneticPr fontId="6" type="noConversion"/>
  </si>
  <si>
    <t>HD,300G,SAS12,15K,2.5,S-VAL,EC</t>
    <phoneticPr fontId="6" type="noConversion"/>
  </si>
  <si>
    <t>1MG200-151</t>
    <phoneticPr fontId="6" type="noConversion"/>
  </si>
  <si>
    <t>7FJW4</t>
    <phoneticPr fontId="6" type="noConversion"/>
  </si>
  <si>
    <t>HD,600G,SAS12,15K,2.5,S-VAL,EC</t>
    <phoneticPr fontId="6" type="noConversion"/>
  </si>
  <si>
    <t>1MJ200-151</t>
    <phoneticPr fontId="6" type="noConversion"/>
  </si>
  <si>
    <t>EC, HDD, 12Gbps SAS, 2.5, 10K, 512n, 600GB</t>
  </si>
  <si>
    <t>R95FV</t>
    <phoneticPr fontId="6" type="noConversion"/>
  </si>
  <si>
    <t>EC, HDD, 12Gbps SAS, 2.5, 10K, 512n, 1.2TB</t>
  </si>
  <si>
    <t>WXPCX</t>
    <phoneticPr fontId="6" type="noConversion"/>
  </si>
  <si>
    <t>EC, HDD, 12Gbps SAS, 2.5, 7.2K, 512n, 1TB</t>
  </si>
  <si>
    <t>56M6W</t>
    <phoneticPr fontId="6" type="noConversion"/>
  </si>
  <si>
    <t>EC, HDD, 12Gbps SAS, 2.5, 7.2K, 512n, 2TB</t>
  </si>
  <si>
    <t>FVX7C</t>
    <phoneticPr fontId="6" type="noConversion"/>
  </si>
  <si>
    <t>EC, HDD, 12Gbps SAS, 2.5, 15K, 512n, FIPS-140, 600GB</t>
  </si>
  <si>
    <t>4X0XG</t>
    <phoneticPr fontId="6" type="noConversion"/>
  </si>
  <si>
    <t>EC, HDD, 12Gbps SAS, 2.5, 7.2K, 512n, FIPS-140, 2TB</t>
  </si>
  <si>
    <t>Y6W8N</t>
    <phoneticPr fontId="6" type="noConversion"/>
  </si>
  <si>
    <t>0B31329</t>
    <phoneticPr fontId="6" type="noConversion"/>
  </si>
  <si>
    <t>0B31724</t>
  </si>
  <si>
    <t>0B33079</t>
    <phoneticPr fontId="6" type="noConversion"/>
  </si>
  <si>
    <t>8/12: ETA FXN 8/15</t>
  </si>
  <si>
    <t>9XNF6</t>
    <phoneticPr fontId="6" type="noConversion"/>
  </si>
  <si>
    <t>3NKW7</t>
    <phoneticPr fontId="6" type="noConversion"/>
  </si>
  <si>
    <t>Toshiba</t>
    <phoneticPr fontId="6" type="noConversion"/>
  </si>
  <si>
    <t>V</t>
    <phoneticPr fontId="6" type="noConversion"/>
  </si>
  <si>
    <t>HD,1.2T,SAS12,10K,2.5,T-14SEL,EC</t>
    <phoneticPr fontId="6" type="noConversion"/>
  </si>
  <si>
    <t>89D42</t>
    <phoneticPr fontId="6" type="noConversion"/>
  </si>
  <si>
    <t>Toshiba</t>
    <phoneticPr fontId="6" type="noConversion"/>
  </si>
  <si>
    <t>V</t>
    <phoneticPr fontId="6" type="noConversion"/>
  </si>
  <si>
    <t>453KG</t>
    <phoneticPr fontId="6" type="noConversion"/>
  </si>
  <si>
    <t>EC, HDD, 12Gbps SAS, 2.5, 10K, 512e, 1.8TB</t>
  </si>
  <si>
    <t>GP3FR</t>
    <phoneticPr fontId="6" type="noConversion"/>
  </si>
  <si>
    <t>EC, HDD, 12Gbps SAS, 2.5, 10K, 4096n, 1.8TB</t>
  </si>
  <si>
    <t>383N9</t>
    <phoneticPr fontId="6" type="noConversion"/>
  </si>
  <si>
    <t>EC, HDD, 12Gbps SAS, 2.5, 15K, 512n, 300GB</t>
  </si>
  <si>
    <t>0RVDT</t>
    <phoneticPr fontId="6" type="noConversion"/>
  </si>
  <si>
    <t>EC, HDD, 12Gbps SAS, 2.5, 15K, 4096n, 600GB</t>
  </si>
  <si>
    <t>K786X</t>
    <phoneticPr fontId="6" type="noConversion"/>
  </si>
  <si>
    <t>EC, SSD, 12Gbps SAS, 2.5, 512e, MU, 480GB</t>
  </si>
  <si>
    <t>EC, SSD, 12Gbps SAS, 2.5, 512e, RI, 960GB</t>
  </si>
  <si>
    <t>4KG4X</t>
    <phoneticPr fontId="6" type="noConversion"/>
  </si>
  <si>
    <t>EC, SSD, 12Gbps SAS, 2.5, 512e, WI, 400GB</t>
  </si>
  <si>
    <t>Sandisk</t>
    <phoneticPr fontId="6" type="noConversion"/>
  </si>
  <si>
    <t>SSDR,1.6T,NVME,PCIE,2.5,PM1725</t>
  </si>
  <si>
    <t>JFPP4</t>
  </si>
  <si>
    <t>SAMSUNG</t>
  </si>
  <si>
    <t>SSDR,3.2,NVME,PCIE,2.5,PM1725</t>
  </si>
  <si>
    <t>SSDR,800G,NVME,PCIE,2.5,PM1725</t>
  </si>
  <si>
    <t>2.5 SATA SSD</t>
    <phoneticPr fontId="6" type="noConversion"/>
  </si>
  <si>
    <t>EC, SSD, 6Gbps SATA, 2.5, 512n, RI, 480GB</t>
  </si>
  <si>
    <t>008R8</t>
    <phoneticPr fontId="6" type="noConversion"/>
  </si>
  <si>
    <t>EC, SSD, 6Gbps SATA, 2.5, 512n, MU, 200GB</t>
  </si>
  <si>
    <t>3481G</t>
    <phoneticPr fontId="6" type="noConversion"/>
  </si>
  <si>
    <t>EC, SSD, 6Gbps SATA, 2.5, 512n, MU, 400GB</t>
  </si>
  <si>
    <t>65WJJ</t>
    <phoneticPr fontId="6" type="noConversion"/>
  </si>
  <si>
    <t>Intel</t>
    <phoneticPr fontId="6" type="noConversion"/>
  </si>
  <si>
    <t>Add on card</t>
    <phoneticPr fontId="6" type="noConversion"/>
  </si>
  <si>
    <t>V</t>
    <phoneticPr fontId="6" type="noConversion"/>
  </si>
  <si>
    <t>X10-00</t>
  </si>
  <si>
    <t>FOXCONN</t>
    <phoneticPr fontId="6" type="noConversion"/>
  </si>
  <si>
    <t>2RFJJ</t>
    <phoneticPr fontId="6" type="noConversion"/>
  </si>
  <si>
    <t>FOXCONN</t>
    <phoneticPr fontId="6" type="noConversion"/>
  </si>
  <si>
    <t>30J98</t>
    <phoneticPr fontId="6" type="noConversion"/>
  </si>
  <si>
    <t>ASSY,CRD,SCTY,CTPM,2.0,14G</t>
  </si>
  <si>
    <t>WFD8R</t>
    <phoneticPr fontId="6" type="noConversion"/>
  </si>
  <si>
    <t>X03-00</t>
    <phoneticPr fontId="6" type="noConversion"/>
  </si>
  <si>
    <t>INVENTEC</t>
    <phoneticPr fontId="6" type="noConversion"/>
  </si>
  <si>
    <t>✔</t>
    <phoneticPr fontId="6" type="noConversion"/>
  </si>
  <si>
    <t>ASSY,CRD,SCTY,TRPM,2.0,14G</t>
  </si>
  <si>
    <t>CMD3M</t>
  </si>
  <si>
    <t>X03-00</t>
  </si>
  <si>
    <t>1MW70</t>
  </si>
  <si>
    <t>X02-00</t>
  </si>
  <si>
    <t>M.2 Boss Module</t>
    <phoneticPr fontId="6" type="noConversion"/>
  </si>
  <si>
    <t>NMVJG</t>
    <phoneticPr fontId="6" type="noConversion"/>
  </si>
  <si>
    <t>X01-00</t>
  </si>
  <si>
    <t>49DXK</t>
  </si>
  <si>
    <t>7TVW0</t>
  </si>
  <si>
    <t>M.2 Device</t>
    <phoneticPr fontId="6" type="noConversion"/>
  </si>
  <si>
    <r>
      <t xml:space="preserve">M.2 (PCIE) </t>
    </r>
    <r>
      <rPr>
        <sz val="11"/>
        <color rgb="FF0000FF"/>
        <rFont val="Calibri"/>
        <family val="2"/>
      </rPr>
      <t>(Non-POR)</t>
    </r>
    <phoneticPr fontId="6" type="noConversion"/>
  </si>
  <si>
    <t>M.2 (SATA)</t>
    <phoneticPr fontId="6" type="noConversion"/>
  </si>
  <si>
    <t>X00-EV</t>
    <phoneticPr fontId="6" type="noConversion"/>
  </si>
  <si>
    <t>V</t>
    <phoneticPr fontId="6" type="noConversion"/>
  </si>
  <si>
    <r>
      <rPr>
        <sz val="11"/>
        <color theme="1"/>
        <rFont val="Calibri"/>
        <family val="2"/>
      </rPr>
      <t xml:space="preserve">8/8: Dell approved both pricing and qty. </t>
    </r>
    <r>
      <rPr>
        <sz val="11"/>
        <color rgb="FF0000FF"/>
        <rFont val="Calibri"/>
        <family val="2"/>
      </rPr>
      <t>[8/18]: PO in process</t>
    </r>
  </si>
  <si>
    <t>8/8: Dell approved both pricing and qty. [8/18]: PO in process. [8/23] PO issued. ETD 8/25. [8/26]: 12pcs arrived.</t>
  </si>
  <si>
    <t>SD Card 16GB</t>
    <phoneticPr fontId="6" type="noConversion"/>
  </si>
  <si>
    <t>uSD 15nm IDSDM w/vflash,16gb</t>
  </si>
  <si>
    <t>R7YTT</t>
  </si>
  <si>
    <t>X00-00 / in QUAL</t>
  </si>
  <si>
    <t>Kingston</t>
    <phoneticPr fontId="6" type="noConversion"/>
  </si>
  <si>
    <t xml:space="preserve">SD Card 32GB (For IDSDM only) </t>
    <phoneticPr fontId="6" type="noConversion"/>
  </si>
  <si>
    <t>uSD 15nm IDSDM32gb</t>
  </si>
  <si>
    <t>0PD22</t>
  </si>
  <si>
    <t>Kingston</t>
    <phoneticPr fontId="6" type="noConversion"/>
  </si>
  <si>
    <t>SD Card 64GB (For IDSDM only)</t>
    <phoneticPr fontId="6" type="noConversion"/>
  </si>
  <si>
    <t xml:space="preserve">uSD 15nm IDSDM 64gb </t>
  </si>
  <si>
    <t>7XDNW</t>
  </si>
  <si>
    <t>X00-00</t>
  </si>
  <si>
    <t>Kingston</t>
    <phoneticPr fontId="6" type="noConversion"/>
  </si>
  <si>
    <t>PSU</t>
    <phoneticPr fontId="6" type="noConversion"/>
  </si>
  <si>
    <t>TBD(Suppier P/N: 117G0031785-R1)</t>
    <phoneticPr fontId="6" type="noConversion"/>
  </si>
  <si>
    <t>BizLink</t>
    <phoneticPr fontId="6" type="noConversion"/>
  </si>
  <si>
    <t xml:space="preserve">Rack PDU, Basic, Zero U, 14.4kW, 208 V, (6) C19 &amp; (3) C13 </t>
    <phoneticPr fontId="6" type="noConversion"/>
  </si>
  <si>
    <t>TBD (Supplier PN: AP7567)</t>
    <phoneticPr fontId="6" type="noConversion"/>
  </si>
  <si>
    <t>APC</t>
    <phoneticPr fontId="6" type="noConversion"/>
  </si>
  <si>
    <t>TBD(Suppier P/N: BC320-BC319,UL)</t>
    <phoneticPr fontId="6" type="noConversion"/>
  </si>
  <si>
    <t>DP to VGA dongle cable</t>
    <phoneticPr fontId="6" type="noConversion"/>
  </si>
  <si>
    <t>5KMR3</t>
    <phoneticPr fontId="6" type="noConversion"/>
  </si>
  <si>
    <t>A02</t>
    <phoneticPr fontId="6" type="noConversion"/>
  </si>
  <si>
    <t>BizLink</t>
    <phoneticPr fontId="6" type="noConversion"/>
  </si>
  <si>
    <t>DP to DP signal cable</t>
    <phoneticPr fontId="6" type="noConversion"/>
  </si>
  <si>
    <t>S0</t>
    <phoneticPr fontId="6" type="noConversion"/>
  </si>
  <si>
    <t>DP to DVI signal cable</t>
    <phoneticPr fontId="6" type="noConversion"/>
  </si>
  <si>
    <t>KKMYD</t>
    <phoneticPr fontId="6" type="noConversion"/>
  </si>
  <si>
    <t>A5-00</t>
    <phoneticPr fontId="6" type="noConversion"/>
  </si>
  <si>
    <t>BizLink</t>
    <phoneticPr fontId="6" type="noConversion"/>
  </si>
  <si>
    <t xml:space="preserve">For Pathfinder (Re-use Pre-BU) </t>
    <phoneticPr fontId="6" type="noConversion"/>
  </si>
  <si>
    <t xml:space="preserve">FAB-A/B IO Module </t>
    <phoneticPr fontId="6" type="noConversion"/>
  </si>
  <si>
    <t xml:space="preserve">10GE Switch Module </t>
    <phoneticPr fontId="6" type="noConversion"/>
  </si>
  <si>
    <t>x00</t>
    <phoneticPr fontId="6" type="noConversion"/>
  </si>
  <si>
    <t>x01</t>
    <phoneticPr fontId="6" type="noConversion"/>
  </si>
  <si>
    <t>10G Base-T Flex I/O Module</t>
  </si>
  <si>
    <t>10/25GE Flex I/O Module</t>
  </si>
  <si>
    <t>Combo - 10GE/25GE/40GE, FC, Flex I/O Module</t>
  </si>
  <si>
    <t>25GE Fabric Weaver Module</t>
  </si>
  <si>
    <t>25GE Fabric Spinner Module</t>
  </si>
  <si>
    <t>Brocade 32G FC Module</t>
  </si>
  <si>
    <t>Brocade 16G FC Module</t>
  </si>
  <si>
    <t>Mellanox HDR/EDR Infiniband Module</t>
  </si>
  <si>
    <t>FXN
buffer (included yield rate)</t>
    <phoneticPr fontId="6" type="noConversion"/>
  </si>
  <si>
    <t>7/21: PR not started yet</t>
    <phoneticPr fontId="6" type="noConversion"/>
  </si>
  <si>
    <t xml:space="preserve">HD,2TB,512E6,7.2K,2.5,S-AV,E/C  </t>
    <phoneticPr fontId="6" type="noConversion"/>
  </si>
  <si>
    <t>Seagate</t>
    <phoneticPr fontId="6" type="noConversion"/>
  </si>
  <si>
    <t>VJ7CD</t>
  </si>
  <si>
    <t>Seagate</t>
    <phoneticPr fontId="6" type="noConversion"/>
  </si>
  <si>
    <t>0N0T4</t>
  </si>
  <si>
    <t>N5Y85</t>
  </si>
  <si>
    <t>4KG4X</t>
  </si>
  <si>
    <t>GM5R3</t>
  </si>
  <si>
    <t>Toshiba</t>
    <phoneticPr fontId="6" type="noConversion"/>
  </si>
  <si>
    <t>Toshiba</t>
    <phoneticPr fontId="6" type="noConversion"/>
  </si>
  <si>
    <t>2.5 SAS SSD</t>
    <phoneticPr fontId="6" type="noConversion"/>
  </si>
  <si>
    <t>25G Passthru IOM</t>
    <phoneticPr fontId="6" type="noConversion"/>
  </si>
  <si>
    <t>Blanks, Sled (Insight team design)</t>
    <phoneticPr fontId="6" type="noConversion"/>
  </si>
  <si>
    <t>PATHC (FXN PN)</t>
    <phoneticPr fontId="6" type="noConversion"/>
  </si>
  <si>
    <t>Pathfinder UT HMU</t>
    <phoneticPr fontId="6" type="noConversion"/>
  </si>
  <si>
    <t>HMU cable set</t>
    <phoneticPr fontId="6" type="noConversion"/>
  </si>
  <si>
    <t>HDD carrier</t>
    <phoneticPr fontId="6" type="noConversion"/>
  </si>
  <si>
    <t>P0WMC</t>
    <phoneticPr fontId="6" type="noConversion"/>
  </si>
  <si>
    <t>[8/22]: Got Dell consign 4pcs for Pathfinder</t>
    <phoneticPr fontId="6" type="noConversion"/>
  </si>
  <si>
    <t>Y</t>
    <phoneticPr fontId="6" type="noConversion"/>
  </si>
  <si>
    <r>
      <t>7/14:  Got Dell consign 4 pcs,</t>
    </r>
    <r>
      <rPr>
        <sz val="11"/>
        <color rgb="FF0000FF"/>
        <rFont val="Calibri"/>
        <family val="2"/>
      </rPr>
      <t>Needs to check with Dell on schedule and qty</t>
    </r>
    <phoneticPr fontId="6" type="noConversion"/>
  </si>
  <si>
    <r>
      <t>7/14:  Got Dell consign 4 pcs. [</t>
    </r>
    <r>
      <rPr>
        <sz val="11"/>
        <color rgb="FF0000FF"/>
        <rFont val="Calibri"/>
        <family val="2"/>
      </rPr>
      <t>8/22]: Got Dell consign 6pcs for Pathfinder.</t>
    </r>
    <phoneticPr fontId="6" type="noConversion"/>
  </si>
  <si>
    <r>
      <t xml:space="preserve">7/5: Got Dell consign 12 pcs for Sojourner. [8/22]: Got Dell consign 4pcs for Pathfinder. </t>
    </r>
    <r>
      <rPr>
        <sz val="11"/>
        <color rgb="FF0000FF"/>
        <rFont val="Calibri"/>
        <family val="2"/>
      </rPr>
      <t>[9/29]: Got Dell consign 14pcs for Pathfinder.</t>
    </r>
    <phoneticPr fontId="6" type="noConversion"/>
  </si>
  <si>
    <t>DJFCW</t>
  </si>
  <si>
    <t>136XP</t>
  </si>
  <si>
    <t>8TTTN</t>
  </si>
  <si>
    <r>
      <t xml:space="preserve">7/14: Got Dell consign 5 pcs for Sojourner. 8/3: Got Dell consign 12pcs for Pathfinder, </t>
    </r>
    <r>
      <rPr>
        <sz val="11"/>
        <color rgb="FF0000FF"/>
        <rFont val="Calibri"/>
        <family val="2"/>
      </rPr>
      <t>others are needed to confirm with Dell on schedule and qty</t>
    </r>
    <phoneticPr fontId="6" type="noConversion"/>
  </si>
  <si>
    <t>8/8: Dell approved both pricing and qty.</t>
    <phoneticPr fontId="6" type="noConversion"/>
  </si>
  <si>
    <t>7/21: PR not started yet. [8/23]: PO issued. ETD 9/12. [9/12]: 156pcs arrived.</t>
  </si>
  <si>
    <t>[9/6]: Inform BizLink to prepare samples, PO in process.</t>
    <phoneticPr fontId="6" type="noConversion"/>
  </si>
  <si>
    <t>[9/30]: 26pcs arrived.</t>
    <phoneticPr fontId="6" type="noConversion"/>
  </si>
  <si>
    <t>3RTDC-0260</t>
  </si>
  <si>
    <t>Demere Key</t>
  </si>
  <si>
    <t>H9NTY</t>
  </si>
  <si>
    <t>Intel</t>
  </si>
  <si>
    <t>Picard-16</t>
  </si>
  <si>
    <t>Picard-32</t>
  </si>
  <si>
    <t>Dawson-16</t>
  </si>
  <si>
    <t>Dawson-32</t>
  </si>
  <si>
    <t>G620Y</t>
    <phoneticPr fontId="6" type="noConversion"/>
  </si>
  <si>
    <t>PD8ND</t>
    <phoneticPr fontId="6" type="noConversion"/>
  </si>
  <si>
    <t>QLogic</t>
  </si>
  <si>
    <t>Mini-Mezz</t>
    <phoneticPr fontId="6" type="noConversion"/>
  </si>
  <si>
    <t>Yondu</t>
  </si>
  <si>
    <t>WCHFY</t>
  </si>
  <si>
    <t>Mellanox</t>
  </si>
  <si>
    <t>Darlington-2C</t>
  </si>
  <si>
    <t>Darlington-2N</t>
  </si>
  <si>
    <t>51G0W</t>
  </si>
  <si>
    <t>HJ3FX</t>
  </si>
  <si>
    <t xml:space="preserve">PDU Power cable </t>
    <phoneticPr fontId="6" type="noConversion"/>
  </si>
  <si>
    <t xml:space="preserve">BPX6-S6L (Low cost) </t>
    <phoneticPr fontId="6" type="noConversion"/>
  </si>
  <si>
    <t>New Power board (Power board + VGA + COM)</t>
    <phoneticPr fontId="6" type="noConversion"/>
  </si>
  <si>
    <t>6GVHR</t>
    <phoneticPr fontId="6" type="noConversion"/>
  </si>
  <si>
    <r>
      <t>10G Base-T PTM</t>
    </r>
    <r>
      <rPr>
        <sz val="11"/>
        <color rgb="FF0000FF"/>
        <rFont val="Calibri"/>
        <family val="2"/>
      </rPr>
      <t xml:space="preserve"> (PCBA only)</t>
    </r>
    <phoneticPr fontId="6" type="noConversion"/>
  </si>
  <si>
    <r>
      <t xml:space="preserve">10G Base-T PTM module - Fab A/B
</t>
    </r>
    <r>
      <rPr>
        <sz val="11"/>
        <color rgb="FF0000FF"/>
        <rFont val="Calibri"/>
        <family val="2"/>
      </rPr>
      <t>(Complete ME+PCBA assy)</t>
    </r>
    <phoneticPr fontId="6" type="noConversion"/>
  </si>
  <si>
    <r>
      <t xml:space="preserve">10G Base-T PTM  </t>
    </r>
    <r>
      <rPr>
        <sz val="11"/>
        <color rgb="FF0000FF"/>
        <rFont val="Calibri"/>
        <family val="2"/>
      </rPr>
      <t>(PCBA only)</t>
    </r>
    <phoneticPr fontId="6" type="noConversion"/>
  </si>
  <si>
    <t>14G NGM 3000W PSU</t>
    <phoneticPr fontId="6" type="noConversion"/>
  </si>
  <si>
    <r>
      <t>Bus bar</t>
    </r>
    <r>
      <rPr>
        <sz val="11"/>
        <color rgb="FF0000FF"/>
        <rFont val="Calibri"/>
        <family val="2"/>
      </rPr>
      <t xml:space="preserve"> (1set - 3pcs)</t>
    </r>
    <phoneticPr fontId="6" type="noConversion"/>
  </si>
  <si>
    <t>X00-H0</t>
    <phoneticPr fontId="6" type="noConversion"/>
  </si>
  <si>
    <t>SSDR,1.6TB,SATA6G,2.5,MU,INTEL HALEYVILLE</t>
  </si>
  <si>
    <t>A00-EV</t>
  </si>
  <si>
    <t>MSM board (PWA)</t>
    <phoneticPr fontId="6" type="noConversion"/>
  </si>
  <si>
    <t>9/2 to TJ</t>
    <phoneticPr fontId="6" type="noConversion"/>
  </si>
  <si>
    <t>10G Passthru IOM module
(Complete ME+PCBA assy)</t>
    <phoneticPr fontId="6" type="noConversion"/>
  </si>
  <si>
    <t>PFPWR (FXN PN)</t>
    <phoneticPr fontId="6" type="noConversion"/>
  </si>
  <si>
    <t>WHW84</t>
    <phoneticPr fontId="6" type="noConversion"/>
  </si>
  <si>
    <r>
      <t xml:space="preserve">8/12: Samsung 82pcs ETD 9/7. </t>
    </r>
    <r>
      <rPr>
        <sz val="11"/>
        <color rgb="FF0000FF"/>
        <rFont val="Calibri"/>
        <family val="2"/>
      </rPr>
      <t>[8/23]: Micron 96pcs ETA HK 8/31. [8/26]: Hynix 240pcs ETD around 9/E~10/B.</t>
    </r>
    <phoneticPr fontId="6" type="noConversion"/>
  </si>
  <si>
    <r>
      <t>7/14: Got Dell consign 30 pcs(Hynix).</t>
    </r>
    <r>
      <rPr>
        <sz val="11"/>
        <color rgb="FF0000FF"/>
        <rFont val="Calibri"/>
        <family val="2"/>
      </rPr>
      <t xml:space="preserve"> </t>
    </r>
    <r>
      <rPr>
        <sz val="11"/>
        <color rgb="FFFF0000"/>
        <rFont val="Calibri"/>
        <family val="2"/>
      </rPr>
      <t>[8/26]: Hynix 240pcs ETD around 9/E~10/B.</t>
    </r>
    <r>
      <rPr>
        <sz val="11"/>
        <color rgb="FF0000FF"/>
        <rFont val="Calibri"/>
        <family val="2"/>
      </rPr>
      <t xml:space="preserve"> </t>
    </r>
    <r>
      <rPr>
        <sz val="11"/>
        <color theme="1"/>
        <rFont val="Calibri"/>
        <family val="2"/>
      </rPr>
      <t xml:space="preserve">[8/31]: Samsung 82pcs arrived. </t>
    </r>
    <r>
      <rPr>
        <sz val="11"/>
        <color rgb="FF0000FF"/>
        <rFont val="Calibri"/>
        <family val="2"/>
      </rPr>
      <t>[9/7]: Micron 96pcs ETD 9/8.</t>
    </r>
    <phoneticPr fontId="6" type="noConversion"/>
  </si>
  <si>
    <t>R</t>
    <phoneticPr fontId="6" type="noConversion"/>
  </si>
  <si>
    <t>ASSY,BTRY,BBU,NVDIMM</t>
  </si>
  <si>
    <t>Delta</t>
    <phoneticPr fontId="6" type="noConversion"/>
  </si>
  <si>
    <t>[10/26]: Got Dell consigned 2pcs for Pathfinder, 3pcs for Sojourner.</t>
    <phoneticPr fontId="6" type="noConversion"/>
  </si>
  <si>
    <t>G</t>
    <phoneticPr fontId="6" type="noConversion"/>
  </si>
  <si>
    <r>
      <t xml:space="preserve">7/28: PO issued. ETD 8/12. </t>
    </r>
    <r>
      <rPr>
        <sz val="11"/>
        <color rgb="FF0000FF"/>
        <rFont val="Calibri"/>
        <family val="2"/>
      </rPr>
      <t>[8/18]: 85pcs arrived.</t>
    </r>
    <phoneticPr fontId="6" type="noConversion"/>
  </si>
  <si>
    <t>7/28: PO issued. ETD 8/12. [8/18]: 85pcs arrived.</t>
    <phoneticPr fontId="6" type="noConversion"/>
  </si>
  <si>
    <r>
      <t xml:space="preserve">7/28: PO issued. ETD 8/12. </t>
    </r>
    <r>
      <rPr>
        <sz val="11"/>
        <color rgb="FF0000FF"/>
        <rFont val="Calibri"/>
        <family val="2"/>
      </rPr>
      <t>[8/12]: Push out to 8/19</t>
    </r>
    <phoneticPr fontId="6" type="noConversion"/>
  </si>
  <si>
    <t>Needed to confirm with Dell on schedule and qty</t>
    <phoneticPr fontId="6" type="noConversion"/>
  </si>
  <si>
    <t>Mezz</t>
    <phoneticPr fontId="6" type="noConversion"/>
  </si>
  <si>
    <r>
      <rPr>
        <sz val="11"/>
        <color theme="1"/>
        <rFont val="Calibri"/>
        <family val="2"/>
      </rPr>
      <t xml:space="preserve">[8/8]: Got Dell consign 5pcs for Sojourner. </t>
    </r>
    <r>
      <rPr>
        <sz val="11"/>
        <color rgb="FF0000FF"/>
        <rFont val="Calibri"/>
        <family val="2"/>
      </rPr>
      <t xml:space="preserve"> [8/29]: Got Dell consign 35pcs for Pathfinder.</t>
    </r>
    <phoneticPr fontId="6" type="noConversion"/>
  </si>
  <si>
    <t>31KFT</t>
    <phoneticPr fontId="6" type="noConversion"/>
  </si>
  <si>
    <t>Emulex</t>
    <phoneticPr fontId="6" type="noConversion"/>
  </si>
  <si>
    <t>sMezz</t>
    <phoneticPr fontId="6" type="noConversion"/>
  </si>
  <si>
    <t>Boss module (SATA)(Dell own)</t>
    <phoneticPr fontId="6" type="noConversion"/>
  </si>
  <si>
    <t>7/21: PR not started yet. [8/23]: PO issued. ETD 9/12. [9/12]: 156pcs arrived.</t>
    <phoneticPr fontId="6" type="noConversion"/>
  </si>
  <si>
    <t>PDU Power cable</t>
    <phoneticPr fontId="6" type="noConversion"/>
  </si>
  <si>
    <t>17N63</t>
    <phoneticPr fontId="6" type="noConversion"/>
  </si>
  <si>
    <t>Emulex</t>
    <phoneticPr fontId="6" type="noConversion"/>
  </si>
  <si>
    <t>FaB-A/B</t>
    <phoneticPr fontId="6" type="noConversion"/>
  </si>
  <si>
    <t>Fab-C</t>
    <phoneticPr fontId="6" type="noConversion"/>
  </si>
  <si>
    <t>YW4RM</t>
    <phoneticPr fontId="6" type="noConversion"/>
  </si>
  <si>
    <t xml:space="preserve">NGM Internal HBA330 (HBA 330 MX) </t>
    <phoneticPr fontId="6" type="noConversion"/>
  </si>
  <si>
    <t>SLIM PERC MODULE  (Dell own)</t>
    <phoneticPr fontId="6" type="noConversion"/>
  </si>
  <si>
    <t>JUMBO PERC (Dell own)</t>
    <phoneticPr fontId="6" type="noConversion"/>
  </si>
  <si>
    <t>(Mini-Mezz) FABC HBA330</t>
    <phoneticPr fontId="6" type="noConversion"/>
  </si>
  <si>
    <t>SSDR,3.2,NVME,PCIE,2.5,PM1725</t>
    <phoneticPr fontId="6" type="noConversion"/>
  </si>
  <si>
    <t>Lotes</t>
    <phoneticPr fontId="6" type="noConversion"/>
  </si>
  <si>
    <t>Fiber Channel</t>
    <phoneticPr fontId="6" type="noConversion"/>
  </si>
  <si>
    <t>LE-IOM_Fab A/B_25G Ethernet Switch, DNI</t>
    <phoneticPr fontId="117" type="noConversion"/>
  </si>
  <si>
    <t>Weaver_Fab A/B_25G, DNI (embedded ToR)</t>
    <phoneticPr fontId="117" type="noConversion"/>
  </si>
  <si>
    <t>Spinner_Fab A/B_25Gbe, DNI (non-switching)</t>
    <phoneticPr fontId="117" type="noConversion"/>
  </si>
  <si>
    <t>Infiniband (Mellanox)</t>
    <phoneticPr fontId="117" type="noConversion"/>
  </si>
  <si>
    <t xml:space="preserve">FAB-C IO Module </t>
    <phoneticPr fontId="6" type="noConversion"/>
  </si>
  <si>
    <t>Fiber-Channel Fab-C (Brocade) (32G/16G</t>
    <phoneticPr fontId="117" type="noConversion"/>
  </si>
  <si>
    <t>Pathfinder Pre-BU Dell consign parts</t>
    <phoneticPr fontId="117" type="noConversion"/>
  </si>
  <si>
    <t>Grouping 
No.</t>
    <phoneticPr fontId="117" type="noConversion"/>
  </si>
  <si>
    <t>Item</t>
    <phoneticPr fontId="117" type="noConversion"/>
  </si>
  <si>
    <t>PCBA List</t>
    <phoneticPr fontId="117" type="noConversion"/>
  </si>
  <si>
    <t>DPN</t>
    <phoneticPr fontId="117" type="noConversion"/>
  </si>
  <si>
    <t>Revision</t>
    <phoneticPr fontId="117" type="noConversion"/>
  </si>
  <si>
    <t>Vendor</t>
    <phoneticPr fontId="117" type="noConversion"/>
  </si>
  <si>
    <t>Vendor PN</t>
    <phoneticPr fontId="117" type="noConversion"/>
  </si>
  <si>
    <t>Total</t>
    <phoneticPr fontId="117" type="noConversion"/>
  </si>
  <si>
    <t>Owner</t>
    <phoneticPr fontId="117" type="noConversion"/>
  </si>
  <si>
    <t>Dell to issue PO for Dell demand</t>
    <phoneticPr fontId="117" type="noConversion"/>
  </si>
  <si>
    <t>Dell demand</t>
    <phoneticPr fontId="117" type="noConversion"/>
  </si>
  <si>
    <t>ADC</t>
    <phoneticPr fontId="117" type="noConversion"/>
  </si>
  <si>
    <t>BDC</t>
    <phoneticPr fontId="117" type="noConversion"/>
  </si>
  <si>
    <t>TDC</t>
    <phoneticPr fontId="117" type="noConversion"/>
  </si>
  <si>
    <t>Foxconn demand</t>
    <phoneticPr fontId="117" type="noConversion"/>
  </si>
  <si>
    <t>Skylynx
EE</t>
    <phoneticPr fontId="117" type="noConversion"/>
  </si>
  <si>
    <t>Pathfinder
EE</t>
    <phoneticPr fontId="117" type="noConversion"/>
  </si>
  <si>
    <t>Insight
EE</t>
    <phoneticPr fontId="117" type="noConversion"/>
  </si>
  <si>
    <t>DC</t>
    <phoneticPr fontId="117" type="noConversion"/>
  </si>
  <si>
    <t>SI</t>
    <phoneticPr fontId="117" type="noConversion"/>
  </si>
  <si>
    <t>ME</t>
    <phoneticPr fontId="117" type="noConversion"/>
  </si>
  <si>
    <t>SE</t>
    <phoneticPr fontId="117" type="noConversion"/>
  </si>
  <si>
    <t>SV design</t>
    <phoneticPr fontId="117" type="noConversion"/>
  </si>
  <si>
    <t>Thermal</t>
    <phoneticPr fontId="117" type="noConversion"/>
  </si>
  <si>
    <t>FT</t>
    <phoneticPr fontId="117" type="noConversion"/>
  </si>
  <si>
    <t>Pathfinder
BIOS</t>
    <phoneticPr fontId="117" type="noConversion"/>
  </si>
  <si>
    <t>ETA ADC/TDC</t>
    <phoneticPr fontId="117" type="noConversion"/>
  </si>
  <si>
    <t>L/T</t>
    <phoneticPr fontId="117" type="noConversion"/>
  </si>
  <si>
    <t>FXN :Status</t>
    <phoneticPr fontId="117" type="noConversion"/>
  </si>
  <si>
    <t>Remark</t>
    <phoneticPr fontId="117" type="noConversion"/>
  </si>
  <si>
    <t>Non-Production board</t>
    <phoneticPr fontId="117" type="noConversion"/>
  </si>
  <si>
    <t xml:space="preserve">Boss module (2 type (PECE &amp; SATA)
(JG7DJ : PCIE , 4D5YD : SATA) </t>
    <phoneticPr fontId="117" type="noConversion"/>
  </si>
  <si>
    <t>JG7DJ 
4D5YD</t>
    <phoneticPr fontId="117" type="noConversion"/>
  </si>
  <si>
    <t>Dell</t>
    <phoneticPr fontId="117" type="noConversion"/>
  </si>
  <si>
    <t>4/1 ==&gt; 4/8
 2 pcs</t>
    <phoneticPr fontId="117" type="noConversion"/>
  </si>
  <si>
    <t>D</t>
    <phoneticPr fontId="117" type="noConversion"/>
  </si>
  <si>
    <t xml:space="preserve">4/25: Got 3 pcs(JG7DJ x1 , 4D5YD x 2)
4/12 : Got 4 pcs ((JG7DJ x2 , 4D5YD x 2))
3/7: Pathfinder :Boss module (2 type (PECE &amp; SATA) ==&gt; 7 pcs reduce  to 4 pcs </t>
    <phoneticPr fontId="117" type="noConversion"/>
  </si>
  <si>
    <t>Fab A/B Mezz test board for SI</t>
    <phoneticPr fontId="117" type="noConversion"/>
  </si>
  <si>
    <t>DW4C6</t>
  </si>
  <si>
    <t>Dell</t>
    <phoneticPr fontId="117" type="noConversion"/>
  </si>
  <si>
    <t>D</t>
    <phoneticPr fontId="117" type="noConversion"/>
  </si>
  <si>
    <r>
      <rPr>
        <sz val="12"/>
        <color indexed="8"/>
        <rFont val="Calibri"/>
        <family val="2"/>
      </rPr>
      <t>5/25: Got DW4C6 4 pcs.</t>
    </r>
    <r>
      <rPr>
        <sz val="12"/>
        <color indexed="10"/>
        <rFont val="Calibri"/>
        <family val="2"/>
      </rPr>
      <t xml:space="preserve"> (5/26 Cards can't use) </t>
    </r>
    <phoneticPr fontId="117" type="noConversion"/>
  </si>
  <si>
    <t>Phoenix Mezz Card</t>
    <phoneticPr fontId="117" type="noConversion"/>
  </si>
  <si>
    <t>GV4NN</t>
  </si>
  <si>
    <t>X05-00</t>
    <phoneticPr fontId="6" type="noConversion"/>
  </si>
  <si>
    <t>Dell</t>
    <phoneticPr fontId="117" type="noConversion"/>
  </si>
  <si>
    <t>2016/4/21 ==&gt;5/25</t>
    <phoneticPr fontId="117" type="noConversion"/>
  </si>
  <si>
    <t>D</t>
    <phoneticPr fontId="117" type="noConversion"/>
  </si>
  <si>
    <r>
      <rPr>
        <sz val="12"/>
        <color rgb="FF0000FF"/>
        <rFont val="Calibri"/>
        <family val="2"/>
      </rPr>
      <t xml:space="preserve">11/29: Got Dell consign 3pcs for Pathfinder
</t>
    </r>
    <r>
      <rPr>
        <sz val="12"/>
        <color theme="1"/>
        <rFont val="Calibri"/>
        <family val="2"/>
      </rPr>
      <t>9/8: Got Dell consign 16 pcs
9/1: Got Dell consign 1 pcs
7/14: Got Dell consign 5 pcs</t>
    </r>
    <r>
      <rPr>
        <sz val="12"/>
        <color indexed="12"/>
        <rFont val="Calibri"/>
        <family val="2"/>
      </rPr>
      <t xml:space="preserve">
</t>
    </r>
    <r>
      <rPr>
        <sz val="12"/>
        <color theme="1"/>
        <rFont val="Calibri"/>
        <family val="2"/>
      </rPr>
      <t>6/29: Got 3pcs from Dell</t>
    </r>
    <r>
      <rPr>
        <sz val="12"/>
        <color indexed="8"/>
        <rFont val="Calibri"/>
        <family val="2"/>
      </rPr>
      <t xml:space="preserve">
5/25: Got 2 pcs GV4NN
Before 5/20: Got 1 pcs from Dell
3/21 Dell informed ETA 4/21 ==&gt;TBD</t>
    </r>
    <phoneticPr fontId="117" type="noConversion"/>
  </si>
  <si>
    <t xml:space="preserve">Mini-Mezz </t>
    <phoneticPr fontId="117" type="noConversion"/>
  </si>
  <si>
    <t>4W5RJ</t>
    <phoneticPr fontId="117" type="noConversion"/>
  </si>
  <si>
    <t>4/15 ==&gt; 4/26</t>
    <phoneticPr fontId="117" type="noConversion"/>
  </si>
  <si>
    <t>D</t>
    <phoneticPr fontId="117" type="noConversion"/>
  </si>
  <si>
    <t xml:space="preserve">4/27: Got 6 pcs (4W5RJ)
3/21 Dell informed ETA 4/15 ==&gt;TBD </t>
    <phoneticPr fontId="117" type="noConversion"/>
  </si>
  <si>
    <t>(PDL)
Accessories List</t>
    <phoneticPr fontId="117" type="noConversion"/>
  </si>
  <si>
    <t>CPU(A0)</t>
    <phoneticPr fontId="117" type="noConversion"/>
  </si>
  <si>
    <t>G9R2F</t>
    <phoneticPr fontId="6" type="noConversion"/>
  </si>
  <si>
    <t xml:space="preserve">3/10 received 18 pcs CPU </t>
    <phoneticPr fontId="117" type="noConversion"/>
  </si>
  <si>
    <t xml:space="preserve">UART debug card 3RTDC-0260(Dell consign 5 pcs 11/10 arrived ) </t>
    <phoneticPr fontId="117" type="noConversion"/>
  </si>
  <si>
    <t xml:space="preserve">Dell extra consign </t>
    <phoneticPr fontId="117" type="noConversion"/>
  </si>
  <si>
    <t>IDSDM</t>
  </si>
  <si>
    <t>Y9CJ7</t>
    <phoneticPr fontId="117" type="noConversion"/>
  </si>
  <si>
    <t>4/1 ==&gt;4/8
  2 pcs</t>
    <phoneticPr fontId="117" type="noConversion"/>
  </si>
  <si>
    <t>4/12: Got 2 pcs. 
3/21: Dell informed will consign 2 pcs by 4/1</t>
    <phoneticPr fontId="117" type="noConversion"/>
  </si>
  <si>
    <r>
      <t>M.2 card (</t>
    </r>
    <r>
      <rPr>
        <strike/>
        <sz val="12"/>
        <rFont val="Calibri"/>
        <family val="2"/>
      </rPr>
      <t>PCIE</t>
    </r>
    <r>
      <rPr>
        <sz val="12"/>
        <rFont val="Calibri"/>
        <family val="2"/>
      </rPr>
      <t xml:space="preserve"> / SATA )</t>
    </r>
    <phoneticPr fontId="117" type="noConversion"/>
  </si>
  <si>
    <t xml:space="preserve"> HVVDX</t>
    <phoneticPr fontId="117" type="noConversion"/>
  </si>
  <si>
    <t xml:space="preserve">4/29: Got HVVDX 2 pcs 
4/19: Call help to Dell for M.2 card. (BIOS &amp; SI) 
M.2 PCIE : BIOS X1 , SI X1 (borrow DCS 1 PC XJM6D) 
M.2 SATA : BIOS X1 , SI X1 </t>
    <phoneticPr fontId="117" type="noConversion"/>
  </si>
  <si>
    <t xml:space="preserve"> eSPIVU(22P43)</t>
    <phoneticPr fontId="117" type="noConversion"/>
  </si>
  <si>
    <t>22P43</t>
    <phoneticPr fontId="117" type="noConversion"/>
  </si>
  <si>
    <t xml:space="preserve">4/25: Got Dell consign 22 pcs 
1/28 Got Dell consign 4 pcs </t>
    <phoneticPr fontId="117" type="noConversion"/>
  </si>
  <si>
    <t>Consign BIOS Recovery Card</t>
    <phoneticPr fontId="117" type="noConversion"/>
  </si>
  <si>
    <t>VP5WT</t>
  </si>
  <si>
    <t>5/18: Dell consigned 45 pcs  all 14G platforms in FXN,</t>
    <phoneticPr fontId="117" type="noConversion"/>
  </si>
  <si>
    <t>BBU  (ASSY,BTRY,BBU,NVDIMM)X01-00</t>
    <phoneticPr fontId="117" type="noConversion"/>
  </si>
  <si>
    <t>JHVY6</t>
    <phoneticPr fontId="117" type="noConversion"/>
  </si>
  <si>
    <t>5/27: Dell consigned 2 pcs</t>
    <phoneticPr fontId="117" type="noConversion"/>
  </si>
  <si>
    <t>TPM 1.2</t>
    <phoneticPr fontId="117" type="noConversion"/>
  </si>
  <si>
    <t>6/8: Dell consigned 2 pcs</t>
    <phoneticPr fontId="117" type="noConversion"/>
  </si>
  <si>
    <t>DIMM_8GB_2667_1RX8_8G_DDR4_R</t>
    <phoneticPr fontId="117" type="noConversion"/>
  </si>
  <si>
    <t>6/30: Return to Dell 6pcs
6/8: Dell consigned 6 pcs</t>
    <phoneticPr fontId="117" type="noConversion"/>
  </si>
  <si>
    <t>DIMM_16GB_2667_2RX8_8G_DDR4_R</t>
  </si>
  <si>
    <t>Remark:</t>
    <phoneticPr fontId="117" type="noConversion"/>
  </si>
  <si>
    <t>SKU</t>
    <phoneticPr fontId="6" type="noConversion"/>
  </si>
  <si>
    <t>Foxconn Total</t>
    <phoneticPr fontId="6" type="noConversion"/>
  </si>
  <si>
    <t>FXN
Austin</t>
    <phoneticPr fontId="6" type="noConversion"/>
  </si>
  <si>
    <t>Skylynx 
EE</t>
    <phoneticPr fontId="6" type="noConversion"/>
  </si>
  <si>
    <t>Insight
 EE</t>
    <phoneticPr fontId="6" type="noConversion"/>
  </si>
  <si>
    <t>Sojourner BU</t>
    <phoneticPr fontId="6" type="noConversion"/>
  </si>
  <si>
    <t>DC
TPE</t>
    <phoneticPr fontId="6" type="noConversion"/>
  </si>
  <si>
    <t>DC
TJ</t>
    <phoneticPr fontId="6" type="noConversion"/>
  </si>
  <si>
    <t>AC</t>
    <phoneticPr fontId="6" type="noConversion"/>
  </si>
  <si>
    <t>SE
Packing test 
(for internal)</t>
    <phoneticPr fontId="6" type="noConversion"/>
  </si>
  <si>
    <t xml:space="preserve">Leverage plan </t>
    <phoneticPr fontId="6" type="noConversion"/>
  </si>
  <si>
    <t xml:space="preserve">ETA </t>
    <phoneticPr fontId="6" type="noConversion"/>
  </si>
  <si>
    <t>Status</t>
    <phoneticPr fontId="6" type="noConversion"/>
  </si>
  <si>
    <t>2016/8/5 update</t>
    <phoneticPr fontId="6" type="noConversion"/>
  </si>
  <si>
    <t>2016/8/12 update</t>
    <phoneticPr fontId="6" type="noConversion"/>
  </si>
  <si>
    <t>2016/8/19 update</t>
    <phoneticPr fontId="6" type="noConversion"/>
  </si>
  <si>
    <t>2016/8/23 update</t>
    <phoneticPr fontId="6" type="noConversion"/>
  </si>
  <si>
    <t>2016/9/8 update</t>
    <phoneticPr fontId="6" type="noConversion"/>
  </si>
  <si>
    <t>System /MHU</t>
    <phoneticPr fontId="6" type="noConversion"/>
  </si>
  <si>
    <t xml:space="preserve">Skylynx UT HMU </t>
    <phoneticPr fontId="6" type="noConversion"/>
  </si>
  <si>
    <t>Skylynx UT Chassis (L5)</t>
    <phoneticPr fontId="6" type="noConversion"/>
  </si>
  <si>
    <t>Foxconn EPDV</t>
    <phoneticPr fontId="6" type="noConversion"/>
  </si>
  <si>
    <t>main PDB (L6)</t>
    <phoneticPr fontId="6" type="noConversion"/>
  </si>
  <si>
    <t>R6Y7R</t>
    <phoneticPr fontId="6" type="noConversion"/>
  </si>
  <si>
    <t>Right Ctrl Panel(L6)</t>
    <phoneticPr fontId="6" type="noConversion"/>
  </si>
  <si>
    <t>Left control  panel (LED ) version 100% (TBD)</t>
    <phoneticPr fontId="6" type="noConversion"/>
  </si>
  <si>
    <t>60mm fan module (SFC/fan)</t>
    <phoneticPr fontId="6" type="noConversion"/>
  </si>
  <si>
    <t>80mm fan module (SFC/fan)</t>
    <phoneticPr fontId="6" type="noConversion"/>
  </si>
  <si>
    <t>L5  cable set</t>
    <phoneticPr fontId="6" type="noConversion"/>
  </si>
  <si>
    <t>Fan Smart Controller board (PWA)</t>
    <phoneticPr fontId="6" type="noConversion"/>
  </si>
  <si>
    <t>Left Control Panel  - LED only (PWA)</t>
    <phoneticPr fontId="6" type="noConversion"/>
  </si>
  <si>
    <t>Left Control Panel - LCD only (PWA)</t>
    <phoneticPr fontId="6" type="noConversion"/>
  </si>
  <si>
    <t>Left Control Panel  - LCD + Qsync (PWA)</t>
    <phoneticPr fontId="6" type="noConversion"/>
  </si>
  <si>
    <t>Right Ctrl Panel (PWA)</t>
    <phoneticPr fontId="6" type="noConversion"/>
  </si>
  <si>
    <t>EC board (PWA)</t>
    <phoneticPr fontId="6" type="noConversion"/>
  </si>
  <si>
    <t>Main PDB (PWA)</t>
    <phoneticPr fontId="6" type="noConversion"/>
  </si>
  <si>
    <t>SKU2 (spare)</t>
    <phoneticPr fontId="6" type="noConversion"/>
  </si>
  <si>
    <t>SKU3 (spare)</t>
    <phoneticPr fontId="6" type="noConversion"/>
  </si>
  <si>
    <t>Vertical PDB (PWA)</t>
    <phoneticPr fontId="6" type="noConversion"/>
  </si>
  <si>
    <t>Horizontal PDB (PWA)</t>
    <phoneticPr fontId="6" type="noConversion"/>
  </si>
  <si>
    <t>SKU1 (spare)</t>
    <phoneticPr fontId="6" type="noConversion"/>
  </si>
  <si>
    <t>TMX70</t>
    <phoneticPr fontId="6" type="noConversion"/>
  </si>
  <si>
    <t>X01</t>
    <phoneticPr fontId="6" type="noConversion"/>
  </si>
  <si>
    <t>10G Passthru IOM (PWA)</t>
    <phoneticPr fontId="6" type="noConversion"/>
  </si>
  <si>
    <t>CT3T2</t>
    <phoneticPr fontId="6" type="noConversion"/>
  </si>
  <si>
    <t>25G Passthru  IOM (PWA)</t>
    <phoneticPr fontId="6" type="noConversion"/>
  </si>
  <si>
    <t>SKU2 (spare)</t>
    <phoneticPr fontId="6" type="noConversion"/>
  </si>
  <si>
    <t>SKU3 (spare)</t>
    <phoneticPr fontId="6" type="noConversion"/>
  </si>
  <si>
    <t>ME/EE Assys shipped 
as loose parts</t>
    <phoneticPr fontId="6" type="noConversion"/>
  </si>
  <si>
    <t>Left Control Panel Module - LED only</t>
    <phoneticPr fontId="6" type="noConversion"/>
  </si>
  <si>
    <t>Left Control Panel Module - LCD only</t>
    <phoneticPr fontId="6" type="noConversion"/>
  </si>
  <si>
    <t>Left Control Panel Module - LCD + Qsync</t>
    <phoneticPr fontId="6" type="noConversion"/>
  </si>
  <si>
    <t>YY9FV</t>
    <phoneticPr fontId="6" type="noConversion"/>
  </si>
  <si>
    <r>
      <t>EC/MSM module</t>
    </r>
    <r>
      <rPr>
        <b/>
        <sz val="11"/>
        <color theme="1"/>
        <rFont val="Calibri"/>
        <family val="2"/>
      </rPr>
      <t xml:space="preserve"> (with M.2 hdd)</t>
    </r>
    <phoneticPr fontId="6" type="noConversion"/>
  </si>
  <si>
    <t>H7J58</t>
    <phoneticPr fontId="6" type="noConversion"/>
  </si>
  <si>
    <t>EC board</t>
    <phoneticPr fontId="6" type="noConversion"/>
  </si>
  <si>
    <t>SKU1</t>
    <phoneticPr fontId="6" type="noConversion"/>
  </si>
  <si>
    <t>60J65</t>
    <phoneticPr fontId="6" type="noConversion"/>
  </si>
  <si>
    <t>MSM board</t>
    <phoneticPr fontId="6" type="noConversion"/>
  </si>
  <si>
    <t>SKU1</t>
    <phoneticPr fontId="6" type="noConversion"/>
  </si>
  <si>
    <t>VMNRC</t>
    <phoneticPr fontId="6" type="noConversion"/>
  </si>
  <si>
    <t>1-4</t>
    <phoneticPr fontId="6" type="noConversion"/>
  </si>
  <si>
    <t>RMW93</t>
    <phoneticPr fontId="6" type="noConversion"/>
  </si>
  <si>
    <t>25G Passthru IOM module
(Complete ME+PCBA assy)</t>
    <phoneticPr fontId="6" type="noConversion"/>
  </si>
  <si>
    <t>SFC</t>
    <phoneticPr fontId="6" type="noConversion"/>
  </si>
  <si>
    <t>60mm Fan</t>
    <phoneticPr fontId="6" type="noConversion"/>
  </si>
  <si>
    <t>8/30 to TJ</t>
    <phoneticPr fontId="6" type="noConversion"/>
  </si>
  <si>
    <t>80mm Fan</t>
    <phoneticPr fontId="6" type="noConversion"/>
  </si>
  <si>
    <t>Blanks for IO A/B</t>
    <phoneticPr fontId="6" type="noConversion"/>
  </si>
  <si>
    <t>Blanks for Fab C module</t>
    <phoneticPr fontId="6" type="noConversion"/>
  </si>
  <si>
    <t>Blanks for ECMSM</t>
    <phoneticPr fontId="6" type="noConversion"/>
  </si>
  <si>
    <t>Cable</t>
    <phoneticPr fontId="6" type="noConversion"/>
  </si>
  <si>
    <t>L5 cable set (spare) for chassis and HMU</t>
    <phoneticPr fontId="6" type="noConversion"/>
  </si>
  <si>
    <t>set</t>
    <phoneticPr fontId="6" type="noConversion"/>
  </si>
  <si>
    <t>10 + 158</t>
    <phoneticPr fontId="6" type="noConversion"/>
  </si>
  <si>
    <t>Pathfinder</t>
    <phoneticPr fontId="6" type="noConversion"/>
  </si>
  <si>
    <t>System /MHU</t>
    <phoneticPr fontId="6" type="noConversion"/>
  </si>
  <si>
    <t xml:space="preserve">Pathfinder UT enclosure (L6) </t>
    <phoneticPr fontId="6" type="noConversion"/>
  </si>
  <si>
    <t>AC need ~25 days (8 set) will leverage Acoustic</t>
    <phoneticPr fontId="6" type="noConversion"/>
  </si>
  <si>
    <t>M/B (L6)</t>
    <phoneticPr fontId="6" type="noConversion"/>
  </si>
  <si>
    <t xml:space="preserve">L6 cable FIO cable (6TR5T) </t>
    <phoneticPr fontId="6" type="noConversion"/>
  </si>
  <si>
    <t>PAHMU (FXN PN)</t>
    <phoneticPr fontId="6" type="noConversion"/>
  </si>
  <si>
    <t>177V9</t>
    <phoneticPr fontId="6" type="noConversion"/>
  </si>
  <si>
    <t>8/19, 9/22</t>
    <phoneticPr fontId="6" type="noConversion"/>
  </si>
  <si>
    <t>SKU2 (spare)</t>
    <phoneticPr fontId="6" type="noConversion"/>
  </si>
  <si>
    <t>MB (with back-drill)</t>
    <phoneticPr fontId="6" type="noConversion"/>
  </si>
  <si>
    <t>SKU1</t>
    <phoneticPr fontId="6" type="noConversion"/>
  </si>
  <si>
    <t>PFBKD (FXN PN)</t>
    <phoneticPr fontId="6" type="noConversion"/>
  </si>
  <si>
    <t>MVWWT</t>
    <phoneticPr fontId="6" type="noConversion"/>
  </si>
  <si>
    <t>IDRAC</t>
    <phoneticPr fontId="6" type="noConversion"/>
  </si>
  <si>
    <t xml:space="preserve">SKU1 </t>
    <phoneticPr fontId="6" type="noConversion"/>
  </si>
  <si>
    <t>8/19, 9/22</t>
    <phoneticPr fontId="6" type="noConversion"/>
  </si>
  <si>
    <t xml:space="preserve">SKU2 </t>
    <phoneticPr fontId="6" type="noConversion"/>
  </si>
  <si>
    <t xml:space="preserve">SKU3 </t>
    <phoneticPr fontId="6" type="noConversion"/>
  </si>
  <si>
    <t>BPX6 (universal)</t>
    <phoneticPr fontId="6" type="noConversion"/>
  </si>
  <si>
    <t>N9PYK</t>
    <phoneticPr fontId="6" type="noConversion"/>
  </si>
  <si>
    <t>HM37H</t>
    <phoneticPr fontId="6" type="noConversion"/>
  </si>
  <si>
    <t>BPX4</t>
    <phoneticPr fontId="6" type="noConversion"/>
  </si>
  <si>
    <t>VGA board  (leverage from BU)</t>
    <phoneticPr fontId="6" type="noConversion"/>
  </si>
  <si>
    <t>SIDEKICK (15MM HDD CARRIER)</t>
    <phoneticPr fontId="6" type="noConversion"/>
  </si>
  <si>
    <t>SIDEKICK DUMMY BLANK (15MM )</t>
    <phoneticPr fontId="6" type="noConversion"/>
  </si>
  <si>
    <t>MNWMW</t>
    <phoneticPr fontId="6" type="noConversion"/>
  </si>
  <si>
    <t>Fab C Blank</t>
    <phoneticPr fontId="6" type="noConversion"/>
  </si>
  <si>
    <t xml:space="preserve">SNDC FAB (Mezz) </t>
    <phoneticPr fontId="6" type="noConversion"/>
  </si>
  <si>
    <t>BBU Module Cage</t>
    <phoneticPr fontId="6" type="noConversion"/>
  </si>
  <si>
    <t>CK2F6</t>
    <phoneticPr fontId="6" type="noConversion"/>
  </si>
  <si>
    <t>Cable</t>
    <phoneticPr fontId="6" type="noConversion"/>
  </si>
  <si>
    <t>Insight sled UT enclosure (L5)</t>
    <phoneticPr fontId="6" type="noConversion"/>
  </si>
  <si>
    <t>X4 BP</t>
    <phoneticPr fontId="6" type="noConversion"/>
  </si>
  <si>
    <t>DHN75</t>
    <phoneticPr fontId="6" type="noConversion"/>
  </si>
  <si>
    <t>363VX</t>
    <phoneticPr fontId="6" type="noConversion"/>
  </si>
  <si>
    <t xml:space="preserve">L6 cable set </t>
    <phoneticPr fontId="6" type="noConversion"/>
  </si>
  <si>
    <t>V324C</t>
    <phoneticPr fontId="6" type="noConversion"/>
  </si>
  <si>
    <t xml:space="preserve">Galileo-IOM </t>
    <phoneticPr fontId="6" type="noConversion"/>
  </si>
  <si>
    <t>SKU1</t>
    <phoneticPr fontId="6" type="noConversion"/>
  </si>
  <si>
    <t>9DP93</t>
    <phoneticPr fontId="6" type="noConversion"/>
  </si>
  <si>
    <t xml:space="preserve">FAB_C board </t>
    <phoneticPr fontId="6" type="noConversion"/>
  </si>
  <si>
    <t xml:space="preserve">Galileo-IOM </t>
    <phoneticPr fontId="6" type="noConversion"/>
  </si>
  <si>
    <t>Galileo test adapter</t>
    <phoneticPr fontId="6" type="noConversion"/>
  </si>
  <si>
    <t>Insight test adapter</t>
    <phoneticPr fontId="6" type="noConversion"/>
  </si>
  <si>
    <t>Galileo pass-through module</t>
    <phoneticPr fontId="6" type="noConversion"/>
  </si>
  <si>
    <t>L6 cable set (spare)</t>
    <phoneticPr fontId="6" type="noConversion"/>
  </si>
  <si>
    <t>3RTDC-0367</t>
    <phoneticPr fontId="6" type="noConversion"/>
  </si>
  <si>
    <t>Processor Low</t>
    <phoneticPr fontId="6" type="noConversion"/>
  </si>
  <si>
    <t>[8/22]: Got Dell consign 4pcs</t>
    <phoneticPr fontId="6" type="noConversion"/>
  </si>
  <si>
    <t>7/14:  Got Dell consign 4 pcs</t>
    <phoneticPr fontId="6" type="noConversion"/>
  </si>
  <si>
    <r>
      <t xml:space="preserve">7/14:  Got Dell consign 4 pcs. </t>
    </r>
    <r>
      <rPr>
        <sz val="11"/>
        <color rgb="FF0000FF"/>
        <rFont val="Calibri"/>
        <family val="2"/>
      </rPr>
      <t>Needs to check with Dell on schedule and qty</t>
    </r>
    <phoneticPr fontId="6" type="noConversion"/>
  </si>
  <si>
    <r>
      <t>7/5: Got Dell consign 19 pcs for Sojourner. 7/14:  Got Dell consign 4 pcs. [8/22]: Got Dell consign 2 pcs for Pathfinder.</t>
    </r>
    <r>
      <rPr>
        <sz val="11"/>
        <color rgb="FF0000FF"/>
        <rFont val="Calibri"/>
        <family val="2"/>
      </rPr>
      <t xml:space="preserve"> [9/29]: Got Dell consign 15pcs for Pathfinder.</t>
    </r>
    <phoneticPr fontId="6" type="noConversion"/>
  </si>
  <si>
    <r>
      <t>7/14:  Got Dell consign 4 pcs. [</t>
    </r>
    <r>
      <rPr>
        <sz val="11"/>
        <color rgb="FF0000FF"/>
        <rFont val="Calibri"/>
        <family val="2"/>
      </rPr>
      <t>8/22]: Got Dell consign 6pcs.</t>
    </r>
    <phoneticPr fontId="6" type="noConversion"/>
  </si>
  <si>
    <t>7/14:  Got Dell consign 4 pcs. [8/22]: Got Dell consign 6pcs for Pathfinder.</t>
    <phoneticPr fontId="6" type="noConversion"/>
  </si>
  <si>
    <r>
      <rPr>
        <sz val="11"/>
        <color theme="1"/>
        <rFont val="Calibri"/>
        <family val="2"/>
      </rPr>
      <t>7/5: Got Dell consign 12 pcs for Sojourner.</t>
    </r>
    <r>
      <rPr>
        <sz val="11"/>
        <color rgb="FF0000FF"/>
        <rFont val="Calibri"/>
        <family val="2"/>
      </rPr>
      <t xml:space="preserve"> [8/22]: Got Dell consign 4pcs for Pathfinder.</t>
    </r>
    <phoneticPr fontId="6" type="noConversion"/>
  </si>
  <si>
    <t>9YPF5</t>
    <phoneticPr fontId="6" type="noConversion"/>
  </si>
  <si>
    <r>
      <rPr>
        <sz val="11"/>
        <color theme="1"/>
        <rFont val="Calibri"/>
        <family val="2"/>
      </rPr>
      <t xml:space="preserve">7/5: Got Dell consign 8 pcs for Sojourner. </t>
    </r>
    <r>
      <rPr>
        <sz val="11"/>
        <color rgb="FF0000FF"/>
        <rFont val="Calibri"/>
        <family val="2"/>
      </rPr>
      <t>[8/22]: Got Dell consign 4pcs for Pathfinder.</t>
    </r>
    <phoneticPr fontId="6" type="noConversion"/>
  </si>
  <si>
    <r>
      <t>7/5: Got Dell consign 8 pcs for Sojourner. [8/22]: Got Dell consign 4pcs for Pathfinder.</t>
    </r>
    <r>
      <rPr>
        <sz val="11"/>
        <color rgb="FF0000FF"/>
        <rFont val="Calibri"/>
        <family val="2"/>
      </rPr>
      <t xml:space="preserve"> [9/29]: Got Dell consign 2pcs for Pathfinder.</t>
    </r>
    <phoneticPr fontId="6" type="noConversion"/>
  </si>
  <si>
    <t>7/5: Got Dell consign 8 pcs for Sojourner. [8/22]: Got Dell consign 4pcs for Pathfinder.</t>
    <phoneticPr fontId="6" type="noConversion"/>
  </si>
  <si>
    <t>X00-L0</t>
    <phoneticPr fontId="6" type="noConversion"/>
  </si>
  <si>
    <t>Intel</t>
    <phoneticPr fontId="6" type="noConversion"/>
  </si>
  <si>
    <t>[9/29]: Got Dell consign 8pcs for Pathfinder.</t>
    <phoneticPr fontId="6" type="noConversion"/>
  </si>
  <si>
    <t>[9/29]: Got Dell consign 7pcs for Pathfinder.</t>
    <phoneticPr fontId="6" type="noConversion"/>
  </si>
  <si>
    <t>Skylake Server B-0 27.5MB 20c 1.8GHz 135W ES2 4S-XBAR DDR4-2666 NPI QL1L</t>
    <phoneticPr fontId="6" type="noConversion"/>
  </si>
  <si>
    <t>Processor (DCE 4042)</t>
    <phoneticPr fontId="6" type="noConversion"/>
  </si>
  <si>
    <t>[9/22]: Got Dell consign 2pcs for Pathfinder, 4pcs for Sojourner</t>
    <phoneticPr fontId="6" type="noConversion"/>
  </si>
  <si>
    <t>Skylake Server B-0 33MB 24C 2.4GHz 240W XCC DDR4-2666 ES2 QLKN</t>
    <phoneticPr fontId="6" type="noConversion"/>
  </si>
  <si>
    <t>Memory</t>
    <phoneticPr fontId="6" type="noConversion"/>
  </si>
  <si>
    <t>DIMM,8GB,2667,1RX8,8G,DDR4,R</t>
    <phoneticPr fontId="6" type="noConversion"/>
  </si>
  <si>
    <t>1VRGY</t>
    <phoneticPr fontId="6" type="noConversion"/>
  </si>
  <si>
    <r>
      <t>6/17: FXN apply PR for Micro &amp; Samsung. 7/7: PR complete. 7/14: Got Dell consign 30 pcs(Hynix). 7/21: PO issued.</t>
    </r>
    <r>
      <rPr>
        <sz val="11"/>
        <color rgb="FF0000FF"/>
        <rFont val="Calibri"/>
        <family val="2"/>
      </rPr>
      <t xml:space="preserve"> </t>
    </r>
    <r>
      <rPr>
        <sz val="11"/>
        <color theme="1"/>
        <rFont val="Calibri"/>
        <family val="2"/>
      </rPr>
      <t xml:space="preserve">7/28: Got Dell consign 87pcs(Hynix). </t>
    </r>
    <r>
      <rPr>
        <sz val="11"/>
        <color rgb="FF0000FF"/>
        <rFont val="Calibri"/>
        <family val="2"/>
      </rPr>
      <t>8/5: Samsung ETD 9/7.</t>
    </r>
    <phoneticPr fontId="6" type="noConversion"/>
  </si>
  <si>
    <t>8/12: Samsung ETD 9/7. Hynix and Micron ETD not confirmed yet.</t>
    <phoneticPr fontId="6" type="noConversion"/>
  </si>
  <si>
    <t>DIMM,16GB,2667,2RX8,8G,DDR4,R</t>
    <phoneticPr fontId="6" type="noConversion"/>
  </si>
  <si>
    <t xml:space="preserve">Hynix/ Samsung/ Micron </t>
    <phoneticPr fontId="6" type="noConversion"/>
  </si>
  <si>
    <t>V</t>
    <phoneticPr fontId="6" type="noConversion"/>
  </si>
  <si>
    <t>8/15-9/14</t>
    <phoneticPr fontId="6" type="noConversion"/>
  </si>
  <si>
    <t>R</t>
    <phoneticPr fontId="6" type="noConversion"/>
  </si>
  <si>
    <r>
      <t xml:space="preserve">6/17: FXN apply PR for Micro &amp; Samsung. 7/7: PR for Samsung complete, FXN apply PR for Hynix and Micron. 7/29: PO issued for 24pcs, but need to issue PO to Samsung for the rest 24 pcs. </t>
    </r>
    <r>
      <rPr>
        <sz val="11"/>
        <color rgb="FF0000FF"/>
        <rFont val="Calibri"/>
        <family val="2"/>
      </rPr>
      <t>8/5: Samsung ETD 9/7.</t>
    </r>
    <phoneticPr fontId="6" type="noConversion"/>
  </si>
  <si>
    <r>
      <t xml:space="preserve">7/29: PO issued for 24pcs, but need to issue PO to Samsung for the rest 24 pcs.  </t>
    </r>
    <r>
      <rPr>
        <sz val="11"/>
        <color rgb="FF0000FF"/>
        <rFont val="Calibri"/>
        <family val="2"/>
      </rPr>
      <t>8/12: Samsung ETD 9/7. Hynix  and Micron ETD not confirmed yet.</t>
    </r>
    <phoneticPr fontId="6" type="noConversion"/>
  </si>
  <si>
    <r>
      <t>7/29: PO issued for 24pcs, but need to issue PO to Samsung for the rest 24 pcs. 8/12: Samsung ETD 9/7. Hynix  and Micron ETD not confirmed yet. [</t>
    </r>
    <r>
      <rPr>
        <sz val="11"/>
        <color rgb="FF0000FF"/>
        <rFont val="Calibri"/>
        <family val="2"/>
      </rPr>
      <t xml:space="preserve">8/18]: PO for Samsung 24pcs in process. </t>
    </r>
    <phoneticPr fontId="6" type="noConversion"/>
  </si>
  <si>
    <r>
      <t xml:space="preserve">8/12: Samsung 24pcs ETD 9/7. </t>
    </r>
    <r>
      <rPr>
        <sz val="11"/>
        <color rgb="FF0000FF"/>
        <rFont val="Calibri"/>
        <family val="2"/>
      </rPr>
      <t>[8/23]: PO for Samsung the rest 24pcs PO issued. Micron 72pcs ETD 8/31. [8/26]: Hynix 72pcs ETD around 9/E~10/B.</t>
    </r>
    <phoneticPr fontId="6" type="noConversion"/>
  </si>
  <si>
    <r>
      <rPr>
        <sz val="11"/>
        <color rgb="FFFF0000"/>
        <rFont val="Calibri"/>
        <family val="2"/>
      </rPr>
      <t xml:space="preserve">[8/26]: Hynix 72pcs ETD around 9/E~10/B. </t>
    </r>
    <r>
      <rPr>
        <sz val="11"/>
        <color theme="1"/>
        <rFont val="Calibri"/>
        <family val="2"/>
      </rPr>
      <t xml:space="preserve">[8/30]: Samsung 24pcs arrived. </t>
    </r>
    <r>
      <rPr>
        <sz val="11"/>
        <color rgb="FFFF0000"/>
        <rFont val="Calibri"/>
        <family val="2"/>
      </rPr>
      <t xml:space="preserve">[9/5]: Samsung remaining 24pcs ETD 10/17. </t>
    </r>
    <r>
      <rPr>
        <sz val="11"/>
        <color rgb="FF0000FF"/>
        <rFont val="Calibri"/>
        <family val="2"/>
      </rPr>
      <t xml:space="preserve">[9/7]: Micron 72pcs ETD 9/8. </t>
    </r>
    <phoneticPr fontId="6" type="noConversion"/>
  </si>
  <si>
    <t>DIMM,32GB,2667,2RX4,8G,DDR4,LR</t>
    <phoneticPr fontId="6" type="noConversion"/>
  </si>
  <si>
    <t>KXK85</t>
    <phoneticPr fontId="6" type="noConversion"/>
  </si>
  <si>
    <t>DIMM,32GB,2667,2RX4,8G,DDR4,R</t>
    <phoneticPr fontId="6" type="noConversion"/>
  </si>
  <si>
    <t>6/17: FXN apply PR for Micro &amp; Samsung. 7/21: PR not started yet.</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</si>
  <si>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</si>
  <si>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</si>
  <si>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not confirmed yet.</t>
    </r>
    <phoneticPr fontId="6" type="noConversion"/>
  </si>
  <si>
    <r>
      <t>[9/2]: Hynix 48pcs ETD TBD.</t>
    </r>
    <r>
      <rPr>
        <sz val="11"/>
        <color rgb="FFFF0000"/>
        <rFont val="Calibri"/>
        <family val="2"/>
      </rPr>
      <t xml:space="preserve"> [9/5]: Samsung 24pcs ETD 10/17. </t>
    </r>
    <r>
      <rPr>
        <sz val="11"/>
        <color rgb="FF0000FF"/>
        <rFont val="Calibri"/>
        <family val="2"/>
      </rPr>
      <t>[9/7]: Micron 48pcs ETD 9/8.</t>
    </r>
    <phoneticPr fontId="6" type="noConversion"/>
  </si>
  <si>
    <t>NVDIMM</t>
    <phoneticPr fontId="6" type="noConversion"/>
  </si>
  <si>
    <t>Y</t>
    <phoneticPr fontId="6" type="noConversion"/>
  </si>
  <si>
    <t>For BPx4, Needs to check with Dell on schedule and qty</t>
    <phoneticPr fontId="6" type="noConversion"/>
  </si>
  <si>
    <t>Dell will consign 36pcs for NGM.</t>
    <phoneticPr fontId="6" type="noConversion"/>
  </si>
  <si>
    <t>JHVY6</t>
    <phoneticPr fontId="6" type="noConversion"/>
  </si>
  <si>
    <t>X20-00</t>
    <phoneticPr fontId="6" type="noConversion"/>
  </si>
  <si>
    <t>For BPx4, Needs to check with Dell on schedule and qty</t>
    <phoneticPr fontId="6" type="noConversion"/>
  </si>
  <si>
    <t>WF12F</t>
    <phoneticPr fontId="6" type="noConversion"/>
  </si>
  <si>
    <r>
      <t xml:space="preserve">6/8: FXN apply PR (59 - 24 stock) 35 pcs .  7/28 PO issued. </t>
    </r>
    <r>
      <rPr>
        <sz val="11"/>
        <color rgb="FF0000FF"/>
        <rFont val="Calibri"/>
        <family val="2"/>
      </rPr>
      <t>8/5: WF12F EOL, replace with 31N08. ETD 8/12.</t>
    </r>
    <phoneticPr fontId="6" type="noConversion"/>
  </si>
  <si>
    <t>7/28 PO issued. 8/5: WF12F EOL, replace with 31N08. ETD 8/12.</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</si>
  <si>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</si>
  <si>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Waiting for tracking number.</t>
    </r>
    <phoneticPr fontId="6" type="noConversion"/>
  </si>
  <si>
    <r>
      <t xml:space="preserve">7/28: PO issued. ETD 8/12. </t>
    </r>
    <r>
      <rPr>
        <sz val="11"/>
        <color rgb="FF0000FF"/>
        <rFont val="Calibri"/>
        <family val="2"/>
      </rPr>
      <t>[8/18]: Shipped out on 8/17, waiting for tracking no.</t>
    </r>
    <phoneticPr fontId="6" type="noConversion"/>
  </si>
  <si>
    <r>
      <t xml:space="preserve">7/28: PO issued. ETD 8/12. </t>
    </r>
    <r>
      <rPr>
        <sz val="11"/>
        <color rgb="FF0000FF"/>
        <rFont val="Calibri"/>
        <family val="2"/>
      </rPr>
      <t>[8/26]: 14pcs arrived.</t>
    </r>
    <phoneticPr fontId="6" type="noConversion"/>
  </si>
  <si>
    <t>7/28: PO issued. ETD 8/12. [8/26]: 14pcs arrived.</t>
    <phoneticPr fontId="6" type="noConversion"/>
  </si>
  <si>
    <t>2.5 SAS HDD</t>
    <phoneticPr fontId="6" type="noConversion"/>
  </si>
  <si>
    <t>HD,300G,SAS12,15K,2.5,S-VAL,EC</t>
    <phoneticPr fontId="6" type="noConversion"/>
  </si>
  <si>
    <t>1MG200-151</t>
    <phoneticPr fontId="6" type="noConversion"/>
  </si>
  <si>
    <t>7FJW4</t>
    <phoneticPr fontId="6" type="noConversion"/>
  </si>
  <si>
    <t>Seagate</t>
    <phoneticPr fontId="6" type="noConversion"/>
  </si>
  <si>
    <t>V</t>
    <phoneticPr fontId="6" type="noConversion"/>
  </si>
  <si>
    <t>8/15-9/14</t>
    <phoneticPr fontId="6" type="noConversion"/>
  </si>
  <si>
    <t>G</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</si>
  <si>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</si>
  <si>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[8/12]: 210 shipped on 8/12,  waiting for tracking number, 27pcs TBD</t>
    </r>
    <phoneticPr fontId="6" type="noConversion"/>
  </si>
  <si>
    <r>
      <t xml:space="preserve">7/28: PO issued. ETD 8/12. </t>
    </r>
    <r>
      <rPr>
        <sz val="11"/>
        <color rgb="FF0000FF"/>
        <rFont val="Calibri"/>
        <family val="2"/>
      </rPr>
      <t>[8/18]: 210pcs arrived, 27pcs shipped out on 8/17, waiting for tracking no.</t>
    </r>
    <phoneticPr fontId="6" type="noConversion"/>
  </si>
  <si>
    <r>
      <t xml:space="preserve">7/28: PO issued. ETD 8/12. [8/18]: 210pcs arrived. </t>
    </r>
    <r>
      <rPr>
        <sz val="11"/>
        <color rgb="FF0000FF"/>
        <rFont val="Calibri"/>
        <family val="2"/>
      </rPr>
      <t>[8/26]: 27pcs arrived.</t>
    </r>
    <phoneticPr fontId="6" type="noConversion"/>
  </si>
  <si>
    <t>7/28: PO issued. ETD 8/12. [8/18]: 210pcs arrived. [8/26]: 27pcs arrived.</t>
    <phoneticPr fontId="6" type="noConversion"/>
  </si>
  <si>
    <t>HD,600G,SAS12,15K,2.5,S-VAL,EC</t>
    <phoneticPr fontId="6" type="noConversion"/>
  </si>
  <si>
    <t>1MJ200-151</t>
    <phoneticPr fontId="6" type="noConversion"/>
  </si>
  <si>
    <t>4HGTJ</t>
    <phoneticPr fontId="6" type="noConversion"/>
  </si>
  <si>
    <r>
      <t xml:space="preserve">7/28: PO issued. ETD 8/12. </t>
    </r>
    <r>
      <rPr>
        <sz val="11"/>
        <color rgb="FF0000FF"/>
        <rFont val="Calibri"/>
        <family val="2"/>
      </rPr>
      <t>Waiting for tracking number.</t>
    </r>
    <phoneticPr fontId="6" type="noConversion"/>
  </si>
  <si>
    <r>
      <t>7/28: PO issued. ETD 8/12.</t>
    </r>
    <r>
      <rPr>
        <sz val="11"/>
        <color rgb="FF0000FF"/>
        <rFont val="Calibri"/>
        <family val="2"/>
      </rPr>
      <t xml:space="preserve"> [8/18]: 128pcs arrived.</t>
    </r>
    <phoneticPr fontId="6" type="noConversion"/>
  </si>
  <si>
    <t>7/28: PO issued. ETD 8/12. [8/18]: 128pcs arrived.</t>
    <phoneticPr fontId="6" type="noConversion"/>
  </si>
  <si>
    <t>R95FV</t>
    <phoneticPr fontId="6" type="noConversion"/>
  </si>
  <si>
    <t>FVX7C</t>
    <phoneticPr fontId="6" type="noConversion"/>
  </si>
  <si>
    <t>Seagate</t>
    <phoneticPr fontId="6" type="noConversion"/>
  </si>
  <si>
    <t>4X0XG</t>
    <phoneticPr fontId="6" type="noConversion"/>
  </si>
  <si>
    <t>Seagate</t>
    <phoneticPr fontId="6" type="noConversion"/>
  </si>
  <si>
    <t>Y6W8N</t>
    <phoneticPr fontId="6" type="noConversion"/>
  </si>
  <si>
    <t>HD,600G,SAS6,15K,2.5,H-KCF,E/C</t>
    <phoneticPr fontId="6" type="noConversion"/>
  </si>
  <si>
    <t>4J5P1</t>
    <phoneticPr fontId="6" type="noConversion"/>
  </si>
  <si>
    <r>
      <t xml:space="preserve">6/8: FXN apply PR (48-42stock)  6 pcs. 7/7: PR complete. 7/21: PO issued. </t>
    </r>
    <r>
      <rPr>
        <sz val="11"/>
        <color rgb="FF0000FF"/>
        <rFont val="Calibri"/>
        <family val="2"/>
      </rPr>
      <t>8/5: Vendor ETD not confirm yet.</t>
    </r>
    <phoneticPr fontId="6" type="noConversion"/>
  </si>
  <si>
    <t>8/12: ETA TW 9/2</t>
    <phoneticPr fontId="6" type="noConversion"/>
  </si>
  <si>
    <t>[9/8]: 48pcs arrived</t>
    <phoneticPr fontId="6" type="noConversion"/>
  </si>
  <si>
    <t>SI,HD,600G,SAS12,15K,2.5,TRCN6</t>
    <phoneticPr fontId="6" type="noConversion"/>
  </si>
  <si>
    <t>TRCN6</t>
    <phoneticPr fontId="6" type="noConversion"/>
  </si>
  <si>
    <r>
      <t>6/8: FXN apply PR. 7/7: PR complete. 7/21: PO issued.</t>
    </r>
    <r>
      <rPr>
        <sz val="11"/>
        <color rgb="FF0000FF"/>
        <rFont val="Calibri"/>
        <family val="2"/>
      </rPr>
      <t xml:space="preserve"> 8/5: Vendor ETD not confirm yet.</t>
    </r>
    <phoneticPr fontId="6" type="noConversion"/>
  </si>
  <si>
    <t>[9/8]: 4pcs arrived</t>
    <phoneticPr fontId="6" type="noConversion"/>
  </si>
  <si>
    <t>VTHDD</t>
    <phoneticPr fontId="6" type="noConversion"/>
  </si>
  <si>
    <r>
      <t xml:space="preserve">6/8: FXN apply PR. 7/7: PR complete. 7/21: PO issued. </t>
    </r>
    <r>
      <rPr>
        <sz val="11"/>
        <color rgb="FF0000FF"/>
        <rFont val="Calibri"/>
        <family val="2"/>
      </rPr>
      <t>8/5: Vendor replied ETD maybe in next week.</t>
    </r>
    <phoneticPr fontId="6" type="noConversion"/>
  </si>
  <si>
    <t>[8/18]: 24pcs arrived</t>
    <phoneticPr fontId="6" type="noConversion"/>
  </si>
  <si>
    <t xml:space="preserve">HD,300G,SAS12,10,2.5,T-14SEL,EC  </t>
    <phoneticPr fontId="6" type="noConversion"/>
  </si>
  <si>
    <r>
      <t xml:space="preserve">6/8: FXN apply PR . 7/21: PO issued. </t>
    </r>
    <r>
      <rPr>
        <sz val="11"/>
        <color rgb="FF0000FF"/>
        <rFont val="Calibri"/>
        <family val="2"/>
      </rPr>
      <t>8/5: Vendor ETD not confirm yet.</t>
    </r>
    <phoneticPr fontId="6" type="noConversion"/>
  </si>
  <si>
    <t>8/12: ETD 9/9.</t>
    <phoneticPr fontId="6" type="noConversion"/>
  </si>
  <si>
    <t>8/12: ETD 9/9. [9/14]: 4pcs arrived.</t>
    <phoneticPr fontId="6" type="noConversion"/>
  </si>
  <si>
    <t>8/12: ETD 9/9. [9/14]: 92pcs arrived.</t>
    <phoneticPr fontId="6" type="noConversion"/>
  </si>
  <si>
    <t>K786X</t>
    <phoneticPr fontId="6" type="noConversion"/>
  </si>
  <si>
    <t>N5Y85</t>
    <phoneticPr fontId="6" type="noConversion"/>
  </si>
  <si>
    <t>GM5R3</t>
    <phoneticPr fontId="6" type="noConversion"/>
  </si>
  <si>
    <t>JDTGX</t>
    <phoneticPr fontId="6" type="noConversion"/>
  </si>
  <si>
    <t>5/30: SSD SAS (JDTGX) very expensive, Dell will provide low cost SAS SSD for non- power team polling. 7/21: PR not started yet.</t>
    <phoneticPr fontId="6" type="noConversion"/>
  </si>
  <si>
    <t>6T6R8</t>
    <phoneticPr fontId="6" type="noConversion"/>
  </si>
  <si>
    <t>V</t>
    <phoneticPr fontId="6" type="noConversion"/>
  </si>
  <si>
    <t>R</t>
    <phoneticPr fontId="6" type="noConversion"/>
  </si>
  <si>
    <t>6/13: FXN apply PN for T401 (single packing). 7/21: PR not started yet. Wait BPM quote to Dell.</t>
    <phoneticPr fontId="6" type="noConversion"/>
  </si>
  <si>
    <t>2.5 PICe SSD</t>
    <phoneticPr fontId="6" type="noConversion"/>
  </si>
  <si>
    <t>7/14: Got Dell consign 1 pcs</t>
    <phoneticPr fontId="6" type="noConversion"/>
  </si>
  <si>
    <r>
      <t xml:space="preserve">7/14: Got Dell consign 1 pcs, </t>
    </r>
    <r>
      <rPr>
        <sz val="11"/>
        <color rgb="FF0000FF"/>
        <rFont val="Calibri"/>
        <family val="2"/>
      </rPr>
      <t>others are needed to confirm with Dell on schedule and qty</t>
    </r>
    <phoneticPr fontId="6" type="noConversion"/>
  </si>
  <si>
    <r>
      <t xml:space="preserve">7/14: Got Dell consign 1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</si>
  <si>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</si>
  <si>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</si>
  <si>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2 pcs</t>
    <phoneticPr fontId="6" type="noConversion"/>
  </si>
  <si>
    <r>
      <t xml:space="preserve">7/14: Got Dell consign 2 pcs, </t>
    </r>
    <r>
      <rPr>
        <sz val="11"/>
        <color rgb="FF0000FF"/>
        <rFont val="Calibri"/>
        <family val="2"/>
      </rPr>
      <t>others are needed to confirm with Dell on schedule and qty</t>
    </r>
    <phoneticPr fontId="6" type="noConversion"/>
  </si>
  <si>
    <r>
      <t xml:space="preserve">7/14: Got Dell consign 2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</si>
  <si>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</si>
  <si>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</si>
  <si>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5 pcs</t>
    <phoneticPr fontId="6" type="noConversion"/>
  </si>
  <si>
    <r>
      <t>7/14: Got Dell consign 5 pcs,</t>
    </r>
    <r>
      <rPr>
        <sz val="11"/>
        <color rgb="FF0000FF"/>
        <rFont val="Calibri"/>
        <family val="2"/>
      </rPr>
      <t xml:space="preserve"> others are needed to confirm with Dell on schedule and qty</t>
    </r>
    <phoneticPr fontId="6" type="noConversion"/>
  </si>
  <si>
    <t>2.5 SATA SSD</t>
    <phoneticPr fontId="6" type="noConversion"/>
  </si>
  <si>
    <t>008R8</t>
    <phoneticPr fontId="6" type="noConversion"/>
  </si>
  <si>
    <t>EC, SSD, 6Gbps SATA, 2.5, 512n, MU, 400GB</t>
    <phoneticPr fontId="6" type="noConversion"/>
  </si>
  <si>
    <t>2CC4N</t>
    <phoneticPr fontId="6" type="noConversion"/>
  </si>
  <si>
    <t>s</t>
    <phoneticPr fontId="6" type="noConversion"/>
  </si>
  <si>
    <t>Mezz card (A) (Dell own)</t>
    <phoneticPr fontId="6" type="noConversion"/>
  </si>
  <si>
    <t>Dell will consign 18pcs for Pathfinder.</t>
    <phoneticPr fontId="6" type="noConversion"/>
  </si>
  <si>
    <t>17N63</t>
    <phoneticPr fontId="6" type="noConversion"/>
  </si>
  <si>
    <t>31KFT</t>
    <phoneticPr fontId="6" type="noConversion"/>
  </si>
  <si>
    <t>[8/29]: Got Dell consign 20pcs for Pathfinder, 9pcs for Sojourner.</t>
    <phoneticPr fontId="6" type="noConversion"/>
  </si>
  <si>
    <t>[8/29]: Got Dell consign 23pcs for Pathfinder, 15pcs for Sojourner.</t>
    <phoneticPr fontId="6" type="noConversion"/>
  </si>
  <si>
    <t>[8/29]: Got Dell consign 5pcs for Pathfinder.</t>
    <phoneticPr fontId="6" type="noConversion"/>
  </si>
  <si>
    <t>FOXCONN</t>
    <phoneticPr fontId="6" type="noConversion"/>
  </si>
  <si>
    <t>Y</t>
    <phoneticPr fontId="6" type="noConversion"/>
  </si>
  <si>
    <t>JUMBO CARD (TBD)  (Dell own)</t>
    <phoneticPr fontId="6" type="noConversion"/>
  </si>
  <si>
    <t>Needs to check with Dell on schedule and qty.</t>
    <phoneticPr fontId="6" type="noConversion"/>
  </si>
  <si>
    <t>[8/29]: Got Dell consign 2pcs for Pathfinder.</t>
    <phoneticPr fontId="6" type="noConversion"/>
  </si>
  <si>
    <t>[8/29]: Got Dell consign 12pcs for Pathfinder, 9pcs for Sojourner.</t>
    <phoneticPr fontId="6" type="noConversion"/>
  </si>
  <si>
    <t>IDSDM(Dell own)</t>
    <phoneticPr fontId="6" type="noConversion"/>
  </si>
  <si>
    <t>Needs to check with Dell on schedule and qty.</t>
    <phoneticPr fontId="6" type="noConversion"/>
  </si>
  <si>
    <t>[8/29]: Got Dell consign 12pcs for Pathfinder, 9pcs for Sojourner.</t>
    <phoneticPr fontId="6" type="noConversion"/>
  </si>
  <si>
    <t>Needs to check with Dell if it needs to be removed or not</t>
    <phoneticPr fontId="6" type="noConversion"/>
  </si>
  <si>
    <t>Non-POR</t>
    <phoneticPr fontId="6" type="noConversion"/>
  </si>
  <si>
    <t>G</t>
    <phoneticPr fontId="6" type="noConversion"/>
  </si>
  <si>
    <t>7/14: Got Dell consign 9 pcs.</t>
    <phoneticPr fontId="6" type="noConversion"/>
  </si>
  <si>
    <r>
      <t>7/14: Got Dell consign 9 pcs</t>
    </r>
    <r>
      <rPr>
        <sz val="11"/>
        <color rgb="FF0000FF"/>
        <rFont val="Calibri"/>
        <family val="2"/>
      </rPr>
      <t>, others are needed to confirm with Dell on schedule and qty</t>
    </r>
    <phoneticPr fontId="6" type="noConversion"/>
  </si>
  <si>
    <r>
      <t>7/14: Got Dell consign 9 pcs for Sojourner.</t>
    </r>
    <r>
      <rPr>
        <sz val="11"/>
        <color rgb="FF0000FF"/>
        <rFont val="Calibri"/>
        <family val="2"/>
      </rPr>
      <t xml:space="preserve"> [9/2]: Got Dell consign 9pcs for Pathfinder and 9pcs for Sojourner.</t>
    </r>
    <phoneticPr fontId="6" type="noConversion"/>
  </si>
  <si>
    <t>7/14: Got Dell consign 9 pcs for Sojourner. [9/2]: Got Dell consign 9pcs for Pathfinder and 9pcs for Sojourner.</t>
    <phoneticPr fontId="6" type="noConversion"/>
  </si>
  <si>
    <t>ASSY,FSD,SDIG,8G,UHS,VF-ID,KN</t>
    <phoneticPr fontId="6" type="noConversion"/>
  </si>
  <si>
    <t>Kingston</t>
    <phoneticPr fontId="6" type="noConversion"/>
  </si>
  <si>
    <t>V</t>
    <phoneticPr fontId="6" type="noConversion"/>
  </si>
  <si>
    <r>
      <t>6/7: Dell provided DPN,  FXN is checking quotation. 6/17 : FXN apply PN. 7/21: PR not started yet.</t>
    </r>
    <r>
      <rPr>
        <sz val="11"/>
        <color rgb="FF0000FF"/>
        <rFont val="Calibri"/>
        <family val="2"/>
      </rPr>
      <t xml:space="preserve"> Wait BPM quote to Dell.</t>
    </r>
    <phoneticPr fontId="6" type="noConversion"/>
  </si>
  <si>
    <r>
      <rPr>
        <sz val="11"/>
        <color theme="1"/>
        <rFont val="Calibri"/>
        <family val="2"/>
      </rPr>
      <t>8/8: Dell approved both pricing and qty. [8/18]: PO in process.</t>
    </r>
    <r>
      <rPr>
        <sz val="11"/>
        <color rgb="FF0000FF"/>
        <rFont val="Calibri"/>
        <family val="2"/>
      </rPr>
      <t xml:space="preserve"> [8/23] PO issued. ETD 8/25. [8/26]: 12pcs arrived.</t>
    </r>
    <phoneticPr fontId="6" type="noConversion"/>
  </si>
  <si>
    <t xml:space="preserve">SD card for IDRAC </t>
    <phoneticPr fontId="6" type="noConversion"/>
  </si>
  <si>
    <t>8/15-9/14</t>
    <phoneticPr fontId="6" type="noConversion"/>
  </si>
  <si>
    <r>
      <t xml:space="preserve">6/7: Dell provided DPN,  FXN is checking quotation. 6/17 : FXN apply PN. 7/21: PR not started yet . </t>
    </r>
    <r>
      <rPr>
        <sz val="11"/>
        <color rgb="FF0000FF"/>
        <rFont val="Calibri"/>
        <family val="2"/>
      </rPr>
      <t>Wait BPM quote to Dell.</t>
    </r>
    <phoneticPr fontId="6" type="noConversion"/>
  </si>
  <si>
    <r>
      <rPr>
        <sz val="11"/>
        <color theme="1"/>
        <rFont val="Calibri"/>
        <family val="2"/>
      </rPr>
      <t xml:space="preserve">8/8: Dell approved both pricing and qty. </t>
    </r>
    <r>
      <rPr>
        <sz val="11"/>
        <color rgb="FF0000FF"/>
        <rFont val="Calibri"/>
        <family val="2"/>
      </rPr>
      <t>[8/18]: PO in process</t>
    </r>
    <phoneticPr fontId="6" type="noConversion"/>
  </si>
  <si>
    <r>
      <rPr>
        <sz val="11"/>
        <color theme="1"/>
        <rFont val="Calibri"/>
        <family val="2"/>
      </rPr>
      <t>8/8: Dell approved both pricing and qty. [8/18]: PO in process.</t>
    </r>
    <r>
      <rPr>
        <sz val="11"/>
        <color rgb="FF0000FF"/>
        <rFont val="Calibri"/>
        <family val="2"/>
      </rPr>
      <t xml:space="preserve"> [8/23] PO issued. ETD 8/25. [8/26]: 6pcs arrived.</t>
    </r>
    <phoneticPr fontId="6" type="noConversion"/>
  </si>
  <si>
    <t>8/8: Dell approved both pricing and qty. [8/18]: PO in process. [8/23] PO issued. ETD 8/25. [8/26]: 6pcs arrived.</t>
    <phoneticPr fontId="6" type="noConversion"/>
  </si>
  <si>
    <t>SD Card 64GB (For IDSDM only)</t>
    <phoneticPr fontId="6" type="noConversion"/>
  </si>
  <si>
    <t>PSU</t>
    <phoneticPr fontId="6" type="noConversion"/>
  </si>
  <si>
    <t>9/19 to TP</t>
    <phoneticPr fontId="6" type="noConversion"/>
  </si>
  <si>
    <t>6/23: Dell consigns PSUs at UT</t>
    <phoneticPr fontId="6" type="noConversion"/>
  </si>
  <si>
    <r>
      <t xml:space="preserve">6/23: Dell consigns PSUs at UT,  </t>
    </r>
    <r>
      <rPr>
        <sz val="11"/>
        <color rgb="FF0000FF"/>
        <rFont val="Calibri"/>
        <family val="2"/>
      </rPr>
      <t>needs to confirm with Dell on schedule and qty</t>
    </r>
    <phoneticPr fontId="6" type="noConversion"/>
  </si>
  <si>
    <t>6/23: Dell consigns PSUs at UT,  needs to confirm with Dell on schedule and qty</t>
    <phoneticPr fontId="6" type="noConversion"/>
  </si>
  <si>
    <t>[9/20]: 80pcs arrived</t>
    <phoneticPr fontId="6" type="noConversion"/>
  </si>
  <si>
    <t>Artesyn</t>
    <phoneticPr fontId="6" type="noConversion"/>
  </si>
  <si>
    <t>9/19 to TP</t>
    <phoneticPr fontId="6" type="noConversion"/>
  </si>
  <si>
    <t>[11/22]: 18pcs arrived.</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</si>
  <si>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</si>
  <si>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</si>
  <si>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9/12</t>
    </r>
    <phoneticPr fontId="6" type="noConversion"/>
  </si>
  <si>
    <t>PDU (with 6 outputs)</t>
    <phoneticPr fontId="6" type="noConversion"/>
  </si>
  <si>
    <t>APC</t>
    <phoneticPr fontId="6" type="noConversion"/>
  </si>
  <si>
    <t>G</t>
    <phoneticPr fontId="6" type="noConversion"/>
  </si>
  <si>
    <t>7/21: PR not started yet</t>
    <phoneticPr fontId="6" type="noConversion"/>
  </si>
  <si>
    <t>8/12: Confirmed spec with vendor. FXN apply PN.</t>
    <phoneticPr fontId="6" type="noConversion"/>
  </si>
  <si>
    <r>
      <t xml:space="preserve">8/12: Confirmed spec with vendor. FXN apply PN. </t>
    </r>
    <r>
      <rPr>
        <sz val="11"/>
        <color rgb="FF0000FF"/>
        <rFont val="Calibri"/>
        <family val="2"/>
      </rPr>
      <t>[8/23]: PO issued. ETD 9/5</t>
    </r>
    <phoneticPr fontId="6" type="noConversion"/>
  </si>
  <si>
    <t>8/12: Confirmed spec with vendor. FXN apply PN. [8/23]: PO issued. ETD 9/5. [9/2]: 24pcs arrived.</t>
    <phoneticPr fontId="6" type="noConversion"/>
  </si>
  <si>
    <r>
      <t xml:space="preserve">7/21: PR not started yet. </t>
    </r>
    <r>
      <rPr>
        <sz val="11"/>
        <color rgb="FF0000FF"/>
        <rFont val="Calibri"/>
        <family val="2"/>
      </rPr>
      <t>[8/23]: PO issued. ETD 9/12</t>
    </r>
    <phoneticPr fontId="6" type="noConversion"/>
  </si>
  <si>
    <t>8/12:Design change. No need for mini display cable.</t>
    <phoneticPr fontId="6" type="noConversion"/>
  </si>
  <si>
    <t>DP to DP signal cable</t>
    <phoneticPr fontId="6" type="noConversion"/>
  </si>
  <si>
    <t>[9/26]: 4pcs arrived</t>
    <phoneticPr fontId="6" type="noConversion"/>
  </si>
  <si>
    <t>[9/29]: 4pcs arrived</t>
    <phoneticPr fontId="6" type="noConversion"/>
  </si>
  <si>
    <t>Re-use Pre-BU</t>
    <phoneticPr fontId="6" type="noConversion"/>
  </si>
  <si>
    <t>[8/29]: Got Dell consign 5pcs for Pathfinder. [10/12] Got Dell consigned 4pcs for Sojourner. [10/25] Got Dell consigned 3pcs for Sojourner.</t>
    <phoneticPr fontId="6" type="noConversion"/>
  </si>
  <si>
    <t>3RTDC-0260</t>
    <phoneticPr fontId="6" type="noConversion"/>
  </si>
  <si>
    <t>10/12 Got Dell consign 3pcs for Sojourner
4/25 Got Dell consign 8 pcs
11/10 Got Dell consign 5 pcs</t>
    <phoneticPr fontId="117" type="noConversion"/>
  </si>
  <si>
    <t>49DXK</t>
    <phoneticPr fontId="6" type="noConversion"/>
  </si>
  <si>
    <t>7TVW0</t>
    <phoneticPr fontId="6" type="noConversion"/>
  </si>
  <si>
    <t>HVVDX</t>
    <phoneticPr fontId="6" type="noConversion"/>
  </si>
  <si>
    <t>Re-use Pre-BU (10/12 Got Dell consign 3pcs for Sojourner, 4/25 Got Dell consign 8 pcs, 2015/11/10 Got Dell consign 5 pcs)</t>
    <phoneticPr fontId="6" type="noConversion"/>
  </si>
  <si>
    <t>[10/26]: Got Dell consigned 12pcs for Pathfinder. [11/3]: Got Dell consigned 4pcs for Insight.</t>
    <phoneticPr fontId="6" type="noConversion"/>
  </si>
  <si>
    <t>[8/31]: Samsung 82pcs arrived. [9/13]: Micron 96pcs arrived.  [11/3]: Hynix 240pcs arrived.</t>
    <phoneticPr fontId="6" type="noConversion"/>
  </si>
  <si>
    <t>[8/30]: Samsung 24pcs arrived.  [9/7]: Micron 72pcs arrived. [9/30]: Samsung remaining 24pcs arrived. [11/3]: Hynix 72pcs arrived.</t>
  </si>
  <si>
    <t>[8/17]: 12pcs for Sjourner. [8/22]: Got Dell consign 4pcs for Pathfinder</t>
    <phoneticPr fontId="6" type="noConversion"/>
  </si>
  <si>
    <t>7/5: Got Dell consign 8 pcs for Sojourner. [8/17]: 4pcs for Sojourner. [8/22]: Got Dell consign 4pcs for Pathfinder. [10/7]: 6pcs for Sojourner.</t>
    <phoneticPr fontId="6" type="noConversion"/>
  </si>
  <si>
    <t>7/5: Got Dell consign 12 pcs for Sojourner. [8/17]: 4pcs for Sojourner. [8/22]: Got Dell consign 4pcs for Pathfinder. [9/29]: Got Dell consign 14pcs for Pathfinder. [10/7]: 12pcs for Sojourner.</t>
    <phoneticPr fontId="6" type="noConversion"/>
  </si>
  <si>
    <t>[8/17]: Got Dell consign 7pcs for Sojourner. [9/29]: Got Dell consign 2pcs for Pathfinder. [10/7]: Got Dell consign 3pcs for Sojourner.</t>
    <phoneticPr fontId="6" type="noConversion"/>
  </si>
  <si>
    <t>UT Purchased/ Consigned</t>
    <phoneticPr fontId="6" type="noConversion"/>
  </si>
  <si>
    <t>Factoy demand</t>
    <phoneticPr fontId="6" type="noConversion"/>
  </si>
  <si>
    <r>
      <t xml:space="preserve"> [9/7]: Micron 48pcs arrived. [10/3]: Samsung 21pcs arrived. [11/3]: Hynix 48pcs arrived. </t>
    </r>
    <r>
      <rPr>
        <sz val="11"/>
        <color rgb="FF0000FF"/>
        <rFont val="Calibri"/>
        <family val="2"/>
      </rPr>
      <t>[12/6]: Samsung 3pcs arrived.</t>
    </r>
    <phoneticPr fontId="6" type="noConversion"/>
  </si>
  <si>
    <t>PFNPB</t>
    <phoneticPr fontId="6" type="noConversion"/>
  </si>
  <si>
    <t>DM07H</t>
    <phoneticPr fontId="6" type="noConversion"/>
  </si>
  <si>
    <t>KHKC7</t>
    <phoneticPr fontId="6" type="noConversion"/>
  </si>
  <si>
    <t>BPX6-U (universal)</t>
    <phoneticPr fontId="6" type="noConversion"/>
  </si>
  <si>
    <t>BPX4_U</t>
    <phoneticPr fontId="6" type="noConversion"/>
  </si>
  <si>
    <r>
      <rPr>
        <sz val="11"/>
        <color theme="1"/>
        <rFont val="Calibri"/>
        <family val="2"/>
      </rPr>
      <t>[11/28]: PO issued.</t>
    </r>
    <r>
      <rPr>
        <sz val="11"/>
        <color rgb="FF0000FF"/>
        <rFont val="Calibri"/>
        <family val="2"/>
      </rPr>
      <t xml:space="preserve"> [12/29]: ETD 2017/2/10</t>
    </r>
    <phoneticPr fontId="6" type="noConversion"/>
  </si>
  <si>
    <t>RD Buffer</t>
    <phoneticPr fontId="6" type="noConversion"/>
  </si>
  <si>
    <t>44DT6</t>
    <phoneticPr fontId="6" type="noConversion"/>
  </si>
  <si>
    <t>VG384</t>
    <phoneticPr fontId="6" type="noConversion"/>
  </si>
  <si>
    <t>3XD7W</t>
  </si>
  <si>
    <t>3XD7W</t>
    <phoneticPr fontId="6" type="noConversion"/>
  </si>
  <si>
    <t>N6K47</t>
    <phoneticPr fontId="6" type="noConversion"/>
  </si>
  <si>
    <t>D8D36</t>
    <phoneticPr fontId="6" type="noConversion"/>
  </si>
  <si>
    <t>KTHN4</t>
  </si>
  <si>
    <t>GF9MR</t>
  </si>
  <si>
    <t>8RVTP</t>
  </si>
  <si>
    <t>V32XP</t>
  </si>
  <si>
    <t>KTHN4</t>
    <phoneticPr fontId="6" type="noConversion"/>
  </si>
  <si>
    <t>GF9MR</t>
    <phoneticPr fontId="6" type="noConversion"/>
  </si>
  <si>
    <t>8RVTP</t>
    <phoneticPr fontId="6" type="noConversion"/>
  </si>
  <si>
    <t>V32XP</t>
    <phoneticPr fontId="6" type="noConversion"/>
  </si>
  <si>
    <t>0G16R</t>
    <phoneticPr fontId="6" type="noConversion"/>
  </si>
  <si>
    <t>Insight sled enclosure (L3, no PCBA)</t>
    <phoneticPr fontId="6" type="noConversion"/>
  </si>
  <si>
    <t>Soft-tooling</t>
    <phoneticPr fontId="6" type="noConversion"/>
  </si>
  <si>
    <t>Insight sled enclosure (L5)</t>
    <phoneticPr fontId="6" type="noConversion"/>
  </si>
  <si>
    <t>X16 BP</t>
    <phoneticPr fontId="6" type="noConversion"/>
  </si>
  <si>
    <t>SKU1</t>
    <phoneticPr fontId="6" type="noConversion"/>
  </si>
  <si>
    <t>Power board</t>
    <phoneticPr fontId="6" type="noConversion"/>
  </si>
  <si>
    <t>Expander</t>
    <phoneticPr fontId="6" type="noConversion"/>
  </si>
  <si>
    <t>Front Panel</t>
    <phoneticPr fontId="6" type="noConversion"/>
  </si>
  <si>
    <t>L5 cable set</t>
    <phoneticPr fontId="6" type="noConversion"/>
  </si>
  <si>
    <t>SKU1 (spare)</t>
    <phoneticPr fontId="6" type="noConversion"/>
  </si>
  <si>
    <t>SKU2 (spare)</t>
    <phoneticPr fontId="6" type="noConversion"/>
  </si>
  <si>
    <t xml:space="preserve">Power board </t>
    <phoneticPr fontId="6" type="noConversion"/>
  </si>
  <si>
    <t>Expander</t>
    <phoneticPr fontId="6" type="noConversion"/>
  </si>
  <si>
    <t xml:space="preserve">Front Panel </t>
    <phoneticPr fontId="6" type="noConversion"/>
  </si>
  <si>
    <t>Galileo-IOM</t>
    <phoneticPr fontId="6" type="noConversion"/>
  </si>
  <si>
    <t>L5 cable set (spare)</t>
    <phoneticPr fontId="6" type="noConversion"/>
  </si>
  <si>
    <t>set</t>
    <phoneticPr fontId="6" type="noConversion"/>
  </si>
  <si>
    <t>X02</t>
  </si>
  <si>
    <t>EPDV</t>
    <phoneticPr fontId="6" type="noConversion"/>
  </si>
  <si>
    <t>EPDI</t>
    <phoneticPr fontId="6" type="noConversion"/>
  </si>
  <si>
    <t>Molex</t>
    <phoneticPr fontId="6" type="noConversion"/>
  </si>
  <si>
    <t>UT-X10</t>
    <phoneticPr fontId="6" type="noConversion"/>
  </si>
  <si>
    <t>X02</t>
    <phoneticPr fontId="6" type="noConversion"/>
  </si>
  <si>
    <t>System</t>
    <phoneticPr fontId="6" type="noConversion"/>
  </si>
  <si>
    <t>39-2=37</t>
    <phoneticPr fontId="6" type="noConversion"/>
  </si>
  <si>
    <t>26-2=24</t>
    <phoneticPr fontId="6" type="noConversion"/>
  </si>
  <si>
    <t>27-2=25</t>
    <phoneticPr fontId="6" type="noConversion"/>
  </si>
  <si>
    <t>16-2=14</t>
    <phoneticPr fontId="6" type="noConversion"/>
  </si>
  <si>
    <t>21-1=20</t>
    <phoneticPr fontId="6" type="noConversion"/>
  </si>
  <si>
    <t>W875H</t>
    <phoneticPr fontId="6" type="noConversion"/>
  </si>
  <si>
    <t>PVFYG</t>
  </si>
  <si>
    <t>3WG55</t>
  </si>
  <si>
    <t>NJRKN</t>
  </si>
  <si>
    <t>R0VW6</t>
  </si>
  <si>
    <t>Processor (DCE 4128)</t>
    <phoneticPr fontId="6" type="noConversion"/>
  </si>
  <si>
    <t>Skylake Server H-0 19.25MB 768GB 14c 2.6GHz 135W INTEL® XEON® Gold 6132 QS</t>
  </si>
  <si>
    <t>PYJN7</t>
  </si>
  <si>
    <t>Skylake Server H-0 24.75MB 768GB 12c 3.4GHz 165W INTEL® XEON® Gold 6146 QS</t>
  </si>
  <si>
    <t>CNJWD</t>
  </si>
  <si>
    <t>Skylake Server H-0 24.75MB 768GB 8c 3.6GHz 165W INTEL® XEON® Gold 6144 QS</t>
  </si>
  <si>
    <t>F24VR</t>
  </si>
  <si>
    <t>Skylake Server H-0 35.75MB 768GB 26c 2.0GHz 150W INTEL® XEON® Plantinum 8164 QS  QMS8</t>
  </si>
  <si>
    <t>5F42M</t>
  </si>
  <si>
    <t>Skylake Server H-0 19.25MB 12c 2.6GHz 125W 768GB XCC INTEL® XEON® GOLD 6126 QS QMA5/QMRY</t>
  </si>
  <si>
    <t>8Y11Y</t>
  </si>
  <si>
    <t>Skylake Server H-0 19.25MB 768GB 6c 3.4GHz 115W XCC INTEL® XEON® GOLD 6128 QS QMAM</t>
  </si>
  <si>
    <t>M6PT0</t>
  </si>
  <si>
    <t>Skylake Server H-0 22MB 16c 2.1GHz 125W 768GB XCC INTEL® XEON® GOLD 6130 QS QM8X/QMS6</t>
  </si>
  <si>
    <t>XJ73T</t>
  </si>
  <si>
    <t>Skylake Server H-0 22MB 16c 2.6GHz 150W 768GB XCC INTEL® XEON® GOLD 6142 QS QM7Y/QMRT</t>
  </si>
  <si>
    <t>1JJHM</t>
  </si>
  <si>
    <t>Skylake Server H-0 24.75MB 12c 3.0GHz 150W 768GB XCC INTEL® XEON® GOLD 6136 QS QMA7/QMRX</t>
  </si>
  <si>
    <t>CVWTJ</t>
  </si>
  <si>
    <t>Skylake Server H-0 24.75MB 18c 2.3GHz 140W 768GB XCC INTEL® XEON® GOLD 6140 QS QM86/QMRS</t>
  </si>
  <si>
    <t>DTTYM</t>
  </si>
  <si>
    <t>Skylake Server H-0 24.75MB 18c 2.7GHz 165W 768GB XCC INTEL® XEON® GOLD 6150 QS QMA9/QMQ6</t>
  </si>
  <si>
    <t>J9C40</t>
  </si>
  <si>
    <t>Skylake Server H-0 24.75MB 18c 3.0GHz 200W 768GB XCC INTEL® XEON® GOLD 6154 QS QM81/QMQ9</t>
  </si>
  <si>
    <t>9GPRG</t>
  </si>
  <si>
    <t>Skylake Server H-0 24.75MB 8c 3.2GHz 130W 768GB XCC INTEL® XEON® GOLD 6134 QS QMAN/QMRL</t>
  </si>
  <si>
    <t>NFXK9</t>
  </si>
  <si>
    <t>Skylake Server H-0 27.5MB 20c 2.0GHz 125W 768GB XCC INTEL® XEON® GOLD 6138 QS QM85/QMS0</t>
  </si>
  <si>
    <t>WWC4R</t>
  </si>
  <si>
    <t>Skylake Server H-0 27.5MB 20c 2.4GHz 150W 768GB XCC INTEL® XEON® GOLD 6148 QS QM7Z/QMS1</t>
  </si>
  <si>
    <t>MXCY0</t>
  </si>
  <si>
    <t>Y1HH1</t>
  </si>
  <si>
    <t>Skylake Server H-0 33MB 24C 2.1GHz 150W 768GB XCC INTEL® XEON® PLATINUM 8160 QS QM7W/QMRV</t>
  </si>
  <si>
    <t>PM87D</t>
  </si>
  <si>
    <t>Skylake Server H-0 33MB 24C 2.7GHz 205W 768GB XCC INTEL® XEON® PLATINUM 8168 QS QMAB/QMQ8</t>
  </si>
  <si>
    <t>1PCFM</t>
  </si>
  <si>
    <t>Skylake Server H-0 35.75MB 26c 2.1GHz 165W 768GB XCC INTEL® XEON® PLATINUM 8170 QS QMAD/QMQC</t>
  </si>
  <si>
    <t>0Y6D1</t>
  </si>
  <si>
    <t>Skylake Server H-0 38.5MB 28c 2.1GHz 165W 768GB XCC INTEL® XEON® PLATINUM 8176 QS QM80/QMQ3</t>
  </si>
  <si>
    <t>4164K</t>
  </si>
  <si>
    <t>Skylake Server H-0 38.5MB 28c 2.5GHz 205W 768GB XCC INTEL® XEON® PLATINUM 8180 QS QM7X/QMQ7</t>
  </si>
  <si>
    <t>3R4M1</t>
  </si>
  <si>
    <t>DIMM,128GB,2667,8RX4,8G,DDR4,LR</t>
    <phoneticPr fontId="6" type="noConversion"/>
  </si>
  <si>
    <t>JHVY6</t>
    <phoneticPr fontId="6" type="noConversion"/>
  </si>
  <si>
    <t>3A Test</t>
    <phoneticPr fontId="6" type="noConversion"/>
  </si>
  <si>
    <t xml:space="preserve">FXN RD
 (total - leverage) </t>
    <phoneticPr fontId="6" type="noConversion"/>
  </si>
  <si>
    <t>SKU3</t>
    <phoneticPr fontId="6" type="noConversion"/>
  </si>
  <si>
    <t>EPD5</t>
    <phoneticPr fontId="6" type="noConversion"/>
  </si>
  <si>
    <t>X20</t>
    <phoneticPr fontId="6" type="noConversion"/>
  </si>
  <si>
    <t>Packing for WW submission (Skylynx)</t>
    <phoneticPr fontId="117" type="noConversion"/>
  </si>
  <si>
    <r>
      <t xml:space="preserve">7/14: Got Dell consign 5 pcs for Sojourner. 8/3: Got Dell consign 12pcs for Pathfinder, others are needed to confirm with Dell on schedule and qty. </t>
    </r>
    <r>
      <rPr>
        <sz val="11"/>
        <color rgb="FF0000FF"/>
        <rFont val="Calibri"/>
        <family val="2"/>
      </rPr>
      <t>[1/10]: Got Dell consign 6pcs for Sojourner.</t>
    </r>
    <phoneticPr fontId="6" type="noConversion"/>
  </si>
  <si>
    <t>SNDC FAB (Mezz) Blank</t>
    <phoneticPr fontId="6" type="noConversion"/>
  </si>
  <si>
    <t>IDRAC (Leverage the same DPN from Pathfinder)</t>
    <phoneticPr fontId="6" type="noConversion"/>
  </si>
  <si>
    <t>FF02R</t>
  </si>
  <si>
    <t>5VNKK</t>
  </si>
  <si>
    <t>EC, HDD, 12Gbps SAS, 2.5, 10K, 512n, 300GB</t>
  </si>
  <si>
    <t>Toshiba</t>
    <phoneticPr fontId="6" type="noConversion"/>
  </si>
  <si>
    <t>HGST</t>
    <phoneticPr fontId="6" type="noConversion"/>
  </si>
  <si>
    <t>HGST</t>
    <phoneticPr fontId="6" type="noConversion"/>
  </si>
  <si>
    <t>D1F14</t>
  </si>
  <si>
    <t>Seagate</t>
    <phoneticPr fontId="6" type="noConversion"/>
  </si>
  <si>
    <t>RVDCJ</t>
  </si>
  <si>
    <t>Seagate</t>
    <phoneticPr fontId="6" type="noConversion"/>
  </si>
  <si>
    <t>NCT9F</t>
  </si>
  <si>
    <t>5PNGD</t>
  </si>
  <si>
    <t>EC, HDD, 12Gbps SAS, 2.5, 15K, 512n, 600GB</t>
  </si>
  <si>
    <t>RT8MY</t>
  </si>
  <si>
    <t>EC, HDD, 12Gbps SAS, 2.5, 15K, 512e, Turbo, 900GB</t>
  </si>
  <si>
    <t>85JRT</t>
  </si>
  <si>
    <t>EC, HDD, 12Gbps SAS, 2.5, 15K, 4096n, 900GB</t>
  </si>
  <si>
    <t>D4N7V</t>
  </si>
  <si>
    <t>GH86F</t>
  </si>
  <si>
    <t>EC, HDD, 12Gbps SAS, 2.5, 7.2K, 4096n, 2TB</t>
  </si>
  <si>
    <t>V2KWT</t>
  </si>
  <si>
    <t>EC, HDD, 12Gbps SAS, 2.5, 10K, 512n, FIPS-140, 1.2TB</t>
  </si>
  <si>
    <t>8DN1Y</t>
  </si>
  <si>
    <t>EC, HDD, 6Gbps SATA, 2.5, 7.2K, 512n, 1TB</t>
  </si>
  <si>
    <t>Seagate</t>
    <phoneticPr fontId="6" type="noConversion"/>
  </si>
  <si>
    <t>SAMSUNG</t>
    <phoneticPr fontId="6" type="noConversion"/>
  </si>
  <si>
    <t>MFC6G</t>
  </si>
  <si>
    <t>EC, SSD, 12Gbps SAS, 2.5, 512n, MU, 400GB</t>
  </si>
  <si>
    <t>EC, SSD, 12Gbps SAS, 2.5, 512n, MU, 480GB</t>
    <phoneticPr fontId="6" type="noConversion"/>
  </si>
  <si>
    <t>Toshiba</t>
    <phoneticPr fontId="6" type="noConversion"/>
  </si>
  <si>
    <t>503M7</t>
  </si>
  <si>
    <t>EC, SSD, 12Gbps SAS, 2.5, 512n, MU, 960GB</t>
  </si>
  <si>
    <t>MWGK7</t>
  </si>
  <si>
    <t>EC, SSD, 12Gbps SAS, 2.5, 512n, RI, 960GB</t>
  </si>
  <si>
    <t>7FNRX</t>
  </si>
  <si>
    <t>5VHHG</t>
  </si>
  <si>
    <t>EC, SSD, 12Gbps SAS, 2.5, 512n, WI, 400GB</t>
  </si>
  <si>
    <t>64TMJ</t>
  </si>
  <si>
    <t>Intel</t>
    <phoneticPr fontId="6" type="noConversion"/>
  </si>
  <si>
    <t>JHJ2J</t>
  </si>
  <si>
    <t>Intel</t>
    <phoneticPr fontId="6" type="noConversion"/>
  </si>
  <si>
    <t>Toshiba</t>
    <phoneticPr fontId="6" type="noConversion"/>
  </si>
  <si>
    <t>28F3R</t>
  </si>
  <si>
    <t>EC, SSD, 6Gbps SATA, 2.5, 512n, MU, 240GB</t>
  </si>
  <si>
    <t>394XT</t>
  </si>
  <si>
    <t>EC, SSD, 6Gbps SATA, 2.5, 512n, Boot, 120GB</t>
  </si>
  <si>
    <t>PNGY6</t>
  </si>
  <si>
    <t>Remark</t>
    <phoneticPr fontId="6" type="noConversion"/>
  </si>
  <si>
    <t>2.5 SATA HDD</t>
    <phoneticPr fontId="6" type="noConversion"/>
  </si>
  <si>
    <t>N11JK</t>
    <phoneticPr fontId="6" type="noConversion"/>
  </si>
  <si>
    <t>XT50J</t>
    <phoneticPr fontId="6" type="noConversion"/>
  </si>
  <si>
    <t>FHH0K</t>
    <phoneticPr fontId="6" type="noConversion"/>
  </si>
  <si>
    <t>R6Y7R</t>
    <phoneticPr fontId="6" type="noConversion"/>
  </si>
  <si>
    <t>TMX70</t>
    <phoneticPr fontId="6" type="noConversion"/>
  </si>
  <si>
    <t>W875H</t>
    <phoneticPr fontId="6" type="noConversion"/>
  </si>
  <si>
    <t>PJPWW</t>
    <phoneticPr fontId="6" type="noConversion"/>
  </si>
  <si>
    <t>YNXWM</t>
    <phoneticPr fontId="6" type="noConversion"/>
  </si>
  <si>
    <t>G8RC5</t>
    <phoneticPr fontId="6" type="noConversion"/>
  </si>
  <si>
    <t>60J65</t>
    <phoneticPr fontId="6" type="noConversion"/>
  </si>
  <si>
    <t>VMNRC</t>
    <phoneticPr fontId="6" type="noConversion"/>
  </si>
  <si>
    <t>H7J58</t>
    <phoneticPr fontId="6" type="noConversion"/>
  </si>
  <si>
    <t>NWTJ0</t>
    <phoneticPr fontId="6" type="noConversion"/>
  </si>
  <si>
    <t>X2P38</t>
    <phoneticPr fontId="6" type="noConversion"/>
  </si>
  <si>
    <t>X2P38</t>
    <phoneticPr fontId="6" type="noConversion"/>
  </si>
  <si>
    <t>X20</t>
  </si>
  <si>
    <t>X20</t>
    <phoneticPr fontId="6" type="noConversion"/>
  </si>
  <si>
    <t>X20</t>
    <phoneticPr fontId="6" type="noConversion"/>
  </si>
  <si>
    <t>X20</t>
    <phoneticPr fontId="6" type="noConversion"/>
  </si>
  <si>
    <t>X20</t>
    <phoneticPr fontId="6" type="noConversion"/>
  </si>
  <si>
    <t>R74F5</t>
    <phoneticPr fontId="6" type="noConversion"/>
  </si>
  <si>
    <t>R74F5</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</si>
  <si>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</si>
  <si>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</si>
  <si>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</si>
  <si>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</si>
  <si>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</si>
  <si>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</si>
  <si>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</si>
  <si>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</si>
  <si>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</si>
  <si>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</si>
  <si>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</si>
  <si>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</si>
  <si>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</si>
  <si>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</si>
  <si>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FWRNY</t>
    <phoneticPr fontId="6" type="noConversion"/>
  </si>
  <si>
    <t>Skylake Server B-0 22MB 16c 1.8GHz 135W ES2 4S-XBAR DDR4-2666 NPI QL1M</t>
    <phoneticPr fontId="6" type="noConversion"/>
  </si>
  <si>
    <t>Skylake Server L-0 11MB 8c 0 85W 1.X GHz ES2 2S DDR4-2133 NPI QL1G</t>
    <phoneticPr fontId="6" type="noConversion"/>
  </si>
  <si>
    <t>Skylake Server L-0 16.5MB 12c 0 105W 1.X GHZ ES2 2S DDR4-2400 NPI QL1H</t>
    <phoneticPr fontId="6" type="noConversion"/>
  </si>
  <si>
    <t>Skylake Server L-0 13.75MB 10c 0 73W 1.X GHz ES2 2S DDR4-2400 NPI QL2F</t>
    <phoneticPr fontId="6" type="noConversion"/>
  </si>
  <si>
    <t>WFD8R</t>
    <phoneticPr fontId="6" type="noConversion"/>
  </si>
  <si>
    <t>ASSY,CRD,SCTY,CTPM,2.0,14G</t>
    <phoneticPr fontId="6" type="noConversion"/>
  </si>
  <si>
    <t>CMD3M</t>
    <phoneticPr fontId="6" type="noConversion"/>
  </si>
  <si>
    <t>[2/13]: Got Dell consign 1pcs for Pathfinder, 3pcs for Sojourner</t>
    <phoneticPr fontId="6" type="noConversion"/>
  </si>
  <si>
    <t>EC, HDD, 12Gbps SAS, 2.5, 10K, 512n, 600GB</t>
    <phoneticPr fontId="6" type="noConversion"/>
  </si>
  <si>
    <t>BizLink</t>
    <phoneticPr fontId="6" type="noConversion"/>
  </si>
  <si>
    <t>110mm CPU HSK (CPU2)</t>
    <phoneticPr fontId="6" type="noConversion"/>
  </si>
  <si>
    <t>HDX8R</t>
    <phoneticPr fontId="6" type="noConversion"/>
  </si>
  <si>
    <t>Cable holder</t>
    <phoneticPr fontId="6" type="noConversion"/>
  </si>
  <si>
    <t>1B51F3V00-600-G</t>
    <phoneticPr fontId="6" type="noConversion"/>
  </si>
  <si>
    <t>X20</t>
    <phoneticPr fontId="6" type="noConversion"/>
  </si>
  <si>
    <t>EPD5</t>
    <phoneticPr fontId="6" type="noConversion"/>
  </si>
  <si>
    <t>NDC2 guide block</t>
  </si>
  <si>
    <t>NDC1 guide block</t>
    <phoneticPr fontId="6" type="noConversion"/>
  </si>
  <si>
    <t>RNVW6</t>
    <phoneticPr fontId="6" type="noConversion"/>
  </si>
  <si>
    <t>6W93M</t>
    <phoneticPr fontId="6" type="noConversion"/>
  </si>
  <si>
    <t>110mm CPU HSK (CPU2/CPU4)</t>
    <phoneticPr fontId="6" type="noConversion"/>
  </si>
  <si>
    <t>4TCKR</t>
  </si>
  <si>
    <t>1B51J9K00-600-G</t>
  </si>
  <si>
    <t>Side Wall Gasket</t>
  </si>
  <si>
    <t>2J0547A00-600-G</t>
  </si>
  <si>
    <t>EPD5-EMI</t>
  </si>
  <si>
    <t>ASSY,BRKT,NDC1,XX640</t>
  </si>
  <si>
    <t>RNVW6</t>
  </si>
  <si>
    <t>1B024TV00-600-G</t>
  </si>
  <si>
    <t>ASSY,BRKT,NDC2,XX640</t>
  </si>
  <si>
    <t>6W93M</t>
  </si>
  <si>
    <t>1B024TU00-600-G</t>
  </si>
  <si>
    <t>R9445</t>
  </si>
  <si>
    <t>A01</t>
  </si>
  <si>
    <t>GREAT WALL</t>
  </si>
  <si>
    <t>SCR,M3X5.3MM,PHH,ZPS,NO-SRTN</t>
  </si>
  <si>
    <t>M7J11</t>
  </si>
  <si>
    <t>A00</t>
  </si>
  <si>
    <t>3AC24-678</t>
  </si>
  <si>
    <t>HONGYIJIN</t>
  </si>
  <si>
    <t>11806748A</t>
  </si>
  <si>
    <t>SOJOURNER-B2B-GUIDEPIN-SOCKET9.PRT</t>
  </si>
  <si>
    <t>1B024UB00-600-G</t>
  </si>
  <si>
    <t>SLED-M3-L7-SCREW.PRT</t>
  </si>
  <si>
    <t>2A584ND00-66A-G</t>
  </si>
  <si>
    <t>WI-HT-G74547A</t>
  </si>
  <si>
    <t>BLADE-NDC-BKT-SCREW.PRT</t>
  </si>
  <si>
    <t>Techford</t>
  </si>
  <si>
    <t>TF-FX-SC161014-01</t>
  </si>
  <si>
    <t>WI-HT-G74546A</t>
  </si>
  <si>
    <t>1</t>
  </si>
  <si>
    <t>2</t>
  </si>
  <si>
    <t>MPN</t>
    <phoneticPr fontId="6" type="noConversion"/>
  </si>
  <si>
    <t>Sojourner CPU/DIMM Blank</t>
    <phoneticPr fontId="6" type="noConversion"/>
  </si>
  <si>
    <t>5WJFX</t>
    <phoneticPr fontId="6" type="noConversion"/>
  </si>
  <si>
    <t>X20</t>
    <phoneticPr fontId="6" type="noConversion"/>
  </si>
  <si>
    <t>EPD5</t>
    <phoneticPr fontId="6" type="noConversion"/>
  </si>
  <si>
    <t>13G DIMM blank</t>
    <phoneticPr fontId="6" type="noConversion"/>
  </si>
  <si>
    <t>max 2</t>
    <phoneticPr fontId="6" type="noConversion"/>
  </si>
  <si>
    <t>SNDC FAB (Mezz) Blank</t>
    <phoneticPr fontId="6" type="noConversion"/>
  </si>
  <si>
    <t>max 4</t>
    <phoneticPr fontId="6" type="noConversion"/>
  </si>
  <si>
    <t>Sled Rear Protection Cover</t>
    <phoneticPr fontId="6" type="noConversion"/>
  </si>
  <si>
    <t>HDX8R</t>
  </si>
  <si>
    <t>GREAT WALL/HONGYIJIN</t>
    <phoneticPr fontId="6" type="noConversion"/>
  </si>
  <si>
    <t>2A5854L00-J2L-G/ 2A584NC00-66A-G</t>
    <phoneticPr fontId="6" type="noConversion"/>
  </si>
  <si>
    <t>Techford/ GREAT WALL</t>
    <phoneticPr fontId="6" type="noConversion"/>
  </si>
  <si>
    <t>TF-FX-SC161014-01/ WI-HT-G74546A</t>
    <phoneticPr fontId="6" type="noConversion"/>
  </si>
  <si>
    <t>EC/MSM module (ME+PCBA)</t>
    <phoneticPr fontId="6" type="noConversion"/>
  </si>
  <si>
    <t>SFP 25G 3M cable</t>
    <phoneticPr fontId="6" type="noConversion"/>
  </si>
  <si>
    <t>CBL ASSY,RC,zSFP (28GB/S) cable,L=3m</t>
    <phoneticPr fontId="6" type="noConversion"/>
  </si>
  <si>
    <t>Supplier P/N: 117G0-037176-R1</t>
    <phoneticPr fontId="6" type="noConversion"/>
  </si>
  <si>
    <t>UT-ODM Test Drive</t>
    <phoneticPr fontId="6" type="noConversion"/>
  </si>
  <si>
    <t>UT</t>
    <phoneticPr fontId="6" type="noConversion"/>
  </si>
  <si>
    <t>PT-ODM Test Drive</t>
    <phoneticPr fontId="6" type="noConversion"/>
  </si>
  <si>
    <t>UT / PT</t>
    <phoneticPr fontId="6" type="noConversion"/>
  </si>
  <si>
    <t>PT-ODM Test Drive</t>
    <phoneticPr fontId="6" type="noConversion"/>
  </si>
  <si>
    <t>PT-ODM Test Drive</t>
    <phoneticPr fontId="6" type="noConversion"/>
  </si>
  <si>
    <t>UT-ODM Test Drive</t>
    <phoneticPr fontId="6" type="noConversion"/>
  </si>
  <si>
    <t>UT</t>
    <phoneticPr fontId="6" type="noConversion"/>
  </si>
  <si>
    <t>PT-ODM Test Drive</t>
    <phoneticPr fontId="6" type="noConversion"/>
  </si>
  <si>
    <t>PT-ODM Test Drive</t>
    <phoneticPr fontId="6" type="noConversion"/>
  </si>
  <si>
    <t>UT-ODM Test Drive</t>
    <phoneticPr fontId="6" type="noConversion"/>
  </si>
  <si>
    <t>UT-ODM Test Drive / PT-ODM Test Drive</t>
    <phoneticPr fontId="6" type="noConversion"/>
  </si>
  <si>
    <t>UT-ODM Test Drive / PT</t>
    <phoneticPr fontId="6" type="noConversion"/>
  </si>
  <si>
    <t>PT-ODM Test Drive</t>
    <phoneticPr fontId="6" type="noConversion"/>
  </si>
  <si>
    <t>[3/2]: Got Dell consign 8pcs for Sojourner.</t>
    <phoneticPr fontId="6" type="noConversion"/>
  </si>
  <si>
    <t>[3/2]: Got Dell consign 4pcs for Sojourner.</t>
    <phoneticPr fontId="6" type="noConversion"/>
  </si>
  <si>
    <t>[3/2]: Got Dell consign 6pcs for Sojourner.</t>
    <phoneticPr fontId="6" type="noConversion"/>
  </si>
  <si>
    <r>
      <t xml:space="preserve">FabC Blank
</t>
    </r>
    <r>
      <rPr>
        <b/>
        <sz val="11"/>
        <color theme="1"/>
        <rFont val="Calibri"/>
        <family val="2"/>
      </rPr>
      <t>(w/ screw R9445, usage : 2pcs/set)</t>
    </r>
    <phoneticPr fontId="6" type="noConversion"/>
  </si>
  <si>
    <r>
      <t xml:space="preserve">SIDEKICK (15MM HDD CARRIER)
</t>
    </r>
    <r>
      <rPr>
        <b/>
        <sz val="11"/>
        <color theme="1"/>
        <rFont val="Calibri"/>
        <family val="2"/>
      </rPr>
      <t>(w/ screw R9445, usage : 4pcs/set)</t>
    </r>
    <phoneticPr fontId="6" type="noConversion"/>
  </si>
  <si>
    <t>CCI/AAVID</t>
  </si>
  <si>
    <t>CCI/AAVID</t>
    <phoneticPr fontId="6" type="noConversion"/>
  </si>
  <si>
    <t>Foxconn
RD Total</t>
    <phoneticPr fontId="7" type="noConversion"/>
  </si>
  <si>
    <t>Status</t>
    <phoneticPr fontId="6" type="noConversion"/>
  </si>
  <si>
    <t xml:space="preserve"> update</t>
    <phoneticPr fontId="6" type="noConversion"/>
  </si>
  <si>
    <t>R</t>
    <phoneticPr fontId="6" type="noConversion"/>
  </si>
  <si>
    <t xml:space="preserve">Hynix/ Samsung/ Micron </t>
    <phoneticPr fontId="6" type="noConversion"/>
  </si>
  <si>
    <t xml:space="preserve">Hynix/ Samsung/ Micron </t>
    <phoneticPr fontId="6" type="noConversion"/>
  </si>
  <si>
    <t>ASSY,CRD,SCTY,TRPM,1.2,14G</t>
    <phoneticPr fontId="6" type="noConversion"/>
  </si>
  <si>
    <t>PT 
Dell to Consign</t>
    <phoneticPr fontId="6" type="noConversion"/>
  </si>
  <si>
    <t>Memory</t>
    <phoneticPr fontId="6" type="noConversion"/>
  </si>
  <si>
    <t>✔</t>
    <phoneticPr fontId="6" type="noConversion"/>
  </si>
  <si>
    <t>Development Stage:</t>
    <phoneticPr fontId="117" type="noConversion"/>
  </si>
  <si>
    <t>Owner:</t>
    <phoneticPr fontId="117" type="noConversion"/>
  </si>
  <si>
    <t>Status</t>
    <phoneticPr fontId="117" type="noConversion"/>
  </si>
  <si>
    <t>updates</t>
    <phoneticPr fontId="117" type="noConversion"/>
  </si>
  <si>
    <t>Skylynx</t>
    <phoneticPr fontId="117" type="noConversion"/>
  </si>
  <si>
    <t>1</t>
    <phoneticPr fontId="117" type="noConversion"/>
  </si>
  <si>
    <t>L5</t>
    <phoneticPr fontId="117" type="noConversion"/>
  </si>
  <si>
    <t>CPG7R</t>
  </si>
  <si>
    <t>ASSY,CBL,FPC,LT,RT,EAR,7U</t>
  </si>
  <si>
    <t>X20</t>
    <phoneticPr fontId="59" type="noConversion"/>
  </si>
  <si>
    <t>Molex</t>
    <phoneticPr fontId="59" type="noConversion"/>
  </si>
  <si>
    <t>L5</t>
    <phoneticPr fontId="117" type="noConversion"/>
  </si>
  <si>
    <t>7VG2T</t>
    <phoneticPr fontId="59" type="noConversion"/>
  </si>
  <si>
    <t>ASSY,CBL,SGNL,RTER,INTRPSR,7U</t>
  </si>
  <si>
    <t>X20</t>
    <phoneticPr fontId="59" type="noConversion"/>
  </si>
  <si>
    <t>Amphenol</t>
    <phoneticPr fontId="59" type="noConversion"/>
  </si>
  <si>
    <t>RWHLV-0098</t>
    <phoneticPr fontId="117" type="noConversion"/>
  </si>
  <si>
    <t>Y</t>
    <phoneticPr fontId="117" type="noConversion"/>
  </si>
  <si>
    <t>3</t>
  </si>
  <si>
    <t>L5</t>
    <phoneticPr fontId="117" type="noConversion"/>
  </si>
  <si>
    <t>XH4NG</t>
    <phoneticPr fontId="59" type="noConversion"/>
  </si>
  <si>
    <t>ASSY,CBL,SGNL,VERT,MN,PDB,7U</t>
    <phoneticPr fontId="117" type="noConversion"/>
  </si>
  <si>
    <t>X20</t>
    <phoneticPr fontId="59" type="noConversion"/>
  </si>
  <si>
    <t>FCI</t>
    <phoneticPr fontId="59" type="noConversion"/>
  </si>
  <si>
    <t>10140039-001LF</t>
    <phoneticPr fontId="117" type="noConversion"/>
  </si>
  <si>
    <t>4</t>
  </si>
  <si>
    <t>L5</t>
    <phoneticPr fontId="117" type="noConversion"/>
  </si>
  <si>
    <t>XH4NG</t>
    <phoneticPr fontId="59" type="noConversion"/>
  </si>
  <si>
    <t>ASSY,CBL,SGNL,VERT,MN,PDB,7U</t>
    <phoneticPr fontId="117" type="noConversion"/>
  </si>
  <si>
    <t>X20</t>
    <phoneticPr fontId="59" type="noConversion"/>
  </si>
  <si>
    <t>FIT</t>
    <phoneticPr fontId="59" type="noConversion"/>
  </si>
  <si>
    <t>PF02009-11DT0-4H</t>
    <phoneticPr fontId="117" type="noConversion"/>
  </si>
  <si>
    <t>5</t>
  </si>
  <si>
    <t>L5</t>
    <phoneticPr fontId="117" type="noConversion"/>
  </si>
  <si>
    <t>H2KFD</t>
  </si>
  <si>
    <t>ASSY,CBL,SGNL,LCP MCB,7U</t>
  </si>
  <si>
    <t>X20</t>
    <phoneticPr fontId="59" type="noConversion"/>
  </si>
  <si>
    <t>Molex</t>
    <phoneticPr fontId="59" type="noConversion"/>
  </si>
  <si>
    <t>2027150001</t>
    <phoneticPr fontId="117" type="noConversion"/>
  </si>
  <si>
    <t>6</t>
  </si>
  <si>
    <t>TTM</t>
    <phoneticPr fontId="59" type="noConversion"/>
  </si>
  <si>
    <t>7</t>
  </si>
  <si>
    <t>NA</t>
    <phoneticPr fontId="59" type="noConversion"/>
  </si>
  <si>
    <t>AC Power Cord</t>
    <phoneticPr fontId="59" type="noConversion"/>
  </si>
  <si>
    <t>BizLink</t>
    <phoneticPr fontId="59" type="noConversion"/>
  </si>
  <si>
    <t>117G0031785-R1</t>
    <phoneticPr fontId="117" type="noConversion"/>
  </si>
  <si>
    <t>G</t>
    <phoneticPr fontId="117" type="noConversion"/>
  </si>
  <si>
    <t>11</t>
  </si>
  <si>
    <t>L5</t>
    <phoneticPr fontId="117" type="noConversion"/>
  </si>
  <si>
    <t>mini-DP to VGA cable</t>
    <phoneticPr fontId="59" type="noConversion"/>
  </si>
  <si>
    <t>X20</t>
    <phoneticPr fontId="59" type="noConversion"/>
  </si>
  <si>
    <t>Amphenol</t>
    <phoneticPr fontId="59" type="noConversion"/>
  </si>
  <si>
    <t>RDPMV-0006</t>
    <phoneticPr fontId="117" type="noConversion"/>
  </si>
  <si>
    <t>42</t>
    <phoneticPr fontId="117" type="noConversion"/>
  </si>
  <si>
    <t>12</t>
  </si>
  <si>
    <t>J3PJK</t>
    <phoneticPr fontId="117" type="noConversion"/>
  </si>
  <si>
    <t>mini-DP to DVI cable</t>
    <phoneticPr fontId="59" type="noConversion"/>
  </si>
  <si>
    <t>BizLink</t>
    <phoneticPr fontId="59" type="noConversion"/>
  </si>
  <si>
    <t>J3PJK</t>
  </si>
  <si>
    <t>12</t>
    <phoneticPr fontId="117" type="noConversion"/>
  </si>
  <si>
    <t>13</t>
  </si>
  <si>
    <t>L5</t>
    <phoneticPr fontId="117" type="noConversion"/>
  </si>
  <si>
    <t>NA</t>
    <phoneticPr fontId="117" type="noConversion"/>
  </si>
  <si>
    <t>CBL ASSY,RC,zSFP (28GB/S) cable,L=3m</t>
    <phoneticPr fontId="117" type="noConversion"/>
  </si>
  <si>
    <t>BizLink</t>
    <phoneticPr fontId="117" type="noConversion"/>
  </si>
  <si>
    <t>117G0-037176-R1</t>
    <phoneticPr fontId="117" type="noConversion"/>
  </si>
  <si>
    <t>224</t>
    <phoneticPr fontId="117" type="noConversion"/>
  </si>
  <si>
    <t>Pathfinder</t>
    <phoneticPr fontId="117" type="noConversion"/>
  </si>
  <si>
    <t>L5</t>
    <phoneticPr fontId="117" type="noConversion"/>
  </si>
  <si>
    <t>6TR5T</t>
  </si>
  <si>
    <t>ASSY,CBL,FIO,USB3.0,MB,XX640</t>
  </si>
  <si>
    <t>X20</t>
    <phoneticPr fontId="59" type="noConversion"/>
  </si>
  <si>
    <t>Molex</t>
    <phoneticPr fontId="59" type="noConversion"/>
  </si>
  <si>
    <t>TTM</t>
    <phoneticPr fontId="59" type="noConversion"/>
  </si>
  <si>
    <t>G</t>
    <phoneticPr fontId="117" type="noConversion"/>
  </si>
  <si>
    <t>4G9HK</t>
  </si>
  <si>
    <t>ASSY,CBL,I2C,X6BP,MB,XX640</t>
  </si>
  <si>
    <t>FIT</t>
    <phoneticPr fontId="59" type="noConversion"/>
  </si>
  <si>
    <t>WDH1001-DA001-DF</t>
    <phoneticPr fontId="117" type="noConversion"/>
  </si>
  <si>
    <t>BizLink</t>
    <phoneticPr fontId="59" type="noConversion"/>
  </si>
  <si>
    <t>4G9HK</t>
    <phoneticPr fontId="117" type="noConversion"/>
  </si>
  <si>
    <t>4N2F5</t>
  </si>
  <si>
    <t>ASSY,CBL,PWR,BP,MB,XX640</t>
    <phoneticPr fontId="59" type="noConversion"/>
  </si>
  <si>
    <t>WDH1001-CD001-DF</t>
    <phoneticPr fontId="117" type="noConversion"/>
  </si>
  <si>
    <t>L5</t>
    <phoneticPr fontId="117" type="noConversion"/>
  </si>
  <si>
    <t>ASSY,CBL,PWR,BP,MB,XX640</t>
    <phoneticPr fontId="59" type="noConversion"/>
  </si>
  <si>
    <t>X20</t>
    <phoneticPr fontId="59" type="noConversion"/>
  </si>
  <si>
    <t>Bellwether</t>
    <phoneticPr fontId="59" type="noConversion"/>
  </si>
  <si>
    <t>71341-100W</t>
    <phoneticPr fontId="117" type="noConversion"/>
  </si>
  <si>
    <t>F0MC7</t>
  </si>
  <si>
    <t>ASSY,CBL,SATA, MB, X6BP,XX640</t>
    <phoneticPr fontId="117" type="noConversion"/>
  </si>
  <si>
    <t>Amphenol</t>
    <phoneticPr fontId="117" type="noConversion"/>
  </si>
  <si>
    <t>RSL74-0327</t>
    <phoneticPr fontId="117" type="noConversion"/>
  </si>
  <si>
    <t>L5</t>
    <phoneticPr fontId="117" type="noConversion"/>
  </si>
  <si>
    <t>F0MC7</t>
    <phoneticPr fontId="117" type="noConversion"/>
  </si>
  <si>
    <t>ASSY,CBL,SATA, MB, X6BP,XX640</t>
    <phoneticPr fontId="117" type="noConversion"/>
  </si>
  <si>
    <t>X20</t>
    <phoneticPr fontId="59" type="noConversion"/>
  </si>
  <si>
    <t>BizLink</t>
    <phoneticPr fontId="117" type="noConversion"/>
  </si>
  <si>
    <t>FHY04</t>
  </si>
  <si>
    <t>ASSY,CBL,PCIE, MB, X6BP,XX640</t>
  </si>
  <si>
    <t>Amphenol</t>
    <phoneticPr fontId="117" type="noConversion"/>
  </si>
  <si>
    <t>RSL74-0331</t>
    <phoneticPr fontId="117" type="noConversion"/>
  </si>
  <si>
    <t>L5</t>
    <phoneticPr fontId="117" type="noConversion"/>
  </si>
  <si>
    <t>FHY04</t>
    <phoneticPr fontId="117" type="noConversion"/>
  </si>
  <si>
    <t>ASSY,CBL,PCIE, MB, X6BP,XX640</t>
    <phoneticPr fontId="117" type="noConversion"/>
  </si>
  <si>
    <t>X20</t>
    <phoneticPr fontId="59" type="noConversion"/>
  </si>
  <si>
    <t>BizLink</t>
    <phoneticPr fontId="117" type="noConversion"/>
  </si>
  <si>
    <t>L5</t>
    <phoneticPr fontId="117" type="noConversion"/>
  </si>
  <si>
    <t>D4XMV</t>
    <phoneticPr fontId="117" type="noConversion"/>
  </si>
  <si>
    <t>ASSY,CBL,PCIE1/2,MB,X6BP,XX640</t>
    <phoneticPr fontId="117" type="noConversion"/>
  </si>
  <si>
    <t>Amphenol</t>
    <phoneticPr fontId="117" type="noConversion"/>
  </si>
  <si>
    <t>RSL74-0330</t>
    <phoneticPr fontId="117" type="noConversion"/>
  </si>
  <si>
    <t>76KPG</t>
  </si>
  <si>
    <t>ASSY,CBL,PCIE,JUMBO,X6BP,XX640</t>
  </si>
  <si>
    <t>RSL74-0387</t>
    <phoneticPr fontId="117" type="noConversion"/>
  </si>
  <si>
    <t>76KPG</t>
    <phoneticPr fontId="117" type="noConversion"/>
  </si>
  <si>
    <t>NF8JF</t>
    <phoneticPr fontId="117" type="noConversion"/>
  </si>
  <si>
    <t>ASSY,CBL,I2C,X4,BBU,MB,XX640</t>
    <phoneticPr fontId="117" type="noConversion"/>
  </si>
  <si>
    <t>FIT</t>
    <phoneticPr fontId="117" type="noConversion"/>
  </si>
  <si>
    <t>WDH2001-DA002-DF</t>
    <phoneticPr fontId="117" type="noConversion"/>
  </si>
  <si>
    <t>N1W7T</t>
    <phoneticPr fontId="117" type="noConversion"/>
  </si>
  <si>
    <t>ASSY,CBL,PWR,X4,BBU,MB,XX640</t>
    <phoneticPr fontId="117" type="noConversion"/>
  </si>
  <si>
    <t>WDH0401-CD003-DF</t>
    <phoneticPr fontId="117" type="noConversion"/>
  </si>
  <si>
    <t>6</t>
    <phoneticPr fontId="117" type="noConversion"/>
  </si>
  <si>
    <t>3RTDC-0361</t>
    <phoneticPr fontId="117" type="noConversion"/>
  </si>
  <si>
    <t>X20</t>
    <phoneticPr fontId="117" type="noConversion"/>
  </si>
  <si>
    <t>38</t>
    <phoneticPr fontId="117" type="noConversion"/>
  </si>
  <si>
    <t>Y68RC</t>
    <phoneticPr fontId="117" type="noConversion"/>
  </si>
  <si>
    <t>ASSY,CBL,PCIE1,MB,X4BP,XX640</t>
    <phoneticPr fontId="117" type="noConversion"/>
  </si>
  <si>
    <t>Internal mini-SAS HD cable</t>
    <phoneticPr fontId="59" type="noConversion"/>
  </si>
  <si>
    <t>FIT</t>
    <phoneticPr fontId="59" type="noConversion"/>
  </si>
  <si>
    <t>CAME04D-ZZB01-DF</t>
    <phoneticPr fontId="59" type="noConversion"/>
  </si>
  <si>
    <t xml:space="preserve">External mini-SAS HD cable 
</t>
    <phoneticPr fontId="59" type="noConversion"/>
  </si>
  <si>
    <t>CUMAHAA-ZZB01-DF</t>
    <phoneticPr fontId="59" type="noConversion"/>
  </si>
  <si>
    <t>Insight Twin-AX high-speed cable</t>
    <phoneticPr fontId="59" type="noConversion"/>
  </si>
  <si>
    <t>MOLEX</t>
    <phoneticPr fontId="59" type="noConversion"/>
  </si>
  <si>
    <t xml:space="preserve"> 2032061001</t>
    <phoneticPr fontId="117" type="noConversion"/>
  </si>
  <si>
    <t>15</t>
    <phoneticPr fontId="117" type="noConversion"/>
  </si>
  <si>
    <t>ASSY,CBL,PWR,SAS,XPNDR,MX5016S</t>
  </si>
  <si>
    <t>Amphenol</t>
  </si>
  <si>
    <t>RIP48-0001</t>
    <phoneticPr fontId="59" type="noConversion"/>
  </si>
  <si>
    <t>75</t>
    <phoneticPr fontId="117" type="noConversion"/>
  </si>
  <si>
    <t>Insight signal I2C cable assy</t>
  </si>
  <si>
    <t>RFCID-0669</t>
    <phoneticPr fontId="59" type="noConversion"/>
  </si>
  <si>
    <t>Insight power cable assy</t>
  </si>
  <si>
    <t>RWHHW-8663</t>
    <phoneticPr fontId="59" type="noConversion"/>
  </si>
  <si>
    <t>Sojourner</t>
    <phoneticPr fontId="117" type="noConversion"/>
  </si>
  <si>
    <t>7Y4C2</t>
    <phoneticPr fontId="117" type="noConversion"/>
  </si>
  <si>
    <t>ASSY,CBL,FIO,USB3.0,MB,XX840</t>
    <phoneticPr fontId="117" type="noConversion"/>
  </si>
  <si>
    <t>Molex</t>
    <phoneticPr fontId="117" type="noConversion"/>
  </si>
  <si>
    <t>2029120001</t>
    <phoneticPr fontId="117" type="noConversion"/>
  </si>
  <si>
    <t>54</t>
    <phoneticPr fontId="117" type="noConversion"/>
  </si>
  <si>
    <t>TTM</t>
    <phoneticPr fontId="117" type="noConversion"/>
  </si>
  <si>
    <t>UXI029003</t>
    <phoneticPr fontId="117" type="noConversion"/>
  </si>
  <si>
    <t>72</t>
    <phoneticPr fontId="59" type="noConversion"/>
  </si>
  <si>
    <t>PM3R9</t>
    <phoneticPr fontId="117" type="noConversion"/>
  </si>
  <si>
    <t>ASSY,CBL,I2C,BP,MB,XX840</t>
    <phoneticPr fontId="117" type="noConversion"/>
  </si>
  <si>
    <t>WDH1001-DA002-DF</t>
    <phoneticPr fontId="117" type="noConversion"/>
  </si>
  <si>
    <t>48</t>
    <phoneticPr fontId="117" type="noConversion"/>
  </si>
  <si>
    <t>42</t>
    <phoneticPr fontId="117" type="noConversion"/>
  </si>
  <si>
    <t>KXGY0</t>
    <phoneticPr fontId="117" type="noConversion"/>
  </si>
  <si>
    <t>ASSY,CBL,PWR,BP,MB,XX840</t>
    <phoneticPr fontId="117" type="noConversion"/>
  </si>
  <si>
    <t>WDH0802-CD001-DF</t>
    <phoneticPr fontId="117" type="noConversion"/>
  </si>
  <si>
    <t>ASSY,CBL,PWR,BP,MB,XX840</t>
    <phoneticPr fontId="59" type="noConversion"/>
  </si>
  <si>
    <t>Bellwether</t>
    <phoneticPr fontId="59" type="noConversion"/>
  </si>
  <si>
    <t>71338-100W</t>
    <phoneticPr fontId="117" type="noConversion"/>
  </si>
  <si>
    <t>DK8P6</t>
    <phoneticPr fontId="117" type="noConversion"/>
  </si>
  <si>
    <t>ASSY,CBL,SATA,MB, X8BP,XX840</t>
  </si>
  <si>
    <t>RSL74-0379</t>
    <phoneticPr fontId="117" type="noConversion"/>
  </si>
  <si>
    <t>1KV85</t>
    <phoneticPr fontId="117" type="noConversion"/>
  </si>
  <si>
    <t>ASSY,CBL,SAS,PERC, X8BP,XX840</t>
  </si>
  <si>
    <t>RSL74-0380</t>
    <phoneticPr fontId="117" type="noConversion"/>
  </si>
  <si>
    <t>41</t>
    <phoneticPr fontId="117" type="noConversion"/>
  </si>
  <si>
    <t>1KV85</t>
    <phoneticPr fontId="117" type="noConversion"/>
  </si>
  <si>
    <t>BizLink</t>
    <phoneticPr fontId="117" type="noConversion"/>
  </si>
  <si>
    <t>36</t>
    <phoneticPr fontId="117" type="noConversion"/>
  </si>
  <si>
    <t>JF94N</t>
    <phoneticPr fontId="117" type="noConversion"/>
  </si>
  <si>
    <t>ASSY,CBL,PCIE,MB1/2,X8BP,XX840</t>
    <phoneticPr fontId="117" type="noConversion"/>
  </si>
  <si>
    <t>Amphenol</t>
    <phoneticPr fontId="117" type="noConversion"/>
  </si>
  <si>
    <t>RSL74-0381</t>
    <phoneticPr fontId="117" type="noConversion"/>
  </si>
  <si>
    <t>48</t>
    <phoneticPr fontId="117" type="noConversion"/>
  </si>
  <si>
    <t>L5</t>
    <phoneticPr fontId="117" type="noConversion"/>
  </si>
  <si>
    <t>1T3PX</t>
    <phoneticPr fontId="117" type="noConversion"/>
  </si>
  <si>
    <t>ASSY,CBL,PCIE,PEM3/4,X8BP,XX84</t>
    <phoneticPr fontId="117" type="noConversion"/>
  </si>
  <si>
    <t>X20</t>
    <phoneticPr fontId="59" type="noConversion"/>
  </si>
  <si>
    <t>Amphenol</t>
    <phoneticPr fontId="117" type="noConversion"/>
  </si>
  <si>
    <t>RSL74-0383</t>
    <phoneticPr fontId="117" type="noConversion"/>
  </si>
  <si>
    <t>48</t>
    <phoneticPr fontId="117" type="noConversion"/>
  </si>
  <si>
    <t>Y</t>
    <phoneticPr fontId="117" type="noConversion"/>
  </si>
  <si>
    <t>BizLink</t>
    <phoneticPr fontId="117" type="noConversion"/>
  </si>
  <si>
    <t>42</t>
    <phoneticPr fontId="117" type="noConversion"/>
  </si>
  <si>
    <t>W1GNP</t>
  </si>
  <si>
    <t>ASSY,CBL,PWR,X4,BBU,MB,XX640</t>
    <phoneticPr fontId="59" type="noConversion"/>
  </si>
  <si>
    <t>FIT</t>
    <phoneticPr fontId="59" type="noConversion"/>
  </si>
  <si>
    <t>WDH2001-DA003-DF</t>
    <phoneticPr fontId="117" type="noConversion"/>
  </si>
  <si>
    <t>6</t>
    <phoneticPr fontId="117" type="noConversion"/>
  </si>
  <si>
    <t>ASSY,CBL,I2C,X6,BBU,MB,XX840</t>
    <phoneticPr fontId="59" type="noConversion"/>
  </si>
  <si>
    <t>BizLink</t>
    <phoneticPr fontId="59" type="noConversion"/>
  </si>
  <si>
    <t>W1GNP</t>
    <phoneticPr fontId="117" type="noConversion"/>
  </si>
  <si>
    <t>FWWDK</t>
  </si>
  <si>
    <t>ASSY,CBL,PWR,X6,BBU,MB,XX840</t>
    <phoneticPr fontId="59" type="noConversion"/>
  </si>
  <si>
    <t>WDH0401-CD004-DF</t>
    <phoneticPr fontId="117" type="noConversion"/>
  </si>
  <si>
    <t>FWWDK</t>
    <phoneticPr fontId="117" type="noConversion"/>
  </si>
  <si>
    <t>HTHWC</t>
  </si>
  <si>
    <t>ASSY,CBL,PCIE,JUMBO,X8BP,XX840</t>
    <phoneticPr fontId="59" type="noConversion"/>
  </si>
  <si>
    <t>Amphenol</t>
    <phoneticPr fontId="59" type="noConversion"/>
  </si>
  <si>
    <t>TBD</t>
    <phoneticPr fontId="117" type="noConversion"/>
  </si>
  <si>
    <t>16</t>
    <phoneticPr fontId="117" type="noConversion"/>
  </si>
  <si>
    <t>HTHWC</t>
    <phoneticPr fontId="117" type="noConversion"/>
  </si>
  <si>
    <t>10</t>
    <phoneticPr fontId="117" type="noConversion"/>
  </si>
  <si>
    <t>3RTDC-0362</t>
    <phoneticPr fontId="117" type="noConversion"/>
  </si>
  <si>
    <t>iDRAC(2x 1x2p) to chassis outside (COM port) Y cable</t>
  </si>
  <si>
    <t>PATCBL8</t>
    <phoneticPr fontId="117" type="noConversion"/>
  </si>
  <si>
    <t>15</t>
    <phoneticPr fontId="117" type="noConversion"/>
  </si>
  <si>
    <t>G</t>
    <phoneticPr fontId="117" type="noConversion"/>
  </si>
  <si>
    <t>Skyline PT Cable List</t>
    <phoneticPr fontId="117" type="noConversion"/>
  </si>
  <si>
    <t>PT 
FXN to purchase</t>
    <phoneticPr fontId="6" type="noConversion"/>
  </si>
  <si>
    <t>Item</t>
    <phoneticPr fontId="117" type="noConversion"/>
  </si>
  <si>
    <t>Level</t>
    <phoneticPr fontId="117" type="noConversion"/>
  </si>
  <si>
    <t>Cable Type</t>
    <phoneticPr fontId="117" type="noConversion"/>
  </si>
  <si>
    <t>Dell P/N</t>
    <phoneticPr fontId="117" type="noConversion"/>
  </si>
  <si>
    <t>Dell Description</t>
    <phoneticPr fontId="117" type="noConversion"/>
  </si>
  <si>
    <t>Revision</t>
    <phoneticPr fontId="117" type="noConversion"/>
  </si>
  <si>
    <t>Supplier</t>
    <phoneticPr fontId="117" type="noConversion"/>
  </si>
  <si>
    <t>Supplier PN</t>
    <phoneticPr fontId="117" type="noConversion"/>
  </si>
  <si>
    <t>Qty</t>
    <phoneticPr fontId="117" type="noConversion"/>
  </si>
  <si>
    <t>XDCJW</t>
  </si>
  <si>
    <t>HV7Y2</t>
  </si>
  <si>
    <t>4N95T</t>
  </si>
  <si>
    <t>MGPH6</t>
  </si>
  <si>
    <t>9D9MY</t>
  </si>
  <si>
    <t>K2XNJ</t>
  </si>
  <si>
    <t>75C64</t>
  </si>
  <si>
    <t>MT3HN</t>
  </si>
  <si>
    <t>DT1NJ</t>
  </si>
  <si>
    <t>3RVMD</t>
  </si>
  <si>
    <t>096W1</t>
  </si>
  <si>
    <t>FC5WX</t>
  </si>
  <si>
    <t>Skylake Server 1.5TB 28c 2.5GHz 205W INTEL® PLATINUM 8180M QS QM7U</t>
  </si>
  <si>
    <t>Skylake Server 1.5TB 28c 2.1GHz 165W INTEL® PLATINUM 8176M QS QM7R</t>
  </si>
  <si>
    <t>Skylake Server H-0 1.5TB 26c 2.1GHz 165W INTEL® XEON® PLATINUM 8170M QS QMAC</t>
  </si>
  <si>
    <t>Skylake Server H-0 1.5TB 24C 2.1GHz 150W INTEL® XEON® PLATINUM 8160M QS QMS3</t>
  </si>
  <si>
    <t>Skylake Server H-0 1.5TB 16c 2.6GHz 150W INTEL® XEON® GOLD 6142M QS QMRW</t>
  </si>
  <si>
    <t>Skylake Server H-0 1.5TB 18c 2.3GHz 140W INTEL® XEON® GOLD 6140M QS QMRU</t>
  </si>
  <si>
    <t>New-added on 4/12</t>
    <phoneticPr fontId="6" type="noConversion"/>
  </si>
  <si>
    <t>7P9F0</t>
  </si>
  <si>
    <t>7051X</t>
  </si>
  <si>
    <t>4J8WW</t>
  </si>
  <si>
    <t>9JV7H</t>
  </si>
  <si>
    <t>D4NCN</t>
  </si>
  <si>
    <t>C6RY1</t>
  </si>
  <si>
    <t>6YC56</t>
  </si>
  <si>
    <t>7KW7T</t>
  </si>
  <si>
    <t>6YFV1</t>
  </si>
  <si>
    <t>FH30X</t>
  </si>
  <si>
    <t>JNFW5</t>
  </si>
  <si>
    <t>THRF8</t>
  </si>
  <si>
    <t>Skylake-SP 14c 2.2GHz 105W 768GB INTEL® XEON® GOLD 5120 M-STEP HCC QS  QMXJ</t>
  </si>
  <si>
    <t>Skylake-SP 12c 2.3GHz 105W 768GB INTEL® XEON® GOLD 5118 M-STEP HCC QS  QMXH</t>
  </si>
  <si>
    <t>Skylake-SP 10c 2.4GHz 85W 768GB INTEL® XEON® GOLD 5115 M-STEP HCC QS   QMXG</t>
  </si>
  <si>
    <t>Skylake-SP 12c 2.1GHz 85W 768GB INTEL® XEON® Silver 4116 M-STEP HCC QS  QMXK/QN1J</t>
  </si>
  <si>
    <t>Skylake-SP 10c 13.75MB 2.2GHz 85W 768GB INTEL® XEON® Silver 4114 U-0 LCC QS QN0B</t>
  </si>
  <si>
    <t>Skylake-SP 4c 16.5MB 2.6GHz 85W 768GB INTEL® XEON® Silver 4112 U-0 LCC QS QN0E</t>
  </si>
  <si>
    <t>Skylake-SP 8c 24.75MB 2.1GHz 85W 768GB INTEL® XEON® Silver 4110 U-0 LCC QS QN09</t>
  </si>
  <si>
    <t>Skylake-SP 8c 24.75MB 1.8GHz 85W 768GB INTEL® XEON® Silver 4108 U-0 LCC QS QN0A</t>
  </si>
  <si>
    <t>Skylake-SP 8c 24.75MB 1.7GHz 85W 768GB INTEL® XEON® Bronze 3106 U-0 LCC QS QN0C</t>
  </si>
  <si>
    <t>Skylake-SP 6c 19.25MB 1.7GHz 85W 768GB INTEL® XEON® Bronze 3104 U-0 LCC QS QN0D</t>
  </si>
  <si>
    <t>Skylake-SP 8c 24.75MB 2.0GHz 70W 768GB INTEL® XEON® Silver 4109T U-0 LCC QS QN0F</t>
  </si>
  <si>
    <t>X00-M0</t>
  </si>
  <si>
    <t>X00-U0</t>
  </si>
  <si>
    <t>Processor (DCE 4212)</t>
    <phoneticPr fontId="6" type="noConversion"/>
  </si>
  <si>
    <t>Skylake Server H-0 ,16.5MB 12C 150W,INTEL® XEON® PLANTINUM ,8158 QS QMS2</t>
  </si>
  <si>
    <t>Skylake Server H-0 16.5MB 768GB 4c 3.6GHz 105W INTEL® XEON® PLANTINUM 8156 QS QMRQ</t>
  </si>
  <si>
    <t>Skylake-Server XCC QS H-0 16C 2.0GHz 125W 8S 768GB Intel® Xeon® Platinum 8153 CPU QMS7</t>
  </si>
  <si>
    <t>Skylake Server H-0 16.5MB 768GB 4c 3.6GHz 105W XCC INTEL® XEON® GOLD 5122 QS QMAJ/QMRN</t>
  </si>
  <si>
    <t>Skylake-Server XCC QS H-0 14C 2.0GHz 105W 768GB Intel® Xeon® Gold 5117 CPU QM8S</t>
    <phoneticPr fontId="6" type="noConversion"/>
  </si>
  <si>
    <t>SKYCBL9</t>
    <phoneticPr fontId="6" type="noConversion"/>
  </si>
  <si>
    <t>[4/6]: Received on 2/14</t>
    <phoneticPr fontId="117" type="noConversion"/>
  </si>
  <si>
    <t xml:space="preserve">Hynix/ Samsung/ Micron </t>
    <phoneticPr fontId="6" type="noConversion"/>
  </si>
  <si>
    <t>[4/14]: Need Dell to confirm consign qty and ETA</t>
  </si>
  <si>
    <t>[4/14]: Need Dell to confirm consign qty and ETA</t>
    <phoneticPr fontId="6" type="noConversion"/>
  </si>
  <si>
    <t>R</t>
  </si>
  <si>
    <t>JFPP4</t>
    <phoneticPr fontId="6" type="noConversion"/>
  </si>
  <si>
    <t>99JNC</t>
    <phoneticPr fontId="6" type="noConversion"/>
  </si>
  <si>
    <t>99JNC</t>
    <phoneticPr fontId="6" type="noConversion"/>
  </si>
  <si>
    <t>R39F5</t>
    <phoneticPr fontId="6" type="noConversion"/>
  </si>
  <si>
    <t>7/14: Got Dell consign 1 pcs for Sojourner, others are needed to confirm with Dell on schedule and qty.</t>
    <phoneticPr fontId="6" type="noConversion"/>
  </si>
  <si>
    <r>
      <t xml:space="preserve">7/14: Got Dell consign 2 pcs for Sojourner. [11/29]: Got Dell consigned 8pcs for Pathfinder.(1/3 Dell call back) </t>
    </r>
    <r>
      <rPr>
        <sz val="11"/>
        <color rgb="FF0000FF"/>
        <rFont val="Calibri"/>
        <family val="2"/>
      </rPr>
      <t>[1/10]: Got Dell consign 3pcs for Sojourner.</t>
    </r>
    <phoneticPr fontId="6" type="noConversion"/>
  </si>
  <si>
    <t>4R28X</t>
    <phoneticPr fontId="6" type="noConversion"/>
  </si>
  <si>
    <t>[11/4]: Got Dell consign 17pcs for Pathfinder.</t>
    <phoneticPr fontId="6" type="noConversion"/>
  </si>
  <si>
    <t>7/5: Got Dell consign 8 pcs for Sojourner. [8/17]: 10pcs for Sojourner. [8/22]: Got Dell consign 4pcs for Pathfinder. [9/29]: Got Dell consign 2pcs for Pathfinder. [10/7]: 8pcs for Sojourner.</t>
    <phoneticPr fontId="6" type="noConversion"/>
  </si>
  <si>
    <t>UT &amp; PT Purchased/ Consigned</t>
    <phoneticPr fontId="6" type="noConversion"/>
  </si>
  <si>
    <t>[3/6]: Dell consigned 2pcs for Pathfinder.</t>
    <phoneticPr fontId="6" type="noConversion"/>
  </si>
  <si>
    <t>[4/19]: 2pcs call back to Dell.</t>
    <phoneticPr fontId="6" type="noConversion"/>
  </si>
  <si>
    <t>21WDJ</t>
    <phoneticPr fontId="6" type="noConversion"/>
  </si>
  <si>
    <t>G</t>
    <phoneticPr fontId="6" type="noConversion"/>
  </si>
  <si>
    <t>Y</t>
    <phoneticPr fontId="0" type="noConversion"/>
  </si>
  <si>
    <t>G</t>
    <phoneticPr fontId="0" type="noConversion"/>
  </si>
  <si>
    <t>HW RAID Boss Module</t>
    <phoneticPr fontId="6" type="noConversion"/>
  </si>
  <si>
    <r>
      <t xml:space="preserve">[8/17]: Got Dell consign 6pcs for Sojourner. [9/29]: Got Dell consign 14pcs for Pathfinder. [10/7]: Got Dell consign 28pcs for Sojourner. </t>
    </r>
    <r>
      <rPr>
        <sz val="11"/>
        <color rgb="FF0000FF"/>
        <rFont val="Calibri"/>
        <family val="2"/>
      </rPr>
      <t>[3/3]: Dell call back 2pcs.</t>
    </r>
    <r>
      <rPr>
        <sz val="11"/>
        <color theme="1"/>
        <rFont val="Calibri"/>
        <family val="2"/>
      </rPr>
      <t xml:space="preserve"> </t>
    </r>
    <r>
      <rPr>
        <sz val="11"/>
        <color rgb="FF0000FF"/>
        <rFont val="Calibri"/>
        <family val="2"/>
      </rPr>
      <t>[3/6]: Got Dell 2pcs for Pathfinder.</t>
    </r>
    <phoneticPr fontId="6" type="noConversion"/>
  </si>
  <si>
    <r>
      <rPr>
        <b/>
        <sz val="11"/>
        <color rgb="FF0000FF"/>
        <rFont val="Calibri"/>
        <family val="2"/>
      </rPr>
      <t xml:space="preserve">(Old)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</si>
  <si>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</si>
  <si>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CRD,NTWK,MEZ,DP,25,CNA,QL41262</t>
    </r>
    <phoneticPr fontId="6" type="noConversion"/>
  </si>
  <si>
    <r>
      <t xml:space="preserve">(Old) </t>
    </r>
    <r>
      <rPr>
        <sz val="11"/>
        <color theme="1"/>
        <rFont val="Calibri"/>
        <family val="2"/>
      </rPr>
      <t>CRD,NTWK,MEZ,DP,25,CNA,QL41262</t>
    </r>
    <phoneticPr fontId="6" type="noConversion"/>
  </si>
  <si>
    <r>
      <rPr>
        <b/>
        <sz val="11"/>
        <color rgb="FF0000FF"/>
        <rFont val="Calibri"/>
        <family val="2"/>
      </rPr>
      <t xml:space="preserve">(Old) </t>
    </r>
    <r>
      <rPr>
        <sz val="11"/>
        <color theme="1"/>
        <rFont val="Calibri"/>
        <family val="2"/>
      </rPr>
      <t>CRD,NTWK,MEZ,DP,25,NIC,QL41232</t>
    </r>
    <phoneticPr fontId="6" type="noConversion"/>
  </si>
  <si>
    <r>
      <rPr>
        <b/>
        <sz val="11"/>
        <color rgb="FFFF0000"/>
        <rFont val="Calibri"/>
        <family val="2"/>
      </rPr>
      <t xml:space="preserve">(New) </t>
    </r>
    <r>
      <rPr>
        <sz val="11"/>
        <color theme="1"/>
        <rFont val="Calibri"/>
        <family val="2"/>
      </rPr>
      <t>CRD,NTWK,MEZ,DP,25,NIC,QL41232</t>
    </r>
    <phoneticPr fontId="6" type="noConversion"/>
  </si>
  <si>
    <t>8TTTN</t>
    <phoneticPr fontId="6" type="noConversion"/>
  </si>
  <si>
    <r>
      <rPr>
        <b/>
        <sz val="11"/>
        <color rgb="FF0000FF"/>
        <rFont val="Calibri"/>
        <family val="2"/>
      </rPr>
      <t xml:space="preserve">(Old) </t>
    </r>
    <r>
      <rPr>
        <sz val="11"/>
        <color theme="1"/>
        <rFont val="Calibri"/>
        <family val="2"/>
      </rPr>
      <t>CRD,NTWK,MEZZ,DP,25G,CNA,INTEL</t>
    </r>
    <phoneticPr fontId="6" type="noConversion"/>
  </si>
  <si>
    <r>
      <rPr>
        <b/>
        <sz val="11"/>
        <color rgb="FFFF0000"/>
        <rFont val="Calibri"/>
        <family val="2"/>
      </rPr>
      <t xml:space="preserve">(New) </t>
    </r>
    <r>
      <rPr>
        <sz val="11"/>
        <color theme="1"/>
        <rFont val="Calibri"/>
        <family val="2"/>
      </rPr>
      <t>CRD,NTWK,MEZZ,DP,25G,CNA,INTEL</t>
    </r>
    <phoneticPr fontId="6" type="noConversion"/>
  </si>
  <si>
    <t>[4/26]: Got Dell consigned 20pcs for Pathfinder.</t>
    <phoneticPr fontId="6" type="noConversion"/>
  </si>
  <si>
    <t>1WG9X</t>
  </si>
  <si>
    <t>HGST</t>
    <phoneticPr fontId="6" type="noConversion"/>
  </si>
  <si>
    <t>CKVTF</t>
  </si>
  <si>
    <t>EC, SSD, SAS, 2.5, FIPS-140, MU, 512n, 1.92TB</t>
  </si>
  <si>
    <t>FH49G</t>
  </si>
  <si>
    <t>PT-ODM Test Drive (when available)</t>
    <phoneticPr fontId="6" type="noConversion"/>
  </si>
  <si>
    <t>V6YD5</t>
  </si>
  <si>
    <t>8RRW8</t>
  </si>
  <si>
    <t>EC, SSD, 6Gbps SATA, 2.5, 512n, RI, 480GB</t>
    <phoneticPr fontId="6" type="noConversion"/>
  </si>
  <si>
    <t>✔</t>
    <phoneticPr fontId="6" type="noConversion"/>
  </si>
  <si>
    <t>V07TD</t>
    <phoneticPr fontId="6" type="noConversion"/>
  </si>
  <si>
    <t xml:space="preserve">[3/31]: Shipment arrived 
[3/29]: received 69 pcs
[3/27]: PO completed. Issued PO on 3/27
[3/24]: PO in process. Ask for ETD                                                  
[3/20]:ETD is when supplier receive order </t>
    <phoneticPr fontId="117" type="noConversion"/>
  </si>
  <si>
    <t>G</t>
    <phoneticPr fontId="117" type="noConversion"/>
  </si>
  <si>
    <t>M.2 (PCIE) (Non-POR)</t>
    <phoneticPr fontId="6" type="noConversion"/>
  </si>
  <si>
    <t>43PCJ</t>
    <phoneticPr fontId="6" type="noConversion"/>
  </si>
  <si>
    <r>
      <t xml:space="preserve">HE_Fabric Switching Engine "Weaver" (Fab A/B) </t>
    </r>
    <r>
      <rPr>
        <sz val="11"/>
        <color rgb="FF0000FF"/>
        <rFont val="Calibri"/>
        <family val="2"/>
      </rPr>
      <t>(MX9116n)</t>
    </r>
    <phoneticPr fontId="117" type="noConversion"/>
  </si>
  <si>
    <r>
      <t xml:space="preserve">LE_25GbE Ethernet Switch (Fab A/B) </t>
    </r>
    <r>
      <rPr>
        <sz val="11"/>
        <color rgb="FF0000FF"/>
        <rFont val="Calibri"/>
        <family val="2"/>
      </rPr>
      <t xml:space="preserve"> (MX5108n)</t>
    </r>
    <phoneticPr fontId="117" type="noConversion"/>
  </si>
  <si>
    <r>
      <t xml:space="preserve">Fabric Expander Module "Spinner" (Fab A/B) </t>
    </r>
    <r>
      <rPr>
        <sz val="11"/>
        <color rgb="FF0433FF"/>
        <rFont val="Arial"/>
        <family val="2"/>
      </rPr>
      <t>(MX7116n)</t>
    </r>
    <phoneticPr fontId="117" type="noConversion"/>
  </si>
  <si>
    <t>[2/27]: 12pcs arrived.</t>
    <phoneticPr fontId="117" type="noConversion"/>
  </si>
  <si>
    <t>G</t>
  </si>
  <si>
    <t>G</t>
    <phoneticPr fontId="6" type="noConversion"/>
  </si>
  <si>
    <t>Pathfinder: 10
Sojourner: 6</t>
    <phoneticPr fontId="6" type="noConversion"/>
  </si>
  <si>
    <t>Pathfinder: 6
Sojourner: 4</t>
    <phoneticPr fontId="6" type="noConversion"/>
  </si>
  <si>
    <t>Pathfinder: 2
Sojourner: 4</t>
    <phoneticPr fontId="6" type="noConversion"/>
  </si>
  <si>
    <t>Pathfinder: 10
Sojourner: 4</t>
    <phoneticPr fontId="6" type="noConversion"/>
  </si>
  <si>
    <t>Sojourner: 8
New-added on 4/12</t>
    <phoneticPr fontId="6" type="noConversion"/>
  </si>
  <si>
    <t>Pathfiner: 5
Sojourner: 4</t>
    <phoneticPr fontId="6" type="noConversion"/>
  </si>
  <si>
    <t>Pathfinder: 10
Sojourner: 8</t>
    <phoneticPr fontId="6" type="noConversion"/>
  </si>
  <si>
    <t>Pathfinder: 10
Sojourner: 6</t>
    <phoneticPr fontId="6" type="noConversion"/>
  </si>
  <si>
    <t>Pathfinder: 6
Sojourner: 4</t>
    <phoneticPr fontId="6" type="noConversion"/>
  </si>
  <si>
    <t>Pathfinder: 8
Sojourner: 4</t>
    <phoneticPr fontId="6" type="noConversion"/>
  </si>
  <si>
    <t>Pathfinder: 3
Sojourner: 4</t>
    <phoneticPr fontId="6" type="noConversion"/>
  </si>
  <si>
    <t>Pathfinder: 30
Sojourner:4</t>
    <phoneticPr fontId="6" type="noConversion"/>
  </si>
  <si>
    <t>Pathfinder: 8
Sojourner: 64</t>
    <phoneticPr fontId="6" type="noConversion"/>
  </si>
  <si>
    <t>Pathfinder: 5
Sojourner: 22</t>
    <phoneticPr fontId="6" type="noConversion"/>
  </si>
  <si>
    <t>Pathfinder: 4
Sojourner: 18</t>
    <phoneticPr fontId="6" type="noConversion"/>
  </si>
  <si>
    <t>Pathfinder: 6
Sojourner: 4</t>
    <phoneticPr fontId="6" type="noConversion"/>
  </si>
  <si>
    <t>Sojourner: 12</t>
    <phoneticPr fontId="6" type="noConversion"/>
  </si>
  <si>
    <t>Sojourner: 26</t>
    <phoneticPr fontId="6" type="noConversion"/>
  </si>
  <si>
    <t>Sojourner: 37</t>
    <phoneticPr fontId="6" type="noConversion"/>
  </si>
  <si>
    <t>Sojourner: 45</t>
    <phoneticPr fontId="6" type="noConversion"/>
  </si>
  <si>
    <t>Sojourner: 56</t>
    <phoneticPr fontId="6" type="noConversion"/>
  </si>
  <si>
    <r>
      <rPr>
        <b/>
        <sz val="11"/>
        <color rgb="FF0000FF"/>
        <rFont val="Calibri"/>
        <family val="2"/>
      </rPr>
      <t xml:space="preserve">(Old) </t>
    </r>
    <r>
      <rPr>
        <sz val="11"/>
        <color theme="1"/>
        <rFont val="Calibri"/>
        <family val="2"/>
      </rPr>
      <t>CRD,NTWK,MMEZZ,DP,FC16,EMULEX</t>
    </r>
    <phoneticPr fontId="6" type="noConversion"/>
  </si>
  <si>
    <r>
      <rPr>
        <b/>
        <sz val="11"/>
        <color rgb="FFFF0000"/>
        <rFont val="Calibri"/>
        <family val="2"/>
      </rPr>
      <t>(New)</t>
    </r>
    <r>
      <rPr>
        <sz val="11"/>
        <color theme="1"/>
        <rFont val="Calibri"/>
        <family val="2"/>
      </rPr>
      <t xml:space="preserve"> CRD,NTWK,MMEZZ,DP,FC16,EMULEX</t>
    </r>
    <phoneticPr fontId="6" type="noConversion"/>
  </si>
  <si>
    <r>
      <rPr>
        <b/>
        <sz val="11"/>
        <color rgb="FFFF0000"/>
        <rFont val="Calibri"/>
        <family val="2"/>
      </rPr>
      <t xml:space="preserve">(New) </t>
    </r>
    <r>
      <rPr>
        <sz val="11"/>
        <color theme="1"/>
        <rFont val="Calibri"/>
        <family val="2"/>
      </rPr>
      <t>CRD,NTWK,MMEZZ,DP,FC32,EMULEX</t>
    </r>
    <phoneticPr fontId="6" type="noConversion"/>
  </si>
  <si>
    <r>
      <rPr>
        <b/>
        <sz val="11"/>
        <color rgb="FF0000FF"/>
        <rFont val="Calibri"/>
        <family val="2"/>
      </rPr>
      <t>(Old)</t>
    </r>
    <r>
      <rPr>
        <sz val="11"/>
        <color theme="1"/>
        <rFont val="Calibri"/>
        <family val="2"/>
      </rPr>
      <t xml:space="preserve"> CRD,NTWK,FC16 M-MEZZ,DP,QME2692</t>
    </r>
    <phoneticPr fontId="6" type="noConversion"/>
  </si>
  <si>
    <r>
      <rPr>
        <b/>
        <sz val="11"/>
        <color rgb="FFFF0000"/>
        <rFont val="Calibri"/>
        <family val="2"/>
      </rPr>
      <t xml:space="preserve">(New) </t>
    </r>
    <r>
      <rPr>
        <sz val="11"/>
        <color theme="1"/>
        <rFont val="Calibri"/>
        <family val="2"/>
      </rPr>
      <t>CRD,NTWK,FC16 M-MEZZ,DP,QME2692</t>
    </r>
    <phoneticPr fontId="6" type="noConversion"/>
  </si>
  <si>
    <r>
      <rPr>
        <b/>
        <sz val="11"/>
        <color rgb="FFFF0000"/>
        <rFont val="Calibri"/>
        <family val="2"/>
      </rPr>
      <t xml:space="preserve">(NEW) </t>
    </r>
    <r>
      <rPr>
        <sz val="11"/>
        <color theme="1"/>
        <rFont val="Calibri"/>
        <family val="2"/>
      </rPr>
      <t>CRD,NTWK,MMEZZ,DP,FC32,QME2742</t>
    </r>
    <phoneticPr fontId="6" type="noConversion"/>
  </si>
  <si>
    <t>KWH83</t>
  </si>
  <si>
    <t>X00-00</t>
    <phoneticPr fontId="6" type="noConversion"/>
  </si>
  <si>
    <t>SSDR,800G,NVMEPCIE,2.5,PM1725A</t>
    <phoneticPr fontId="6" type="noConversion"/>
  </si>
  <si>
    <r>
      <rPr>
        <sz val="12"/>
        <color theme="1"/>
        <rFont val="Calibri"/>
        <family val="2"/>
      </rPr>
      <t>[4/6]: ETA 4/27</t>
    </r>
    <r>
      <rPr>
        <b/>
        <sz val="12"/>
        <color theme="1"/>
        <rFont val="Calibri"/>
        <family val="2"/>
      </rPr>
      <t xml:space="preserve">
</t>
    </r>
    <r>
      <rPr>
        <sz val="12"/>
        <color theme="1"/>
        <rFont val="Calibri"/>
        <family val="2"/>
      </rPr>
      <t>[3/27]: PO completed. Issued PO on 3/27</t>
    </r>
    <r>
      <rPr>
        <b/>
        <sz val="12"/>
        <color theme="1"/>
        <rFont val="Calibri"/>
        <family val="2"/>
      </rPr>
      <t xml:space="preserve"> 
</t>
    </r>
    <r>
      <rPr>
        <sz val="12"/>
        <color theme="1"/>
        <rFont val="Calibri"/>
        <family val="2"/>
      </rPr>
      <t>[3/23]: PO in process</t>
    </r>
    <phoneticPr fontId="117" type="noConversion"/>
  </si>
  <si>
    <t>[4/20]: 75 pcs arrived.
[4/20]:PO completed.
[4/14]: PO in process
[4/10]: get PN and Quote. Check MOQ/MPQ with CSP.
[4/8]: CSP build the PN 
[4/6]: get quote. Wait CSP to build PN.</t>
    <phoneticPr fontId="117" type="noConversion"/>
  </si>
  <si>
    <t>[4/25]: 38pcs arrived.
[4/20]: supplier already sent 38 pcs
[4/14]: PO in process
[4/10]: get PN and Quote. Check MOQ/MPQ with CSP.
[4/8]: CSP build the PN 
[4/6]: get quote. Wait CSP to build PN.</t>
    <phoneticPr fontId="117" type="noConversion"/>
  </si>
  <si>
    <t>[4/20]: 38 pcs arrived
[4/14]: PO in process
[4/10]: get PN and Quote. Check MOQ/MPQ with CSP.
[4/8]: CSP build the PN 
[4/6]: get quote. Wait CSP to build PN.</t>
    <phoneticPr fontId="117" type="noConversion"/>
  </si>
  <si>
    <t>[4/19]: 12pcs arrived.
[4/13]: ETD 4/28
[4/5]: PO completed. Need to ask ETD                                                                                          [3/30]: PO in process 
[3/27]: PR in pocess 
[3/23]:  CSP to create P/N and provide quote</t>
    <phoneticPr fontId="117" type="noConversion"/>
  </si>
  <si>
    <t>[4/19]: 67pcs arrived.
[3/24]:  ETD is 4/6</t>
    <phoneticPr fontId="117" type="noConversion"/>
  </si>
  <si>
    <t>[4/13]: ETA 4/28
[4/6]:  Ask for ETD</t>
    <phoneticPr fontId="117" type="noConversion"/>
  </si>
  <si>
    <t xml:space="preserve">[4/18]: 36pcs arrived.
[4/11]: ETA 4/28
[4/6]: PO issued. Ask for ETD
[4/5]: PO in process. Ask for ETD
[3/28]: PR in process
[3/23]:  CSP to create P/N and check if unit price change.                                                                              </t>
    <phoneticPr fontId="117" type="noConversion"/>
  </si>
  <si>
    <t>[4/19]: 48pcs arrived.
[3/24]:  ETD is 4/6</t>
    <phoneticPr fontId="117" type="noConversion"/>
  </si>
  <si>
    <t>Insight CPLD debug cable</t>
    <phoneticPr fontId="0" type="noConversion"/>
  </si>
  <si>
    <t>WDH0601-CD000-DF</t>
    <phoneticPr fontId="0" type="noConversion"/>
  </si>
  <si>
    <t>50</t>
    <phoneticPr fontId="6" type="noConversion"/>
  </si>
  <si>
    <t>FIT</t>
    <phoneticPr fontId="6" type="noConversion"/>
  </si>
  <si>
    <r>
      <rPr>
        <sz val="12"/>
        <color theme="1"/>
        <rFont val="Calibri"/>
        <family val="2"/>
      </rPr>
      <t xml:space="preserve">[4/13]: 19 pcs ETD TJ 4/10, 53pcs already arrived </t>
    </r>
    <r>
      <rPr>
        <b/>
        <sz val="12"/>
        <color rgb="FF0000FF"/>
        <rFont val="Calibri"/>
        <family val="2"/>
      </rPr>
      <t xml:space="preserve">
</t>
    </r>
    <r>
      <rPr>
        <sz val="12"/>
        <color theme="1"/>
        <rFont val="Calibri"/>
        <family val="2"/>
      </rPr>
      <t xml:space="preserve">[3/31]: 19 pcs ETD 4/10, 53pcs ETD 4/11
</t>
    </r>
    <r>
      <rPr>
        <sz val="12"/>
        <color indexed="8"/>
        <rFont val="Calibri"/>
        <family val="2"/>
      </rPr>
      <t xml:space="preserve">[3/27]: PO completed. Issued PO on 3/27
</t>
    </r>
    <r>
      <rPr>
        <sz val="12"/>
        <rFont val="Calibri"/>
        <family val="2"/>
      </rPr>
      <t>[3/24]: PO in process. Ask for ETD</t>
    </r>
    <phoneticPr fontId="117" type="noConversion"/>
  </si>
  <si>
    <t>[5/4]: CCI 133 pcs arrived TPE. AAVID 131pcs arrived.
[3/29]: PO completed .  Issued PO on 3/29                     [3/23]: PO in process</t>
    <phoneticPr fontId="117" type="noConversion"/>
  </si>
  <si>
    <t>WHW84</t>
  </si>
  <si>
    <t>MNWMW</t>
    <phoneticPr fontId="6" type="noConversion"/>
  </si>
  <si>
    <r>
      <t xml:space="preserve">SCR,M3X.05X4.5MM,FLH,MSCR,ZPS
</t>
    </r>
    <r>
      <rPr>
        <b/>
        <sz val="11"/>
        <color theme="1"/>
        <rFont val="Calibri"/>
        <family val="2"/>
      </rPr>
      <t>(for FIO assy ; Fab C left 500 pcs)</t>
    </r>
    <phoneticPr fontId="6" type="noConversion"/>
  </si>
  <si>
    <t>EPD5</t>
    <phoneticPr fontId="6" type="noConversion"/>
  </si>
  <si>
    <t>2A5854L00-J2L-G</t>
    <phoneticPr fontId="6" type="noConversion"/>
  </si>
  <si>
    <t>2A584NC00-66A-G</t>
    <phoneticPr fontId="6" type="noConversion"/>
  </si>
  <si>
    <r>
      <t xml:space="preserve">SCR,M3X.05X4.5MM,FLH,MSCR,ZPS
</t>
    </r>
    <r>
      <rPr>
        <b/>
        <sz val="11"/>
        <color rgb="FF1E4AFC"/>
        <rFont val="Calibri"/>
        <family val="2"/>
      </rPr>
      <t>(for FIO assy, HDD carrier)</t>
    </r>
    <phoneticPr fontId="6" type="noConversion"/>
  </si>
  <si>
    <t>Timeline</t>
    <phoneticPr fontId="6" type="noConversion"/>
  </si>
  <si>
    <t>PT</t>
    <phoneticPr fontId="6" type="noConversion"/>
  </si>
  <si>
    <t>ST</t>
    <phoneticPr fontId="6" type="noConversion"/>
  </si>
  <si>
    <t>Remark</t>
    <phoneticPr fontId="6" type="noConversion"/>
  </si>
  <si>
    <t>CPU DPN</t>
    <phoneticPr fontId="6" type="noConversion"/>
  </si>
  <si>
    <t>Function</t>
    <phoneticPr fontId="6" type="noConversion"/>
  </si>
  <si>
    <t>Demand</t>
    <phoneticPr fontId="6" type="noConversion"/>
  </si>
  <si>
    <t>5/22-5/28</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</si>
  <si>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</si>
  <si>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</si>
  <si>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</si>
  <si>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</si>
  <si>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</si>
  <si>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</si>
  <si>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</si>
  <si>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</si>
  <si>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</si>
  <si>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7/31-8/6</t>
    <phoneticPr fontId="6" type="noConversion"/>
  </si>
  <si>
    <t>8/7 ~ 10/M</t>
    <phoneticPr fontId="6" type="noConversion"/>
  </si>
  <si>
    <t>10/M~ 10/22
Pass 2</t>
    <phoneticPr fontId="6" type="noConversion"/>
  </si>
  <si>
    <t>10/23-10/29</t>
    <phoneticPr fontId="6" type="noConversion"/>
  </si>
  <si>
    <t>10/30-11/5</t>
    <phoneticPr fontId="6" type="noConversion"/>
  </si>
  <si>
    <t>11/6-11/12</t>
    <phoneticPr fontId="6" type="noConversion"/>
  </si>
  <si>
    <t>11/13 ~ 12/14</t>
    <phoneticPr fontId="6" type="noConversion"/>
  </si>
  <si>
    <t>12/15-12/21</t>
    <phoneticPr fontId="6" type="noConversion"/>
  </si>
  <si>
    <t>12/22-12/28</t>
    <phoneticPr fontId="6" type="noConversion"/>
  </si>
  <si>
    <t>12/29-1/4
ME critical FB</t>
    <phoneticPr fontId="6" type="noConversion"/>
  </si>
  <si>
    <t>1/5 ~ 3/15</t>
    <phoneticPr fontId="6" type="noConversion"/>
  </si>
  <si>
    <t>3/16 ~ 4/27
FW A-rev candidate release ~ RFD</t>
    <phoneticPr fontId="6" type="noConversion"/>
  </si>
  <si>
    <t>3R4M1</t>
    <phoneticPr fontId="6" type="noConversion"/>
  </si>
  <si>
    <t>SI</t>
    <phoneticPr fontId="6" type="noConversion"/>
  </si>
  <si>
    <t>* Before crititcal(5/19). Test duration 1wk</t>
    <phoneticPr fontId="6" type="noConversion"/>
  </si>
  <si>
    <t>BIOS</t>
    <phoneticPr fontId="6" type="noConversion"/>
  </si>
  <si>
    <t>* Keep whole PT, ST</t>
    <phoneticPr fontId="6" type="noConversion"/>
  </si>
  <si>
    <t>SIT</t>
    <phoneticPr fontId="6" type="noConversion"/>
  </si>
  <si>
    <t>* PT function test needs 8pcs, duration 3wks. 
* OS certification need 18pcs, starting from Pass 2(10/M), duratoin 4 wks. 
   --&gt;Can return if no issue after the test.
* Final OS cert will start from A-rev candidate release to RFD.</t>
    <phoneticPr fontId="6" type="noConversion"/>
  </si>
  <si>
    <t>Thermal</t>
    <phoneticPr fontId="6" type="noConversion"/>
  </si>
  <si>
    <t>* Can return to Dell after PT ME critical feedback(6/26).
* Need to test again in ST, can return after ST ME critical feedback(12/29).</t>
    <phoneticPr fontId="6" type="noConversion"/>
  </si>
  <si>
    <t>REL</t>
    <phoneticPr fontId="6" type="noConversion"/>
  </si>
  <si>
    <t>* Keep whole PT, ST
   --&gt;Can return if no issue after PT test</t>
    <phoneticPr fontId="6" type="noConversion"/>
  </si>
  <si>
    <t>EMC</t>
    <phoneticPr fontId="6" type="noConversion"/>
  </si>
  <si>
    <t>* Send 2pcs for WW regulatory certification.</t>
    <phoneticPr fontId="6" type="noConversion"/>
  </si>
  <si>
    <t>CPU amount</t>
    <phoneticPr fontId="6" type="noConversion"/>
  </si>
  <si>
    <t>1PCFM</t>
    <phoneticPr fontId="6" type="noConversion"/>
  </si>
  <si>
    <t>SIT</t>
    <phoneticPr fontId="6" type="noConversion"/>
  </si>
  <si>
    <t>* Test 2wks before 10/M</t>
    <phoneticPr fontId="6" type="noConversion"/>
  </si>
  <si>
    <t>Thermal</t>
    <phoneticPr fontId="6" type="noConversion"/>
  </si>
  <si>
    <t>REL</t>
    <phoneticPr fontId="6" type="noConversion"/>
  </si>
  <si>
    <t>* Keep whole PT, ST</t>
    <phoneticPr fontId="6" type="noConversion"/>
  </si>
  <si>
    <t>Safety</t>
    <phoneticPr fontId="6" type="noConversion"/>
  </si>
  <si>
    <t>* Send 2pcs for WW regulatory certification.</t>
    <phoneticPr fontId="6" type="noConversion"/>
  </si>
  <si>
    <t>EMC</t>
    <phoneticPr fontId="6" type="noConversion"/>
  </si>
  <si>
    <t>CPU amount</t>
    <phoneticPr fontId="6" type="noConversion"/>
  </si>
  <si>
    <t>* Test 1wks before PT critical FB, ST cirtical FB. Can borrow 2pcs from REL in 12/M.</t>
    <phoneticPr fontId="6" type="noConversion"/>
  </si>
  <si>
    <t>[5/4]: CCI 129 pcs arrived TPE. AAVID 129pcs arrived.
[4/13]: shipment arrived on 3/28 
[3/29]: PO completed.  Issued PO on 3/29                      [3/23]: PO in process</t>
    <phoneticPr fontId="117" type="noConversion"/>
  </si>
  <si>
    <t>[5/3]: Dell consigned 28pcs (KWH83 800G)
[4/26]: Dell will consign extra 28pcs 800GB PCIe SSD.</t>
    <phoneticPr fontId="6" type="noConversion"/>
  </si>
  <si>
    <t>SSDR,120G,SATA,M.2,INTEL</t>
  </si>
  <si>
    <t>HVVDX</t>
    <phoneticPr fontId="6" type="noConversion"/>
  </si>
  <si>
    <t>X00-EV</t>
    <phoneticPr fontId="6" type="noConversion"/>
  </si>
  <si>
    <t>Intel</t>
    <phoneticPr fontId="6" type="noConversion"/>
  </si>
  <si>
    <t>SSDR,120G,2N,IT06,M.2,I-DV,EC</t>
  </si>
  <si>
    <t>GKJ0P</t>
  </si>
  <si>
    <t>SSDR,240G,2N,IT06,M.2,I-DV,EC  </t>
  </si>
  <si>
    <t>919J9</t>
  </si>
  <si>
    <t>X20</t>
    <phoneticPr fontId="6" type="noConversion"/>
  </si>
  <si>
    <t>X20</t>
    <phoneticPr fontId="6" type="noConversion"/>
  </si>
  <si>
    <t>Pathfinder: 8
Sojourner: 32(Need to return before ST)</t>
    <phoneticPr fontId="6" type="noConversion"/>
  </si>
  <si>
    <t>Pathfinder: 3
Sojourner: 6</t>
    <phoneticPr fontId="6" type="noConversion"/>
  </si>
  <si>
    <t>Pathfinder: 20
Sojourner: 46
New-added on 4/12</t>
    <phoneticPr fontId="6" type="noConversion"/>
  </si>
  <si>
    <t>Pathfinder: 5
Sojourner: 13
New-added on 4/12</t>
    <phoneticPr fontId="6" type="noConversion"/>
  </si>
  <si>
    <t>YFKXK</t>
    <phoneticPr fontId="6" type="noConversion"/>
  </si>
  <si>
    <t>G</t>
    <phoneticPr fontId="6" type="noConversion"/>
  </si>
  <si>
    <t>[4/26]: PGNY6 with FW issues. ODM test is not required. 
[4/5]: PO completed. Ask for ETD 
[3/23]: PR in process
[3/20]:BPM provided quotaiton. DPM to track CSP to check if unit price change.</t>
    <phoneticPr fontId="117" type="noConversion"/>
  </si>
  <si>
    <r>
      <rPr>
        <sz val="11"/>
        <color rgb="FF0000FF"/>
        <rFont val="Calibri"/>
        <family val="2"/>
      </rPr>
      <t>[5/4]: CCI 129 pcs arrived TPE. AAVID 129pcs arrived.</t>
    </r>
    <r>
      <rPr>
        <sz val="11"/>
        <rFont val="Calibri"/>
        <family val="2"/>
      </rPr>
      <t xml:space="preserve">
[4/13]: shipment arrived on 3/28 
[3/29]: PO completed.  Issued PO on 3/29                      [3/23]: PO in process</t>
    </r>
    <phoneticPr fontId="117" type="noConversion"/>
  </si>
  <si>
    <r>
      <rPr>
        <sz val="11"/>
        <color rgb="FF0000FF"/>
        <rFont val="Calibri"/>
        <family val="2"/>
      </rPr>
      <t>[5/4]: CCI 64pcs ETD 4/21. AAVID 62pcs arrived.</t>
    </r>
    <r>
      <rPr>
        <sz val="11"/>
        <rFont val="Calibri"/>
        <family val="2"/>
      </rPr>
      <t xml:space="preserve">
[4/14]: CCI PO issued. ETD before 4/21. AAVID ETD 4/24.
[4/7]: ETD before 4/21
[3/27]: PR in process                                                                               [3/23]:  CSP to create P/N and check if unit price change. </t>
    </r>
    <phoneticPr fontId="117" type="noConversion"/>
  </si>
  <si>
    <r>
      <t xml:space="preserve">[4/20]: 56 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</si>
  <si>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33pcs arrived.
[4/12]: ETD 4/17
[4/5]: PO completed. Ask for ETD. 
[3/23]: PR in process 
[3/20]:BPM provided quotaiton. DPM to track CSP to check if unit price change. </t>
    </r>
    <r>
      <rPr>
        <sz val="12"/>
        <color rgb="FFFF0000"/>
        <rFont val="細明體"/>
        <family val="3"/>
        <charset val="136"/>
      </rPr>
      <t/>
    </r>
    <phoneticPr fontId="117" type="noConversion"/>
  </si>
  <si>
    <r>
      <t xml:space="preserve">[4/20]:27 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</si>
  <si>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[4/28]: 21pcs arrived.
[4/13]: ETD 4/17
[4/5]: PO completed. Ask for ETD. 
[3/23]: PR in process 
[3/20]:BPM provided quotaiton. DPM to track CSP to check if unit price change. </t>
    </r>
    <r>
      <rPr>
        <sz val="12"/>
        <color rgb="FFFF0000"/>
        <rFont val="細明體"/>
        <family val="3"/>
        <charset val="136"/>
      </rPr>
      <t/>
    </r>
    <phoneticPr fontId="117" type="noConversion"/>
  </si>
  <si>
    <r>
      <t xml:space="preserve">[4/20]: 19pcs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</si>
  <si>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25pcs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</si>
  <si>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19pcs arrived.
[4/13]: ETD 4/17
[4/5]: PO completed. Ask for ETD. 
[3/23]: PR in process 
[3/20]:BPM provided quotaiton. DPM to track CSP to check if unit price change. </t>
    </r>
    <r>
      <rPr>
        <sz val="12"/>
        <color rgb="FFFF0000"/>
        <rFont val="細明體"/>
        <family val="3"/>
        <charset val="136"/>
      </rPr>
      <t/>
    </r>
    <phoneticPr fontId="117" type="noConversion"/>
  </si>
  <si>
    <r>
      <rPr>
        <sz val="11"/>
        <color theme="1"/>
        <rFont val="Calibri"/>
        <family val="2"/>
      </rPr>
      <t>[4/20]: 3481G will not be in RTS scope. Move the demand 23pcs to 394XT.</t>
    </r>
    <r>
      <rPr>
        <strike/>
        <sz val="11"/>
        <color theme="1"/>
        <rFont val="Calibri"/>
        <family val="2"/>
      </rPr>
      <t xml:space="preserve">
</t>
    </r>
    <r>
      <rPr>
        <sz val="11"/>
        <color theme="1"/>
        <rFont val="Calibri"/>
        <family val="2"/>
      </rPr>
      <t>[4/5]: PO issued. MOQ issue already report to Dell 
[3/30]: Qty issue need to reported to DELL 
[3/29]: PO completed .  Issued PO on 3/29 
[3/23]: PO in process</t>
    </r>
    <phoneticPr fontId="117" type="noConversion"/>
  </si>
  <si>
    <t>X1RMG</t>
    <phoneticPr fontId="6" type="noConversion"/>
  </si>
  <si>
    <r>
      <rPr>
        <sz val="12"/>
        <color theme="1"/>
        <rFont val="Calibri"/>
        <family val="2"/>
      </rPr>
      <t xml:space="preserve">[5/2]: 42pcs arrived.
[4/14]: ETA 4/27
[4/5]: PO in process. can get ETD after PO released          </t>
    </r>
    <r>
      <rPr>
        <b/>
        <sz val="12"/>
        <color theme="1"/>
        <rFont val="Calibri"/>
        <family val="2"/>
      </rPr>
      <t xml:space="preserve">                          </t>
    </r>
    <r>
      <rPr>
        <sz val="12"/>
        <color theme="1"/>
        <rFont val="Calibri"/>
        <family val="2"/>
      </rPr>
      <t xml:space="preserve">[3/27]: PR in process
[3/23]:  CSP to check P/N and check if unit price change.  </t>
    </r>
    <phoneticPr fontId="117" type="noConversion"/>
  </si>
  <si>
    <r>
      <t xml:space="preserve">[4/25]: 67pcs arrived.
</t>
    </r>
    <r>
      <rPr>
        <sz val="12"/>
        <color theme="1"/>
        <rFont val="Calibri"/>
        <family val="2"/>
      </rPr>
      <t>[4/7]: ETD 4/27</t>
    </r>
    <phoneticPr fontId="117" type="noConversion"/>
  </si>
  <si>
    <t xml:space="preserve">[5/3]: 6pcs arrived
[3/31]: ETD  4/28 </t>
    <phoneticPr fontId="117" type="noConversion"/>
  </si>
  <si>
    <t xml:space="preserve">[5/3]: 6pcs arrived
[3/31]: ETD  4/28 </t>
    <phoneticPr fontId="6" type="noConversion"/>
  </si>
  <si>
    <t>[5/3]: 13pcs arrived TPE
[4/7]: wait shipment arrive
[3/31]: ETD  4/28                        
[3/29]: PO completed.  Issued PO on 3/29  
[3/1]: 25pcs arrived TJ                               
[3/23]: PO in process</t>
    <phoneticPr fontId="117" type="noConversion"/>
  </si>
  <si>
    <t xml:space="preserve">[5/2]: 48pcs arrived
[4/13]:  ETD is on 4/25
[4/11]: ETA 4/25
[4/6]: PO issued. Ask for ETD
[4/5]: PO in process. Ask for ETD
[3/28]: PR in process
[3/23]:  CSP to create P/N and check if unit price change.                                                                              </t>
    <phoneticPr fontId="117" type="noConversion"/>
  </si>
  <si>
    <t xml:space="preserve">[5/2]: 48pcs arrived
[3/27]: ETD is on 4/17
[3/24]: ETD is 5/22. Keep pulling in the ETD </t>
    <phoneticPr fontId="117" type="noConversion"/>
  </si>
  <si>
    <r>
      <t xml:space="preserve">[4/25]: 47pcs arrived.
</t>
    </r>
    <r>
      <rPr>
        <sz val="12"/>
        <color theme="1"/>
        <rFont val="Calibri"/>
        <family val="2"/>
      </rPr>
      <t>[4/7]: ETD 4/27</t>
    </r>
    <phoneticPr fontId="117" type="noConversion"/>
  </si>
  <si>
    <t>[4/28]: Dell consigned 3pcs for Pathfinder.
[3/9]: Dell consigned 4pcs for Sojourner.</t>
    <phoneticPr fontId="6" type="noConversion"/>
  </si>
  <si>
    <t>[4/28]: Dell consigned 8pcs for Pathfinder.
[3/9]: Dell consigned 4pcs for Sojourner.</t>
    <phoneticPr fontId="6" type="noConversion"/>
  </si>
  <si>
    <t>[4/28]: Dell consigned 10pcs for Pathfinder.
[3/9]: Dell consigned 4pcs for Sojourner.</t>
    <phoneticPr fontId="6" type="noConversion"/>
  </si>
  <si>
    <t>[4/28]: Dell consigned 5pcs for Pathfinder.
[3/9]: Dell consigned 4pcs for Sojourner.</t>
    <phoneticPr fontId="6" type="noConversion"/>
  </si>
  <si>
    <t>[4/28]: Dell consigned 6pcs for Pathfinder.
[3/9]: Dell consigned 4pcs for Sojourner.</t>
    <phoneticPr fontId="6" type="noConversion"/>
  </si>
  <si>
    <t>PDU (with 6 outputs)</t>
    <phoneticPr fontId="6" type="noConversion"/>
  </si>
  <si>
    <t>For FW related testing</t>
    <phoneticPr fontId="6" type="noConversion"/>
  </si>
  <si>
    <t>For ME related testing</t>
    <phoneticPr fontId="6" type="noConversion"/>
  </si>
  <si>
    <t>L5</t>
  </si>
  <si>
    <t>3RTDC-0362</t>
  </si>
  <si>
    <t>BizLink</t>
  </si>
  <si>
    <t>PATCBL8</t>
  </si>
  <si>
    <t>100</t>
  </si>
  <si>
    <t>Insight</t>
  </si>
  <si>
    <t xml:space="preserve">[5/11]: CCI 64pcs arrived.
[5/4]: CCI 64pcs ETD 4/21. AAVID 62pcs arrived.
[4/14]: CCI PO issued. ETD before 4/21. AAVID ETD 4/24.
[4/7]: ETD before 4/21
[3/27]: PR in process                                                                               [3/23]:  CSP to create P/N and check if unit price change. </t>
    <phoneticPr fontId="117" type="noConversion"/>
  </si>
  <si>
    <t>[5/12]: Dell consigned 2pcs for Sojourner.
[5/2]: Dell will consign 2pcs for Sojourner, ETD 5/M.
[4/28]: Dell consign 10pcs for Pathfinder.
[3/9]: Dell consigned 4pcs for Sojourner.</t>
    <phoneticPr fontId="6" type="noConversion"/>
  </si>
  <si>
    <t>[5/10]: Dell consigned 16pcs for Sojourner.
[5/2]: Dell will consign 16pcs for Sojourner. ETD 5/5.
[4/19]: ETD 4/21
[4/14]: Need Dell to confirm consign qty and ETA</t>
    <phoneticPr fontId="6" type="noConversion"/>
  </si>
  <si>
    <t>[5/10]: Dell consigned 16pcs for Sojourner. 
[5/2]: 16pcs for Sojourner push out to 5/5.
[4/28]: Dell consigned 20pcs for Pathfinder.
[4/19]: Dell consigned 30pcs for Sojourner. 16pcs ETD 4/21</t>
    <phoneticPr fontId="6" type="noConversion"/>
  </si>
  <si>
    <t>[5/10]: Dell consigned 2pcs for Sojourner.
[5/2]: Dell will consign 2pcs for Sojourner, ETD 5/5. 
[4/28]: Dell consigned 10pcs for Pathfinder.
[3/9]: Dell consigned 4pcs for Sojourner.</t>
    <phoneticPr fontId="6" type="noConversion"/>
  </si>
  <si>
    <t>[5/12]: Dell consigned 12pcs for Sojourner.
[5/2]: Dell will consign 12pcs for Sojourner, ETD 5/M.
[4/19]: ETD 5/M
[4/14]: Need Dell to confirm consign qty and ETA</t>
    <phoneticPr fontId="6" type="noConversion"/>
  </si>
  <si>
    <t>[5/10]: Dell consigned 14pcs for Sojourner.
[5/2]: 14pcs for Sojourner push out to 5/5.
[4/19]: Dell consigned 50pcs for Sojourner. 14pcs ETD 4/21
[3/29]: Dell consigned 8pcs for Pathfinder.</t>
    <phoneticPr fontId="6" type="noConversion"/>
  </si>
  <si>
    <t>[5/10]: Dell consigned 8pcs for Sojourner.
[5/2]: Dell will consign 8pcs for Sojourner, ETD 5/5.</t>
    <phoneticPr fontId="6" type="noConversion"/>
  </si>
  <si>
    <t>[5/10]: Dell consigned 33pcs for Sojourner.
[5/2]: Dell will consign 33pcs for Sojourner, ETD 5/5</t>
    <phoneticPr fontId="6" type="noConversion"/>
  </si>
  <si>
    <t>[5/10]: Dell consigned 37pcs for Sojourner.
[5/2]: Dell will consign 37pcs for Sojourner, ETD 5/5</t>
    <phoneticPr fontId="6" type="noConversion"/>
  </si>
  <si>
    <t>[5/10]: Dell consigned 45pcs for Sojourner.
[5/2]: Dell will consign 45pcs for Sojourner, ETD 5/5</t>
    <phoneticPr fontId="6" type="noConversion"/>
  </si>
  <si>
    <t>[5/10]: Dell consigned 56pcs for Sojourner.
[5/2]: Dell will consign 56pcs for Sojourner, ETD 5/5</t>
    <phoneticPr fontId="6" type="noConversion"/>
  </si>
  <si>
    <t>[5/8]: 5pcs arrived.
[5/2]: ETD 5/8.
[4/5]: PO completed. Ask for ETD 
[3/23]: PR in process
[3/20]:BPM provided quotaiton. DPM to track CSP to check if unit price change.</t>
    <phoneticPr fontId="117" type="noConversion"/>
  </si>
  <si>
    <t>[5/12]: Dell consigned 3pcs for Sojourner.
[5/4]: Dell consigned 10pcs for Pathfinder</t>
    <phoneticPr fontId="6" type="noConversion"/>
  </si>
  <si>
    <t>[5/10]: Dell consigned 10pcs for Sojourner.
[5/4]: Dell consigned 11pcs for Pathfinder</t>
    <phoneticPr fontId="6" type="noConversion"/>
  </si>
  <si>
    <t>[5/10]: Dell consigned 4pcs for Sojourner.
[5/4]: Dell consigned 5pcs for Pathfinder</t>
    <phoneticPr fontId="6" type="noConversion"/>
  </si>
  <si>
    <t>[5/10]: Dell consigned 2pcs for Sojourner.
[5/4]: Dell consigned 3pcs for Pathfinder</t>
    <phoneticPr fontId="6" type="noConversion"/>
  </si>
  <si>
    <t xml:space="preserve">[5/11]: 50pcs arrived.
[5/2]: 28pcs arrived. Remaining 50pcs ETD 5/8.
[3/27]: ETD is on 4/17
[3/24]: ETD is 5/22. Keep pulling in the ETD </t>
    <phoneticPr fontId="117" type="noConversion"/>
  </si>
  <si>
    <t>[5/9]: 11pcs arrived
[5/5]: ETD 5/8
[4/13]: ETD 4/30
[3/24]: ask for ETD</t>
    <phoneticPr fontId="117" type="noConversion"/>
  </si>
  <si>
    <t>[5/9]: 54pcs arrived.
[5/5]: ETD 5/8
[4/13]: ETD 4/30
[3/24]: ask for ETD</t>
    <phoneticPr fontId="117" type="noConversion"/>
  </si>
  <si>
    <t>ASSY,CRD,CTL,BOSS,MDL,HWR,NGM</t>
  </si>
  <si>
    <t>F16RV</t>
    <phoneticPr fontId="6" type="noConversion"/>
  </si>
  <si>
    <t>[5/8] 7pcs arrived
[5/5]: ETD 5/8
[4/13]: ETD 4/30
[3/24]: ask for ETD</t>
    <phoneticPr fontId="117" type="noConversion"/>
  </si>
  <si>
    <t>[5/8]: 6pcs arrived.
[5/5]: ETD 5/8
[4/13]: ETD 4/30
[3/23]: ask for ETD</t>
    <phoneticPr fontId="117" type="noConversion"/>
  </si>
  <si>
    <t>[5/3]: 6pcs arrived
[4/6]:  Ask for ETD</t>
    <phoneticPr fontId="6" type="noConversion"/>
  </si>
  <si>
    <t xml:space="preserve">[5/3]: 6pcs arrived.
[3/31]: ETD  4/28 </t>
    <phoneticPr fontId="117" type="noConversion"/>
  </si>
  <si>
    <t>[3/31]: Shipment already arrived
[3/27] PR in process</t>
    <phoneticPr fontId="117" type="noConversion"/>
  </si>
  <si>
    <t>[4/13]: Dell will consign 48pcs with new connector.</t>
    <phoneticPr fontId="6" type="noConversion"/>
  </si>
  <si>
    <t>[4/26]: 503M7 with FW issues. ODM test is not required. 
[4/5]: PO completed. Ask for ETD
[3/30]:Issue PO on 3/30
[3/23]: PR in process
[3/20]:BPM provided quotaiton. DPM to track CSP to check if unit price change.</t>
    <phoneticPr fontId="117" type="noConversion"/>
  </si>
  <si>
    <t>1W1TN</t>
    <phoneticPr fontId="6" type="noConversion"/>
  </si>
  <si>
    <t>NGM H745P MX</t>
    <phoneticPr fontId="6" type="noConversion"/>
  </si>
  <si>
    <t>HWF3V</t>
    <phoneticPr fontId="6" type="noConversion"/>
  </si>
  <si>
    <t>DIMM, 16GB, 2667, 1RX4, 8G, DDR4, NVDIMM</t>
    <phoneticPr fontId="6" type="noConversion"/>
  </si>
  <si>
    <t>Y8Y52</t>
    <phoneticPr fontId="6" type="noConversion"/>
  </si>
  <si>
    <t>X00-H0</t>
    <phoneticPr fontId="6" type="noConversion"/>
  </si>
  <si>
    <t>Intel</t>
    <phoneticPr fontId="6" type="noConversion"/>
  </si>
  <si>
    <t>X00-H0</t>
    <phoneticPr fontId="6" type="noConversion"/>
  </si>
  <si>
    <t>Intel</t>
    <phoneticPr fontId="6" type="noConversion"/>
  </si>
  <si>
    <t>Sojourner: 16</t>
    <phoneticPr fontId="6" type="noConversion"/>
  </si>
  <si>
    <t>New-added on 4/12</t>
    <phoneticPr fontId="6" type="noConversion"/>
  </si>
  <si>
    <t>X00-H0</t>
    <phoneticPr fontId="6" type="noConversion"/>
  </si>
  <si>
    <t>Intel</t>
    <phoneticPr fontId="6" type="noConversion"/>
  </si>
  <si>
    <t>Sojourner: 8</t>
    <phoneticPr fontId="6" type="noConversion"/>
  </si>
  <si>
    <t>Pathfinder: 4
Sojourner: 14</t>
    <phoneticPr fontId="6" type="noConversion"/>
  </si>
  <si>
    <t>X00-M0</t>
    <phoneticPr fontId="6" type="noConversion"/>
  </si>
  <si>
    <t>Sojourner: 33</t>
    <phoneticPr fontId="6" type="noConversion"/>
  </si>
  <si>
    <t>Processor (DCE 4142)</t>
    <phoneticPr fontId="6" type="noConversion"/>
  </si>
  <si>
    <t>P26YH</t>
  </si>
  <si>
    <r>
      <rPr>
        <sz val="12"/>
        <color theme="1"/>
        <rFont val="Calibri"/>
        <family val="2"/>
      </rPr>
      <t>[4/13]: 7pcs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</si>
  <si>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[4/13]: 6pcs arrived
[3/31]: ETD 4/15                                                                                            
[3/27]: PO completed. Issued PO on 3/27   
 [3/24]: PO in process. Ask for ETD</t>
    <phoneticPr fontId="117" type="noConversion"/>
  </si>
  <si>
    <t>[4/5]: 9pcs arrived.                                                                                          
[3/31]: ETD  4/28                                                                                           
[3/29]: PO completed Issued PO on 3/29
[3/23]: PO in process</t>
    <phoneticPr fontId="117" type="noConversion"/>
  </si>
  <si>
    <t>[5/4]: Dell consigned 5pcs for Pathfinder</t>
    <phoneticPr fontId="6" type="noConversion"/>
  </si>
  <si>
    <r>
      <rPr>
        <b/>
        <sz val="11"/>
        <color rgb="FF0000FF"/>
        <rFont val="Calibri"/>
        <family val="2"/>
      </rPr>
      <t xml:space="preserve">(Old) </t>
    </r>
    <r>
      <rPr>
        <sz val="11"/>
        <color theme="1"/>
        <rFont val="Calibri"/>
        <family val="2"/>
      </rPr>
      <t>CRD,NTWK,MMEZZ,DP,FC32,EMULEX</t>
    </r>
    <phoneticPr fontId="6" type="noConversion"/>
  </si>
  <si>
    <t>[5/10]: Dell consigned 4pcs for Sojourner.
[5/2]: Dell will consign 4pcs for Sojourner, ETD 5/5
[3/29]: Dell consigned 2pcs for Pathfinder.</t>
    <phoneticPr fontId="6" type="noConversion"/>
  </si>
  <si>
    <t>[4/28]: Dell consigned 26pcs for Pathfinder.
[3/9]: Dell consigned 4pcs for Sojourner.
[2/23]: Dell consigned 4pcs for Pathfinder.</t>
    <phoneticPr fontId="6" type="noConversion"/>
  </si>
  <si>
    <t>[5/10]: Dell consigned 22pcs for Sojourner.
[5/2]: Dell will consign 22pcs for Sojouner. ETD 5/5.
[4/28]: Dell consigned 5pcs for Pathfinder.</t>
    <phoneticPr fontId="6" type="noConversion"/>
  </si>
  <si>
    <t xml:space="preserve">[5/17]: Remaining 40pcs arrived
[5/10]: 31pcs arrived. Remaining 40pcs shipped. 
[4/21]: 40pcs ETD May12, 31pcs ETD Apr22
[4/12]: 40pcs ETD 5/12, checking for 31pcs
[4/5]: PO completed. Ask for ETD. 
[3/23]: PR in process 
[3/20]:BPM provided quotaiton. DPM to track CSP to check if unit price change. 
[4/21]: 40pcs ETD May12, 31pcs ETD Apr22
[4/12]: 40pcs ETD 5/12, checking for 31pcs
[4/5]: PO completed. Ask for ETD. 
[3/23]: PR in process 
[3/20]:BPM provided quotaiton. DPM to track CSP to check if unit price change. </t>
    <phoneticPr fontId="117" type="noConversion"/>
  </si>
  <si>
    <t>[5/17]: 29pcs arrived.
[5/2]: ETD 5/29
[4/5]: PO completed. Ask for ETD
[3/30]:Issue PO on 3/30 
[3/23]: PR in process 
[3/20]:BPM provided quotaiton. DPM to track CSP to check if unit price change.</t>
    <phoneticPr fontId="117" type="noConversion"/>
  </si>
  <si>
    <t>[5/16]: 15pcs arrived.
[4/13]: ETD 5/30
[4/5]: PO completed. Ask for ETD 
[3/29]: PO completed .  Issued PO on 3/29 
[3/27]: PO in process  
[3/23]: PR in process
[3/20]:BPM provided quotaiton. DPM to track CSP to check if unit price change.</t>
    <phoneticPr fontId="117" type="noConversion"/>
  </si>
  <si>
    <t>[5/17]: 9pcs arrived.
[4/5]: PO in process. ETD 6/M.
[3/28]: PR in process 
[3/23]:  CSP to create P/N and check if unit price change. 
[3/20]:BPM provided quotaiton. 1. DPM to track CSP to create P/N ; 2.  DPM to track CSP to check if unit price change.</t>
    <phoneticPr fontId="117" type="noConversion"/>
  </si>
  <si>
    <t>K2XNJ</t>
    <phoneticPr fontId="6" type="noConversion"/>
  </si>
  <si>
    <t>* Test 3wks before 8/E</t>
    <phoneticPr fontId="6" type="noConversion"/>
  </si>
  <si>
    <t>X10-00</t>
    <phoneticPr fontId="6" type="noConversion"/>
  </si>
  <si>
    <t>[5/10]: Dell consigned 6pcs for Pathfinder. 24pcs for Sojourner.</t>
    <phoneticPr fontId="6" type="noConversion"/>
  </si>
  <si>
    <t>[5/12]: Dell consigned 1pcs for Sojourner.
[4/28]: Dell consigned 3pcs for Pathfinder.
[3/9]: Dell consigned 6pcs for Sojourner.</t>
    <phoneticPr fontId="6" type="noConversion"/>
  </si>
  <si>
    <t>X11-00</t>
    <phoneticPr fontId="6" type="noConversion"/>
  </si>
  <si>
    <t>X01-00</t>
    <phoneticPr fontId="6" type="noConversion"/>
  </si>
  <si>
    <t>X02-00</t>
    <phoneticPr fontId="6" type="noConversion"/>
  </si>
  <si>
    <t>Reworked to X11</t>
    <phoneticPr fontId="6" type="noConversion"/>
  </si>
  <si>
    <t>Timeline</t>
    <phoneticPr fontId="6" type="noConversion"/>
  </si>
  <si>
    <t>PT</t>
    <phoneticPr fontId="6" type="noConversion"/>
  </si>
  <si>
    <t>ST</t>
    <phoneticPr fontId="6" type="noConversion"/>
  </si>
  <si>
    <t>Remark</t>
    <phoneticPr fontId="6" type="noConversion"/>
  </si>
  <si>
    <t>Commodity</t>
    <phoneticPr fontId="6" type="noConversion"/>
  </si>
  <si>
    <t>Function</t>
    <phoneticPr fontId="6" type="noConversion"/>
  </si>
  <si>
    <t>Demand</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</si>
  <si>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</si>
  <si>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</si>
  <si>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</si>
  <si>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</si>
  <si>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</si>
  <si>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</si>
  <si>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</si>
  <si>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</si>
  <si>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</si>
  <si>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 ~ 8/M</t>
    <phoneticPr fontId="6" type="noConversion"/>
  </si>
  <si>
    <t>8/M ~ 8/E</t>
    <phoneticPr fontId="6" type="noConversion"/>
  </si>
  <si>
    <t>9/B ~ 10/M</t>
    <phoneticPr fontId="6" type="noConversion"/>
  </si>
  <si>
    <t>10/M~ 10/22
Pass 2</t>
    <phoneticPr fontId="6" type="noConversion"/>
  </si>
  <si>
    <t>10/23-10/29</t>
    <phoneticPr fontId="6" type="noConversion"/>
  </si>
  <si>
    <t>10/30-11/5</t>
    <phoneticPr fontId="6" type="noConversion"/>
  </si>
  <si>
    <t>11/6-11/12</t>
    <phoneticPr fontId="6" type="noConversion"/>
  </si>
  <si>
    <t>11/13-11/19</t>
    <phoneticPr fontId="6" type="noConversion"/>
  </si>
  <si>
    <t>11/20-11/26</t>
    <phoneticPr fontId="6" type="noConversion"/>
  </si>
  <si>
    <t>11/27-12/3</t>
    <phoneticPr fontId="6" type="noConversion"/>
  </si>
  <si>
    <t>12/4 ~ 12/15</t>
    <phoneticPr fontId="6" type="noConversion"/>
  </si>
  <si>
    <t>12/15-12/21
ST Entry</t>
    <phoneticPr fontId="6" type="noConversion"/>
  </si>
  <si>
    <t>12/22-12/28</t>
    <phoneticPr fontId="6" type="noConversion"/>
  </si>
  <si>
    <t>12/29-1/4
ME critical FB</t>
    <phoneticPr fontId="6" type="noConversion"/>
  </si>
  <si>
    <t>1/5-1/11</t>
    <phoneticPr fontId="6" type="noConversion"/>
  </si>
  <si>
    <t>1/12-1/18</t>
    <phoneticPr fontId="6" type="noConversion"/>
  </si>
  <si>
    <t>1/19-1/25</t>
    <phoneticPr fontId="6" type="noConversion"/>
  </si>
  <si>
    <t>1/26-2/1</t>
    <phoneticPr fontId="6" type="noConversion"/>
  </si>
  <si>
    <t>2/2 ~ 3/15</t>
    <phoneticPr fontId="6" type="noConversion"/>
  </si>
  <si>
    <t>3/16 ~ 4/27
FW A-rev candidate release ~ RFD</t>
    <phoneticPr fontId="6" type="noConversion"/>
  </si>
  <si>
    <t>HW RAID Boss Module
(F16RV)</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</si>
  <si>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</si>
  <si>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</si>
  <si>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</si>
  <si>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</si>
  <si>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</si>
  <si>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SV</t>
    <phoneticPr fontId="6" type="noConversion"/>
  </si>
  <si>
    <t>* Test duration 4wks before ME critical FB.</t>
    <phoneticPr fontId="6" type="noConversion"/>
  </si>
  <si>
    <t>Thermal</t>
    <phoneticPr fontId="6" type="noConversion"/>
  </si>
  <si>
    <t>* Test duration 4wks before ME critical FB.</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</si>
  <si>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</si>
  <si>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</si>
  <si>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</si>
  <si>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</si>
  <si>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</si>
  <si>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</si>
  <si>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</si>
  <si>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</si>
  <si>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</si>
  <si>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</si>
  <si>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</si>
  <si>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</si>
  <si>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</si>
  <si>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</si>
  <si>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</si>
  <si>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</si>
  <si>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</si>
  <si>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(HVVDX)</t>
    <phoneticPr fontId="6" type="noConversion"/>
  </si>
  <si>
    <t>SV</t>
    <phoneticPr fontId="6" type="noConversion"/>
  </si>
  <si>
    <t>* Test duration 4wks before ME critical FB.</t>
    <phoneticPr fontId="6" type="noConversion"/>
  </si>
  <si>
    <t>Thermal</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</si>
  <si>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</si>
  <si>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</si>
  <si>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</si>
  <si>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</si>
  <si>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</si>
  <si>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</si>
  <si>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</si>
  <si>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</si>
  <si>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</si>
  <si>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</si>
  <si>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</si>
  <si>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</si>
  <si>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</si>
  <si>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</si>
  <si>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</si>
  <si>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</si>
  <si>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</si>
  <si>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(GKJ0P)</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</si>
  <si>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</si>
  <si>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</si>
  <si>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</si>
  <si>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</si>
  <si>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</si>
  <si>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REL</t>
    <phoneticPr fontId="6" type="noConversion"/>
  </si>
  <si>
    <t xml:space="preserve"> amount</t>
    <phoneticPr fontId="6" type="noConversion"/>
  </si>
  <si>
    <t>M.2 (SATA)
(919J9)</t>
    <phoneticPr fontId="6" type="noConversion"/>
  </si>
  <si>
    <t>[5/31]: Dell consigned 4pcs for PF.</t>
    <phoneticPr fontId="6" type="noConversion"/>
  </si>
  <si>
    <t>[5/31]: Dell consigned 6pcs for PF.</t>
    <phoneticPr fontId="6" type="noConversion"/>
  </si>
  <si>
    <t>[5/31]: Dell consigned 4pcs for PF.</t>
    <phoneticPr fontId="6" type="noConversion"/>
  </si>
  <si>
    <t>[5/31]: Dell consigned 8pcs for PF.</t>
    <phoneticPr fontId="6" type="noConversion"/>
  </si>
  <si>
    <t>[5/23]: Dell consigned 3pcs for PF.
[5/4]: Dell will consign 4pcs old connector. ETD TBD.</t>
    <phoneticPr fontId="6" type="noConversion"/>
  </si>
  <si>
    <t>[5/31]: Dell consigned 1pcs for PF.
[5/25]: Dell will consign 1pcs for PF.</t>
    <phoneticPr fontId="6" type="noConversion"/>
  </si>
  <si>
    <t>X20-00</t>
    <phoneticPr fontId="6" type="noConversion"/>
  </si>
  <si>
    <t>[8/8]: Got Dell consign 5pcs for Sojourner.  [8/29]: Got Dell consign 35pcs for Pathfinder.</t>
    <phoneticPr fontId="6" type="noConversion"/>
  </si>
  <si>
    <t>[5/3]: 47pcs arrived
[3/31]: ETD  4/28                                                                                                 [3/29]: PO completed.  Issued PO on 3/29                                              
[3/23]: PO in process</t>
    <phoneticPr fontId="117" type="noConversion"/>
  </si>
  <si>
    <r>
      <rPr>
        <sz val="12"/>
        <color theme="1"/>
        <rFont val="Calibri"/>
        <family val="2"/>
      </rPr>
      <t xml:space="preserve">[4/13]: 48pcs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</si>
  <si>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</si>
  <si>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</si>
  <si>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41pcs arrived.
[3/31]: ETD  4/28                                                                                                 [3/29]: PO completed.  Issued PO on 3/29                                              
[3/23]: PO in process</t>
    <phoneticPr fontId="117" type="noConversion"/>
  </si>
  <si>
    <r>
      <rPr>
        <sz val="12"/>
        <color theme="1"/>
        <rFont val="Calibri"/>
        <family val="2"/>
      </rPr>
      <t>[4/13]: 48pcs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</si>
  <si>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</si>
  <si>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r>
      <t>[4/13]: 48pcs arrived</t>
    </r>
    <r>
      <rPr>
        <sz val="12"/>
        <color theme="1"/>
        <rFont val="Calibri"/>
        <family val="2"/>
      </rPr>
      <t xml:space="preserve">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</si>
  <si>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</si>
  <si>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t>[5/3]: 15pcs arrived.
[3/31]: ETD  4/28                                                                                                 [3/29]: PO completed.  Issued PO on 3/29                                              
[3/23]: PO in process</t>
    <phoneticPr fontId="117" type="noConversion"/>
  </si>
  <si>
    <t>[5/3]: 15pcs arrived
[3/31]: ETD  4/28                                                                                                 [3/29]: PO completed.  Issued PO on 3/29                                              
[3/23]: PO in process</t>
    <phoneticPr fontId="117" type="noConversion"/>
  </si>
  <si>
    <r>
      <rPr>
        <sz val="12"/>
        <color theme="1"/>
        <rFont val="Calibri"/>
        <family val="2"/>
      </rPr>
      <t xml:space="preserve">[4/13]: 16pcs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</si>
  <si>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40pcs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</si>
  <si>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</si>
  <si>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40pcs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</si>
  <si>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</si>
  <si>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69pcs arrived TPE.
[3/31]: ETD  4/28                                                                                                 [3/29]: PO completed.  Issued PO on 3/29                                              
[3/23]: PO in process
[3/1]: 11pcs arrived TJ</t>
    <phoneticPr fontId="117" type="noConversion"/>
  </si>
  <si>
    <t>[5/3]: 78pcs arrived TPE.
[3/31]: ETD  4/28                                                                                                 [3/29]: PO completed.  Issued PO on 3/29                                              
[3/23]: PO in process
[3/15]: 11pcs arrived TJ</t>
    <phoneticPr fontId="117" type="noConversion"/>
  </si>
  <si>
    <t>[5/8]: 13pcs arrived.
[4/5]: ask for ETD                                                                                            
[3/29]: PO completed.  Issued PO on 3/29
[3/23]: PO in process</t>
    <phoneticPr fontId="117" type="noConversion"/>
  </si>
  <si>
    <t>[5/23]: 5pcs arrived.
[4/13]: ETD 5/30
[4/5]: PO completed. Ask for ETD 
[3/29]: PO completed .  Issued PO on 3/29 
[3/27]: PO in process  
[3/23]: PR in process
[3/20]:BPM provided quotaiton. DPM to track CSP to check if unit price change.</t>
    <phoneticPr fontId="117" type="noConversion"/>
  </si>
  <si>
    <t>[5/23]: Dell consigned 55pcs(32pcs for PF, 23pcs for SJ)
[5/16]: Dell will consign UT sample 55pcs next week. PT HW RAID BOSS module target to be ready in Oct, can be testing in late PT.
[5/11]: Dell will consign UT sample in 6/B. PT HW RAID BOSS module target to be ready in Oct, can be testing in late PT.</t>
    <phoneticPr fontId="6" type="noConversion"/>
  </si>
  <si>
    <t>[5/23]: Dell consifned 25pcs for Sojourner.
[5/10]: Dell consigned 10pcs for Pathfinder
[4/14]: Need Dell to confirm consign qty and ETA</t>
    <phoneticPr fontId="6" type="noConversion"/>
  </si>
  <si>
    <t>[5/23]: 63pcs arrived. Remaining 6pcs waiting for AVC fan
[5/17]: 48pcs arrived.
[5/10]:  Artesyn targets to complete the shipment of your demand by 3rd week of May.</t>
    <phoneticPr fontId="6" type="noConversion"/>
  </si>
  <si>
    <t>X20-00</t>
    <phoneticPr fontId="6" type="noConversion"/>
  </si>
  <si>
    <t>X02-00</t>
    <phoneticPr fontId="6" type="noConversion"/>
  </si>
  <si>
    <t>X01-00</t>
    <phoneticPr fontId="6" type="noConversion"/>
  </si>
  <si>
    <t>Skylake Server H-0 30.25MB 22c 2.1GHz 140W 768GB XCC INTEL® XEON® GOLD 6152 QS QM8W/QMRZ</t>
    <phoneticPr fontId="6" type="noConversion"/>
  </si>
  <si>
    <t xml:space="preserve">Skylake Server M-0 14c 19.25MB 1.9GHz 85W 768GB INTEL® XEON® GOLD 5119T QS HCC QN11
</t>
  </si>
  <si>
    <t>Skylake Server M-0 12c 16.5MB 2.1GHz 85W 768GB INTEL® XEON® SILVER 4116T QS HCC QN7B</t>
  </si>
  <si>
    <t>Skylake Server U-0 10c 13.75MB 2.2GHz 85W 768GB INTEL® XEON® SILVER 4114T QS LCC QN7A</t>
  </si>
  <si>
    <t>Skylake Server H-0 33MB 24C 2.1GHz 150W 768GB Intel® Xeon® Platinum 8160T QS  QMRG</t>
    <phoneticPr fontId="6" type="noConversion"/>
  </si>
  <si>
    <t>Skylake Server H-0 27.5MB 20C 2.0GHz 125W 768GB Intel® Xeon® Gold 6138T QS  QMS9</t>
    <phoneticPr fontId="6" type="noConversion"/>
  </si>
  <si>
    <t>Skylake Server H-0 22MB 16C 2.1GHz 125W 768GB Intel® Xeon® Gold 6130T QS  QMRH</t>
    <phoneticPr fontId="6" type="noConversion"/>
  </si>
  <si>
    <t>Skylake Server H-0 19.25MB 12C 2.6GHz 125W 768GB Intel® Xeon® Gold 6126T QS  QMRJ</t>
    <phoneticPr fontId="6" type="noConversion"/>
  </si>
  <si>
    <t>Skylake-SP 14c 2.2GHz 105W 768GB INTEL® XEON® GOLD 5120T M-STEP HCC QS  QMXL</t>
    <phoneticPr fontId="6" type="noConversion"/>
  </si>
  <si>
    <t>QS CPU 
Pathfinder</t>
    <phoneticPr fontId="6" type="noConversion"/>
  </si>
  <si>
    <t>QS CPU
Sojourner</t>
    <phoneticPr fontId="6" type="noConversion"/>
  </si>
  <si>
    <t>V</t>
  </si>
  <si>
    <t>V</t>
    <phoneticPr fontId="6" type="noConversion"/>
  </si>
  <si>
    <t>V</t>
    <phoneticPr fontId="6" type="noConversion"/>
  </si>
  <si>
    <t>N/A</t>
    <phoneticPr fontId="6" type="noConversion"/>
  </si>
  <si>
    <t>Processor (DCE 4211)</t>
    <phoneticPr fontId="6" type="noConversion"/>
  </si>
  <si>
    <t>Qual only</t>
    <phoneticPr fontId="6" type="noConversion"/>
  </si>
  <si>
    <t>[6/3]: 22pcs arrived.
[5/23]: ETA 5/31</t>
    <phoneticPr fontId="6" type="noConversion"/>
  </si>
  <si>
    <t>[5/31]: 95pcs arrived.
[5/23]: ETA TPE 6/M</t>
    <phoneticPr fontId="6" type="noConversion"/>
  </si>
  <si>
    <t>[5/31]: Dell consigned 4pcs for PF.
[4/28]: Dell consigned 5pcs for Pathfinder.</t>
    <phoneticPr fontId="6" type="noConversion"/>
  </si>
  <si>
    <t>EC, SSD, 6Gbps SATA, 2.5, 512n, RI, 480GB</t>
    <phoneticPr fontId="6" type="noConversion"/>
  </si>
  <si>
    <t>[5/15]: 48pcs arrived
[5/12]: 48pcs shipped.
[5/9]: 22pcs arrived.
[5/5]: ETD 5/8 (22pcs)
[4/13]: ETD 4/30
[3/24]: ask for ETD</t>
    <phoneticPr fontId="117" type="noConversion"/>
  </si>
  <si>
    <t>[5/23]: 6pcs arrived
[4/13]: ETA 4/28</t>
    <phoneticPr fontId="6" type="noConversion"/>
  </si>
  <si>
    <t>[5/26]: 100pcs arrived.
[5/19]: PO issued. ETD next week.</t>
    <phoneticPr fontId="6" type="noConversion"/>
  </si>
  <si>
    <t>[5/23]: 50pcs arrived.
[5/2]: PR in process
[4/13]: CSP to build PN</t>
    <phoneticPr fontId="6" type="noConversion"/>
  </si>
  <si>
    <t>74XDW</t>
    <phoneticPr fontId="6" type="noConversion"/>
  </si>
  <si>
    <t>[6/7]: Dell consigned 2pcs for PF.
[5/10]: Dell consigned 4pcs for Sojourner.
[5/2]: Dell will consign 4pcs for Sojourner, ETD 5/5. 2pcs for Pathfinder, ETD TBD.
[2/23]: Dell consigned 4pcs for Pathfinder.</t>
    <phoneticPr fontId="6" type="noConversion"/>
  </si>
  <si>
    <t>[6/7]: Dell consigned 2pcs for Pathfinder.
[5/4]: Dell consigned 1pcs for Pathfinder.
[5/2]: Dell will consign 4pcs for Pathfinder, ETD TBD.
[4/28]: Dell consigned 2pcs for Pathfinder.
[3/9]: Dell consigned 4pcs for Sojourner.</t>
    <phoneticPr fontId="6" type="noConversion"/>
  </si>
  <si>
    <t>[6/6]: Dell consigned 26pcs for SJ.
[5/10]: ETD postpone to 5/E
[4/19]: ETD 5/M</t>
    <phoneticPr fontId="6" type="noConversion"/>
  </si>
  <si>
    <t>[6/7]: Dell consigned 2pcs for PF.
[5/10]: Dell consigned 13pcs for Sojourner.
[5/2]: Dell will consign 13pcs for Sojourner, ETD 5/5. 2pcs for Pathfinder, ETD TBD.
[4/28]: Dell consigned 3pcs for Pathfinder. 
[4/14]: Need Dell to confirm ETD</t>
    <phoneticPr fontId="6" type="noConversion"/>
  </si>
  <si>
    <t>[6/6]: Dell consigned 18pcs for SJ.
[5/2]: Dell will consign 18pcs for Sojourner, ETD 5/M.
[2/23]: Dell consigned 4pcs for PF.</t>
    <phoneticPr fontId="6" type="noConversion"/>
  </si>
  <si>
    <t>[6/6]: Dell consigned 8pcs for SJ.
[5/2]: Dell will consign 8pcs for Sojourner, ETD 5/M.</t>
    <phoneticPr fontId="6" type="noConversion"/>
  </si>
  <si>
    <t>[6/6]: Dell consigned 14pcs for SJ.
[5/2]: Dell will consign 14pcs for Sojourner, ETD 5/M.
[2/23]: Dell consigned 4pcs for PF.</t>
    <phoneticPr fontId="6" type="noConversion"/>
  </si>
  <si>
    <r>
      <t xml:space="preserve">[6/6]: Dell consigned 4pcs for SJ.
[5/2]: Dell will consign </t>
    </r>
    <r>
      <rPr>
        <strike/>
        <sz val="11"/>
        <color theme="1"/>
        <rFont val="Calibri"/>
        <family val="2"/>
      </rPr>
      <t>16pcs</t>
    </r>
    <r>
      <rPr>
        <sz val="11"/>
        <color theme="1"/>
        <rFont val="Calibri"/>
        <family val="2"/>
      </rPr>
      <t xml:space="preserve"> =&gt; 4pcs for Sojourner, ETD 5/M.
[2/23]: Dell consigned 4pcs for PF.</t>
    </r>
    <phoneticPr fontId="6" type="noConversion"/>
  </si>
  <si>
    <t>[6/5]: Dell consigned 110pcs.
[5/23]: ETA 5/31</t>
    <phoneticPr fontId="6" type="noConversion"/>
  </si>
  <si>
    <t>[6/6]: 120+5+12 pcs arrived.
[5/24]: 24pcs arrived. 125pcs ETD 5/31. 12pcs ETD 6/1.
[5/19]: 24pcs ETD 5/19, others ETD TBD.
[5/10]: 60pcs ETD 5/17, 101pcs ETD 5/22</t>
    <phoneticPr fontId="6" type="noConversion"/>
  </si>
  <si>
    <t>X01-00</t>
    <phoneticPr fontId="6" type="noConversion"/>
  </si>
  <si>
    <t>X01-00</t>
    <phoneticPr fontId="6" type="noConversion"/>
  </si>
  <si>
    <t>X02-00</t>
    <phoneticPr fontId="6" type="noConversion"/>
  </si>
  <si>
    <t>X00-00</t>
    <phoneticPr fontId="6" type="noConversion"/>
  </si>
  <si>
    <t>X00-00</t>
    <phoneticPr fontId="6" type="noConversion"/>
  </si>
  <si>
    <t>SSDR,960G,2N,FS12,2.5,T-PM4,EC</t>
    <phoneticPr fontId="6" type="noConversion"/>
  </si>
  <si>
    <t>3RVN4</t>
    <phoneticPr fontId="6" type="noConversion"/>
  </si>
  <si>
    <t>[5/31]: Hynix 48pcs arrived.
[5/25]: Hynix 48pcs shipped.
[5/12]: Sojourner consigned 48pcs for SIT testing.
[5/11]: Dell confirmed to purchase Hynix 48pcs. ETD 5/E.
[5/4]: Wait for Dell approval to purchase.
[4/20]: BPM quoted to Dell, will provide quotation file later. 
[4/5]: Wait BPM to quote.</t>
    <phoneticPr fontId="6" type="noConversion"/>
  </si>
  <si>
    <t>R39F5</t>
    <phoneticPr fontId="6" type="noConversion"/>
  </si>
  <si>
    <t>1N61H</t>
    <phoneticPr fontId="6" type="noConversion"/>
  </si>
  <si>
    <t>[6/13]: 47pcs arrived.
[5/19]: ETD 6/E
[5/4]: ETD TBD.
[4/26]: Acoustic and REL leverage 24pcs SAS SSD.
[4/20]: Acoustic demand 24pcs has not been approved by Dell.
[4/5]: 47pcs PO completed. Ask for ETD
[3/30]:Issue PO on 3/30 
[3/23]: PR in process
[3/20]:BPM provided quotaiton. DPM to track CSP to check if unit price change.</t>
    <phoneticPr fontId="117" type="noConversion"/>
  </si>
  <si>
    <t>[6/8]: BPM provided quotation to Dell. Dell instructed to use another PN: 3RVN4 instead. Waiting for Dell to remove this sku from ODM test drive list.
[5/19]: Got pricing from Toshiba. (Not readiness yet. Not RTS in Dell.)
[5/11]: Ask vendor for quote
[4/26]: New-added on 4/26</t>
    <phoneticPr fontId="6" type="noConversion"/>
  </si>
  <si>
    <t xml:space="preserve">[6/16]: Hynix 92pcs arrived. Micron 92pcs arrived. Samsung 32pc sarrived
[6/9]: Hynix 92pcs arrived. Micron 92pcs arrived. Samsung 32pcs ETD 6/23.
[5/31]: Hynix 92pcs arrived. Micron 92pcs arrived. Samsung 32pcs ETD TBD.
[5/25]: Hynix 92pcs shipped. Micron 92pcs arrived. Samsung 32pcs ETD TBD.
[5/11]: Hynix 92pcs ETD 5/E. Micron 92pcs arrived. Samsung 32pcs ETD TBD.
[5/4]: Hynix 92pcs ETD 6/M. Micron 92pcs ETD 5/5.  Samsung 32pcs PO issued, ETD TBD.
[4/26]: Hynix 92pcs ETD 6/M. Micron 92pcs ETD 5/8.  Samsung 32pcs PR in process.
[4/10]: Hynix ETD 6/M. Micron ETD TBD.  Samsung PR in process.(Reduced 16pcs)
[3/28]: Hynix: Supplier said there are no stock. ETD is on 6/M . Keep pull in the production time.  Micron: PO completed. Ask for ETD  Samsung: Got quote. Building EPN
[3/23]: Hynix PO in process  
[3/23]: Samsung CSP to create new P/N  
[3/23]: Micron PR in process </t>
    <phoneticPr fontId="6" type="noConversion"/>
  </si>
  <si>
    <t>[6/16]: Hynix 210pcs arrived. Micron 210pcs arrived on 5/9, extra 96pcs for Acoustic arrived on 6/16. Samsung 48pcs arrived.
[5/31]: Hynix 210pcs arrived. Micron 210pcs arrived on 5/9, extra 96pcs for Acoustic PO issued. Samsung 48pcs arrived.
[5/26]: Hynix 210pcs shipped. Micron 210pcs arrived on 5/9, extra 96pcs for Acoustic PO issued. Samsung 48pcs ETD next week.
[5/19]: Hynix 210pcs ETD 5/E. Micron 210pcs arrived on 5/9, extra 96pcs for Acoustic PO issued. Samsung 48pcs PO issued, ETD TBD.
[5/11]: Hynix 210pcs ETD 5/E. Micron 210pcs arrived on 5/9, extra 96pcs for Acoustic PO in process. Samsung 48pcs PO issued, ETD TBD.
[5/4]: Hynix 210pcs ETD 7/M. Micron 210pcs ETD 5/5, extra 96pcs for Acoustic PO in process. Samsung 48pcs PO issued, ETD TBD.
[4/26]: Hynix 210pcs ETD 7/M. Micron 210pcs ETD 5/B, extra 96pcs for Acoustic PR inprocess. Samsung 48pcs PR in process.
[4/19]: PR in process for extra Micron 96pcs (Acoustic increased demand) 
[4/10]: Hynix ETD 7/M. Micron ETD TBD. Samsung PR in process.
[4/5]: Hynix: Supplier PN issue. Already recreate the PO. Ask for ETD  Micron: PO completed. Ask for ETD  Samsung: Got quote. Building EPN
[3/23]: Hynix:  PR in process
[3/23]: Samsung CSP to create new P/N
[3/23]: Micron PR in process</t>
    <phoneticPr fontId="6" type="noConversion"/>
  </si>
  <si>
    <r>
      <rPr>
        <sz val="12"/>
        <color theme="1"/>
        <rFont val="Calibri"/>
        <family val="2"/>
      </rPr>
      <t>[6/12]: 4pcs arrived.
[5/12]: ETD 6/E.</t>
    </r>
    <r>
      <rPr>
        <b/>
        <sz val="12"/>
        <color theme="1"/>
        <rFont val="Calibri"/>
        <family val="2"/>
      </rPr>
      <t xml:space="preserve">
</t>
    </r>
    <r>
      <rPr>
        <sz val="12"/>
        <color theme="1"/>
        <rFont val="Calibri"/>
        <family val="2"/>
      </rPr>
      <t>[4/6]: PO issued. Ask for ETD</t>
    </r>
    <r>
      <rPr>
        <b/>
        <sz val="12"/>
        <color theme="1"/>
        <rFont val="Calibri"/>
        <family val="2"/>
      </rPr>
      <t xml:space="preserve">
</t>
    </r>
    <r>
      <rPr>
        <sz val="12"/>
        <color theme="1"/>
        <rFont val="Calibri"/>
        <family val="2"/>
      </rPr>
      <t>[4/5]: PO in process. Ask for ETD</t>
    </r>
    <r>
      <rPr>
        <b/>
        <sz val="12"/>
        <color theme="1"/>
        <rFont val="Calibri"/>
        <family val="2"/>
      </rPr>
      <t xml:space="preserve">
</t>
    </r>
    <r>
      <rPr>
        <sz val="12"/>
        <color theme="1"/>
        <rFont val="Calibri"/>
        <family val="2"/>
      </rPr>
      <t xml:space="preserve">[3/28]: PR in process
[3/23]:  CSP to create P/N and check if unit price change.                                                                              </t>
    </r>
    <phoneticPr fontId="117" type="noConversion"/>
  </si>
  <si>
    <t>[6/13]: 224pcs arrived.
[5/23]: ETD 6/14
[5/4]: ETD push out to 5/16
[3/31]: ETD  4/28                                                                                         
[3/27]: PR in pocess
[3/23]:  CSP to create P/N and provide quote</t>
    <phoneticPr fontId="117" type="noConversion"/>
  </si>
  <si>
    <t>[5/23]: 6pcs arrived
[4/13]: ETA 4/28</t>
    <phoneticPr fontId="6" type="noConversion"/>
  </si>
  <si>
    <t>[6/14]: Dell consigned 7pcs for PF.
[5/10]: Dell consigned 7pcs for Sojourner.
[5/8]: Dell will consign 7pcs for Pathfinder, 7pcs for Sojourner</t>
    <phoneticPr fontId="6" type="noConversion"/>
  </si>
  <si>
    <t>D</t>
    <phoneticPr fontId="117" type="noConversion"/>
  </si>
  <si>
    <r>
      <rPr>
        <sz val="12"/>
        <color theme="1"/>
        <rFont val="Calibri"/>
        <family val="2"/>
      </rPr>
      <t xml:space="preserve">[6/29]: Canceled PO
[5/12]: Quality issue. Checking ETD.
[4/5]: ETA before 5/5                 </t>
    </r>
    <r>
      <rPr>
        <b/>
        <sz val="12"/>
        <color theme="1"/>
        <rFont val="Calibri"/>
        <family val="2"/>
      </rPr>
      <t xml:space="preserve">                                                                   
</t>
    </r>
    <r>
      <rPr>
        <sz val="12"/>
        <color theme="1"/>
        <rFont val="Calibri"/>
        <family val="2"/>
      </rPr>
      <t xml:space="preserve">[3/27]: PR in process     </t>
    </r>
    <r>
      <rPr>
        <b/>
        <sz val="12"/>
        <color theme="1"/>
        <rFont val="Calibri"/>
        <family val="2"/>
      </rPr>
      <t xml:space="preserve">      </t>
    </r>
    <r>
      <rPr>
        <sz val="12"/>
        <color theme="1"/>
        <rFont val="Calibri"/>
        <family val="2"/>
      </rPr>
      <t xml:space="preserve">                                                                                    [3/23]:  CSP to create P/N and check if unit price change. </t>
    </r>
    <r>
      <rPr>
        <b/>
        <sz val="12"/>
        <color theme="1"/>
        <rFont val="Calibri"/>
        <family val="2"/>
      </rPr>
      <t xml:space="preserve">   </t>
    </r>
    <phoneticPr fontId="117" type="noConversion"/>
  </si>
  <si>
    <t>[6/19]: 17pcs arrived.
[6/16]: Picked up on 6/16, ETA 6/22. 
[5/25]: Arrived FoxJua Hub. Waiting for Intel to provide packing info for pickup arrangement.
[5/5]: ETA FoxJua Hub 5/19.
[5/3]: PO issued (Single pack MM#951420). Ask for ETD.
[4/20]: Dell provided Intel single pack MM#. Checking quote with vendor to revise PO.
[4/11]: Q2 price update, need to revise PO. MOQ issue already report to Dell 
[4/5]: PO in process. MOQ issue already report to Dell 
[3/28]: PR in process   
[3/23]:   CSP to create P/N and check if unit price change.  
[3/20]:BPM provided quotaiton. 1. DPM to track CSP to create P/N ; 2.  DPM to track CSP to check if unit price change.</t>
    <phoneticPr fontId="117" type="noConversion"/>
  </si>
  <si>
    <t>[6/27]: Dell consigned 10pcs for PF.
[5/10]: Dell consigned 4pcs for Sojourner.
[5/2]: Dell will consign 4pcs for Sojourner, ETD 5/5. 10pcs for Pathfinder, ETD TBD.
[3/9]: Dell consigned 4pcs for Sojourner.</t>
    <phoneticPr fontId="6" type="noConversion"/>
  </si>
  <si>
    <t>Skylake Server B-0 11MB 8c 2.4GHz 135W ES2 4S-XBAR DDR4-2666 NPI QLH2</t>
    <phoneticPr fontId="6" type="noConversion"/>
  </si>
  <si>
    <t>Skylake Server B-0 19.25MB 14c 1.8GHz 135W ES2 2S DDR4-2400 NPI QLH0</t>
    <phoneticPr fontId="6" type="noConversion"/>
  </si>
  <si>
    <t>[7/7]: Dell consigned 10pcs for SJ.</t>
    <phoneticPr fontId="6" type="noConversion"/>
  </si>
  <si>
    <t>[7/7]: Dell consigned 8pcs for SJ.</t>
    <phoneticPr fontId="6" type="noConversion"/>
  </si>
  <si>
    <t>[6/26]: 29pcs rework completed
[6/22]: 29pcs arrived, will complete rework on 6/26.
[6/3]: ETA 6/E
[4/14]: Need Dell to confirm consign qty and ETA</t>
    <phoneticPr fontId="6" type="noConversion"/>
  </si>
  <si>
    <r>
      <t xml:space="preserve">FC_32gb Fiber-Channel (Fab C), Brocade </t>
    </r>
    <r>
      <rPr>
        <sz val="11"/>
        <color rgb="FF0433FF"/>
        <rFont val="Arial"/>
        <family val="2"/>
      </rPr>
      <t>(MXG610s)</t>
    </r>
    <phoneticPr fontId="117" type="noConversion"/>
  </si>
  <si>
    <t>Power code</t>
    <phoneticPr fontId="6" type="noConversion"/>
  </si>
  <si>
    <t>ME/EE Assys shipped 
as loose parts</t>
    <phoneticPr fontId="6" type="noConversion"/>
  </si>
  <si>
    <r>
      <t xml:space="preserve">25G Passthru IOM module - Fab A/B
</t>
    </r>
    <r>
      <rPr>
        <sz val="11"/>
        <color rgb="FF0000FF"/>
        <rFont val="Calibri"/>
        <family val="2"/>
      </rPr>
      <t>(Complete ME+PCBA assy)</t>
    </r>
    <phoneticPr fontId="6" type="noConversion"/>
  </si>
  <si>
    <t>ME/EE Assys shipped 
as loose parts</t>
    <phoneticPr fontId="6" type="noConversion"/>
  </si>
  <si>
    <t>iDRAC board to mini middle plane</t>
    <phoneticPr fontId="117" type="noConversion"/>
  </si>
  <si>
    <t>[6/29]: 40pcs arrrived.
[6/22]: Arranged DHL to pick up. ETA 6/E.
[6/14]: Dell consigned 41pcs.
[6/8]: Arrived at Expeditors Hub, waiting for package info to arrange pick up.
[5/12]: ETD 6/B
[5/4]: Dell GCM is checking with Intel the reserved qty for FXN.
[4/28]: Intel is no longer support producing with old connector. Need to check if it can be changed to new connector revision.
[4/20]: Ask for ETD. [4/19]: Dell consigned 5pcs for Pathfinder.
[4/13]: Revised purchase qty to 40pcs. Dell will consign 41pcs for FXN.
[4/5]:PO in process. Ask for ETD
[3/23]: PR in process 
[3/20]:BPM provided quotation to Dell. 1. BPM to provide breakdown to Dell by 3/21. ; 2. DPM to push CSP to create P/N.</t>
    <phoneticPr fontId="139" type="noConversion"/>
  </si>
  <si>
    <t>PATCBL17</t>
    <phoneticPr fontId="117" type="noConversion"/>
  </si>
  <si>
    <t>[7/3]: Hynix 219pcs arrived. Micron 219pcs arrived on 5/9. Samsung 48pcs arrived.
[5/26]: Hynix 219pcs ETD 7/M. Micron 219pcs arrived on 5/9. Samsung 48pcs arrived.
[5/19]: Hynix 219pcs ETD 7/M. Micron 219pcs arrived on 5/9. Samsung 48pcs ETD 5/23
[5/11]: Hynix 219pcs ETD 7/M. Micron 219pcs arrived on 5/9. Samsung 48pcs PO issued, ETD TBD.
[5/4]: Hynix 219pcs ETD 7/M. Micron 219pcs ETD 5/5. Samsung 48pcs PO issued, ETD TBD.
[4/26]: Hynix 219pcs ETD 7/M. Micron 219pcs ETD 5/B. Samsung 48pcs PR in process.
[4/10]: Hynix ETD 7/M. Micron ETD TBD. Samsung PR in process.
[4/5]: Hynix: Supplier PN issue. Already recreat the PO. Ask for ETD   Micron: PO completed. Ask for ETD Samsung: Got quote. Building EPN 
[3/23]: Hynix:  PR in process [3/23]: Samsung CSP to create new P/N [3/23]: Micron PR in process</t>
    <phoneticPr fontId="6" type="noConversion"/>
  </si>
  <si>
    <t>SKU</t>
    <phoneticPr fontId="6" type="noConversion"/>
  </si>
  <si>
    <t>Usage</t>
    <phoneticPr fontId="6" type="noConversion"/>
  </si>
  <si>
    <t>MPN</t>
    <phoneticPr fontId="6" type="noConversion"/>
  </si>
  <si>
    <t>Total</t>
    <phoneticPr fontId="6" type="noConversion"/>
  </si>
  <si>
    <t xml:space="preserve">FXN RD
 (total - leverage) </t>
    <phoneticPr fontId="6" type="noConversion"/>
  </si>
  <si>
    <t>Foxconn
RD Total</t>
    <phoneticPr fontId="6" type="noConversion"/>
  </si>
  <si>
    <t>Skylynx 
EE</t>
    <phoneticPr fontId="6" type="noConversion"/>
  </si>
  <si>
    <t>Insight
 EE</t>
    <phoneticPr fontId="117" type="noConversion"/>
  </si>
  <si>
    <t>Sojourner 
EE</t>
    <phoneticPr fontId="117" type="noConversion"/>
  </si>
  <si>
    <t>DC
TPE</t>
    <phoneticPr fontId="6" type="noConversion"/>
  </si>
  <si>
    <t>DC
TJ</t>
    <phoneticPr fontId="6" type="noConversion"/>
  </si>
  <si>
    <t>SIT</t>
    <phoneticPr fontId="6" type="noConversion"/>
  </si>
  <si>
    <t>SV Validataion</t>
    <phoneticPr fontId="6" type="noConversion"/>
  </si>
  <si>
    <t>AC</t>
    <phoneticPr fontId="6" type="noConversion"/>
  </si>
  <si>
    <t xml:space="preserve">SE
Packing test </t>
    <phoneticPr fontId="6" type="noConversion"/>
  </si>
  <si>
    <t>Austin</t>
    <phoneticPr fontId="6" type="noConversion"/>
  </si>
  <si>
    <t>Factoy demand</t>
    <phoneticPr fontId="6" type="noConversion"/>
  </si>
  <si>
    <t>3A Test</t>
    <phoneticPr fontId="6" type="noConversion"/>
  </si>
  <si>
    <t>FXN
buffer (included yield rate)</t>
    <phoneticPr fontId="6" type="noConversion"/>
  </si>
  <si>
    <t>UT &amp; PT Purchased/ Consigned</t>
    <phoneticPr fontId="6" type="noConversion"/>
  </si>
  <si>
    <t>PT 
Dell to Consign</t>
    <phoneticPr fontId="6" type="noConversion"/>
  </si>
  <si>
    <t>PT 
FXN to purchase</t>
    <phoneticPr fontId="6" type="noConversion"/>
  </si>
  <si>
    <t>Remark</t>
    <phoneticPr fontId="6" type="noConversion"/>
  </si>
  <si>
    <t>Skylynx</t>
    <phoneticPr fontId="6" type="noConversion"/>
  </si>
  <si>
    <t>ME/EE Assys shipped 
as loose parts</t>
    <phoneticPr fontId="6" type="noConversion"/>
  </si>
  <si>
    <t>New 25G PHY (BCM81381)
Passthru IOM module - Fab A/B</t>
    <phoneticPr fontId="6" type="noConversion"/>
  </si>
  <si>
    <t>G8RC5</t>
    <phoneticPr fontId="6" type="noConversion"/>
  </si>
  <si>
    <t>X20</t>
    <phoneticPr fontId="6" type="noConversion"/>
  </si>
  <si>
    <t>EPDI</t>
    <phoneticPr fontId="6" type="noConversion"/>
  </si>
  <si>
    <t>EC/MSM module (ME+PCBA)</t>
    <phoneticPr fontId="6" type="noConversion"/>
  </si>
  <si>
    <t>H7J58</t>
    <phoneticPr fontId="6" type="noConversion"/>
  </si>
  <si>
    <t>X21</t>
  </si>
  <si>
    <t>EPDI</t>
    <phoneticPr fontId="6" type="noConversion"/>
  </si>
  <si>
    <t>Pathfinder</t>
    <phoneticPr fontId="6" type="noConversion"/>
  </si>
  <si>
    <t>System</t>
    <phoneticPr fontId="6" type="noConversion"/>
  </si>
  <si>
    <t xml:space="preserve">Pathfinder PT2 enclosure (L6) </t>
    <phoneticPr fontId="6" type="noConversion"/>
  </si>
  <si>
    <t>1HCT6</t>
    <phoneticPr fontId="6" type="noConversion"/>
  </si>
  <si>
    <t>X21</t>
    <phoneticPr fontId="6" type="noConversion"/>
  </si>
  <si>
    <t>EPDV</t>
    <phoneticPr fontId="6" type="noConversion"/>
  </si>
  <si>
    <t>Planar (L6)</t>
    <phoneticPr fontId="6" type="noConversion"/>
  </si>
  <si>
    <t xml:space="preserve">SKU1 </t>
    <phoneticPr fontId="6" type="noConversion"/>
  </si>
  <si>
    <t>177V9</t>
    <phoneticPr fontId="6" type="noConversion"/>
  </si>
  <si>
    <t>Front I/O (L6)</t>
    <phoneticPr fontId="6" type="noConversion"/>
  </si>
  <si>
    <t>DM07H</t>
    <phoneticPr fontId="6" type="noConversion"/>
  </si>
  <si>
    <t>IDRAC (L6)</t>
    <phoneticPr fontId="6" type="noConversion"/>
  </si>
  <si>
    <t>BPX6_U (L6)</t>
    <phoneticPr fontId="6" type="noConversion"/>
  </si>
  <si>
    <t>FWRNY</t>
    <phoneticPr fontId="6" type="noConversion"/>
  </si>
  <si>
    <t>Spare Board</t>
    <phoneticPr fontId="6" type="noConversion"/>
  </si>
  <si>
    <t>Planar</t>
    <phoneticPr fontId="6" type="noConversion"/>
  </si>
  <si>
    <t>Front I/O</t>
    <phoneticPr fontId="6" type="noConversion"/>
  </si>
  <si>
    <t>IDRAC</t>
    <phoneticPr fontId="6" type="noConversion"/>
  </si>
  <si>
    <t xml:space="preserve">SKU1 </t>
    <phoneticPr fontId="6" type="noConversion"/>
  </si>
  <si>
    <t>X21</t>
    <phoneticPr fontId="6" type="noConversion"/>
  </si>
  <si>
    <t>EPDI</t>
    <phoneticPr fontId="6" type="noConversion"/>
  </si>
  <si>
    <t>BPX6_U</t>
    <phoneticPr fontId="6" type="noConversion"/>
  </si>
  <si>
    <t xml:space="preserve">SKU1 </t>
    <phoneticPr fontId="6" type="noConversion"/>
  </si>
  <si>
    <t>FWRNY</t>
    <phoneticPr fontId="6" type="noConversion"/>
  </si>
  <si>
    <t>X21</t>
    <phoneticPr fontId="6" type="noConversion"/>
  </si>
  <si>
    <t>EPDI</t>
    <phoneticPr fontId="6" type="noConversion"/>
  </si>
  <si>
    <t>BPX4_U</t>
    <phoneticPr fontId="6" type="noConversion"/>
  </si>
  <si>
    <t xml:space="preserve">SKU1 </t>
    <phoneticPr fontId="6" type="noConversion"/>
  </si>
  <si>
    <t>X20</t>
    <phoneticPr fontId="6" type="noConversion"/>
  </si>
  <si>
    <t>EPDI</t>
    <phoneticPr fontId="6" type="noConversion"/>
  </si>
  <si>
    <t>ME/EE Assys shipped 
as loose parts</t>
    <phoneticPr fontId="6" type="noConversion"/>
  </si>
  <si>
    <t xml:space="preserve">Pathfinder PT2 enclosure (L3) </t>
    <phoneticPr fontId="6" type="noConversion"/>
  </si>
  <si>
    <t>V8TG7</t>
  </si>
  <si>
    <t>X25</t>
    <phoneticPr fontId="6" type="noConversion"/>
  </si>
  <si>
    <t>EPDV</t>
    <phoneticPr fontId="6" type="noConversion"/>
  </si>
  <si>
    <r>
      <t xml:space="preserve">SIDEKICK (15MM HDD CARRIER)
</t>
    </r>
    <r>
      <rPr>
        <b/>
        <sz val="11"/>
        <color theme="1"/>
        <rFont val="Calibri"/>
        <family val="2"/>
      </rPr>
      <t>(w/ screw R9445, usage : 4pcs/set)</t>
    </r>
    <phoneticPr fontId="6" type="noConversion"/>
  </si>
  <si>
    <t>WHW84</t>
    <phoneticPr fontId="6" type="noConversion"/>
  </si>
  <si>
    <t>SIDEKICK DUMMY BLANK (15MM )</t>
    <phoneticPr fontId="6" type="noConversion"/>
  </si>
  <si>
    <t>MNWMW</t>
    <phoneticPr fontId="6" type="noConversion"/>
  </si>
  <si>
    <t>Cable holder</t>
    <phoneticPr fontId="6" type="noConversion"/>
  </si>
  <si>
    <t>1B51F3V00-600-G</t>
    <phoneticPr fontId="6" type="noConversion"/>
  </si>
  <si>
    <t>NDC1 guide block</t>
    <phoneticPr fontId="6" type="noConversion"/>
  </si>
  <si>
    <t>RNVW6</t>
    <phoneticPr fontId="6" type="noConversion"/>
  </si>
  <si>
    <t>6W93M</t>
    <phoneticPr fontId="6" type="noConversion"/>
  </si>
  <si>
    <t>BBU Module Cage</t>
    <phoneticPr fontId="6" type="noConversion"/>
  </si>
  <si>
    <t>CK2F6</t>
  </si>
  <si>
    <t>Insight PT2 BP and Galileo / HT L3</t>
    <phoneticPr fontId="6" type="noConversion"/>
  </si>
  <si>
    <t>System</t>
    <phoneticPr fontId="6" type="noConversion"/>
  </si>
  <si>
    <t>Insight sled enclosure (L3, no PCBA)</t>
    <phoneticPr fontId="6" type="noConversion"/>
  </si>
  <si>
    <t>Hard-tooling</t>
    <phoneticPr fontId="6" type="noConversion"/>
  </si>
  <si>
    <t>N6K47</t>
    <phoneticPr fontId="6" type="noConversion"/>
  </si>
  <si>
    <t>PT-X25</t>
    <phoneticPr fontId="6" type="noConversion"/>
  </si>
  <si>
    <t>Spare Board</t>
    <phoneticPr fontId="6" type="noConversion"/>
  </si>
  <si>
    <t>X16 BP</t>
    <phoneticPr fontId="6" type="noConversion"/>
  </si>
  <si>
    <t>Galileo-IOM</t>
    <phoneticPr fontId="6" type="noConversion"/>
  </si>
  <si>
    <t>0G16R</t>
    <phoneticPr fontId="6" type="noConversion"/>
  </si>
  <si>
    <t>Qual only</t>
    <phoneticPr fontId="6" type="noConversion"/>
  </si>
  <si>
    <t>[7/18]: Dell consigned 8pcs for SJ.</t>
    <phoneticPr fontId="6" type="noConversion"/>
  </si>
  <si>
    <t>RD 
buffer</t>
    <phoneticPr fontId="6" type="noConversion"/>
  </si>
  <si>
    <t>740HW</t>
    <phoneticPr fontId="6" type="noConversion"/>
  </si>
  <si>
    <t>NMHXJ</t>
    <phoneticPr fontId="6" type="noConversion"/>
  </si>
  <si>
    <t>6Y3FX</t>
    <phoneticPr fontId="6" type="noConversion"/>
  </si>
  <si>
    <t>3XD7W</t>
    <phoneticPr fontId="6" type="noConversion"/>
  </si>
  <si>
    <t>Spare Board</t>
    <phoneticPr fontId="6" type="noConversion"/>
  </si>
  <si>
    <t>Planar</t>
    <phoneticPr fontId="6" type="noConversion"/>
  </si>
  <si>
    <t>PEM - w/ tray</t>
    <phoneticPr fontId="6" type="noConversion"/>
  </si>
  <si>
    <t>BPx8 (w/ encl. brackt &amp; mylar)</t>
    <phoneticPr fontId="6" type="noConversion"/>
  </si>
  <si>
    <t>Sojourner FIO module</t>
    <phoneticPr fontId="6" type="noConversion"/>
  </si>
  <si>
    <t>ME part / 
Accessory</t>
    <phoneticPr fontId="6" type="noConversion"/>
  </si>
  <si>
    <t>Sojourner enclosure</t>
    <phoneticPr fontId="6" type="noConversion"/>
  </si>
  <si>
    <t>9JY7R</t>
    <phoneticPr fontId="6" type="noConversion"/>
  </si>
  <si>
    <t>Sidekick HDD Carrier</t>
    <phoneticPr fontId="6" type="noConversion"/>
  </si>
  <si>
    <t>85PPW</t>
    <phoneticPr fontId="6" type="noConversion"/>
  </si>
  <si>
    <t>Sidekick HDD Carrier's screw
(usage : 4pcs/set)</t>
    <phoneticPr fontId="6" type="noConversion"/>
  </si>
  <si>
    <t>R9445</t>
    <phoneticPr fontId="6" type="noConversion"/>
  </si>
  <si>
    <t>Sidekick Dummy Blank</t>
    <phoneticPr fontId="6" type="noConversion"/>
  </si>
  <si>
    <t>MNWMW</t>
    <phoneticPr fontId="6" type="noConversion"/>
  </si>
  <si>
    <t>Sojourner CPU/DIMM Blank</t>
    <phoneticPr fontId="6" type="noConversion"/>
  </si>
  <si>
    <t>5WJFX</t>
    <phoneticPr fontId="6" type="noConversion"/>
  </si>
  <si>
    <t>FabC Blank
(w/ screw R9445, usage : 2pcs/set)</t>
    <phoneticPr fontId="6" type="noConversion"/>
  </si>
  <si>
    <t>4KWVR</t>
    <phoneticPr fontId="6" type="noConversion"/>
  </si>
  <si>
    <t>SNDC FAB (Mezz) Blank</t>
    <phoneticPr fontId="6" type="noConversion"/>
  </si>
  <si>
    <t>N2KFY</t>
    <phoneticPr fontId="6" type="noConversion"/>
  </si>
  <si>
    <t>Sled Rear Protection Cover</t>
    <phoneticPr fontId="6" type="noConversion"/>
  </si>
  <si>
    <t>2J0547A00-600-G</t>
    <phoneticPr fontId="6" type="noConversion"/>
  </si>
  <si>
    <t>RNVW6</t>
    <phoneticPr fontId="6" type="noConversion"/>
  </si>
  <si>
    <t>SCR,M3X.05X4.5MM,FLH,MSCR,ZPS
(for others)</t>
    <phoneticPr fontId="6" type="noConversion"/>
  </si>
  <si>
    <t>2A584NC00-66A-G</t>
    <phoneticPr fontId="6" type="noConversion"/>
  </si>
  <si>
    <t>Sojourner</t>
    <phoneticPr fontId="6" type="noConversion"/>
  </si>
  <si>
    <t>X21</t>
    <phoneticPr fontId="6" type="noConversion"/>
  </si>
  <si>
    <t>X25</t>
    <phoneticPr fontId="6" type="noConversion"/>
  </si>
  <si>
    <t>X20</t>
    <phoneticPr fontId="6" type="noConversion"/>
  </si>
  <si>
    <t>EPDI</t>
    <phoneticPr fontId="6" type="noConversion"/>
  </si>
  <si>
    <t>A00-00</t>
    <phoneticPr fontId="6" type="noConversion"/>
  </si>
  <si>
    <t>A00-00</t>
    <phoneticPr fontId="6" type="noConversion"/>
  </si>
  <si>
    <t>[7/26]: Dell consigned 10pcs for PF</t>
    <phoneticPr fontId="6" type="noConversion"/>
  </si>
  <si>
    <r>
      <t xml:space="preserve">[7/13]: 35pcs arrived.
[7/7]: Toshiba is preparing for delivery with new FW refreshed.
[5/19]: Schedule is further delay till Jul as that is the timing for RTS to Dell with refreshed FW.
[4/28]: Ask for ETD. Need the latest FW.
[4/12]: PO issued. Ask for ETD.
[4/5]: PO in process. Ask for ETD
[3/23]: PR in process
[3/20]:BPM provided quotaiton. DPM to track CSP to check if unit price change. </t>
    </r>
    <r>
      <rPr>
        <sz val="12"/>
        <color rgb="FFFF0000"/>
        <rFont val="細明體"/>
        <family val="3"/>
        <charset val="136"/>
      </rPr>
      <t/>
    </r>
    <phoneticPr fontId="117" type="noConversion"/>
  </si>
  <si>
    <t>[7/31]: Received 5pcs.</t>
    <phoneticPr fontId="6" type="noConversion"/>
  </si>
  <si>
    <t>857GN</t>
    <phoneticPr fontId="6" type="noConversion"/>
  </si>
  <si>
    <t>[4/14]: Need Dell to confirm consign qty and ETA</t>
    <phoneticPr fontId="6" type="noConversion"/>
  </si>
  <si>
    <t>[4/14]: Need Dell to confirm consign qty and ETA</t>
    <phoneticPr fontId="6" type="noConversion"/>
  </si>
  <si>
    <t>[7/5]: 19 pcs for Sojourner. [7/14]:  4 pcs for Pathfinder. [8/17]: 41pcs for Sojourner. [8/22]: 2 pcs for Pathfinder. [9/29]: 15pcs for Pathfinder. [10/7]: 26pcs for Sojourner. (with other 44pcs for L10 Build).</t>
    <phoneticPr fontId="6" type="noConversion"/>
  </si>
  <si>
    <t>R6Y7R</t>
    <phoneticPr fontId="6" type="noConversion"/>
  </si>
  <si>
    <t>Fan Smart Controller board</t>
    <phoneticPr fontId="6" type="noConversion"/>
  </si>
  <si>
    <t>[7/27]: ETD late Sep.
[5/22]: Issued PO to QLogic.(14pcs)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39" type="noConversion"/>
  </si>
  <si>
    <t>[5/3]: QLogic waived MPQ. PO issued. Ask for ETD.
[4/28]: Separate PO to meet MPQ. PO in process (1st PO 20pcs), remaining 7pc waits for Dell's instruction.
[4/18]: Separate PO to meet MPQ. PR in process (1st PO 20pcs), remaining 7pcs waits for Dell's instruction.
[4/12]: PO issued. MPQ issue (multiplication of 20pcs) Ask for ETD.
[4/5]: PO in process. MPQ issue (multiplication of 20pcs) Ask for ETD.
[3/23]: PR in process
[3/20]:BPM provided quotation to Dell. 1. BPM to provide breakdown to Dell by 3/21. ; 2. DPM to push CSP to create P/N.[1/18]: Dell consigned 5pcs for Pathfinder, 5pcs for Sojourner.</t>
    <phoneticPr fontId="139" type="noConversion"/>
  </si>
  <si>
    <t xml:space="preserve">[8/4]: 44pcs arrived.
[8/1]: Revised PO completed.
[7/18]: PR in process.
[7/13]: Need to revise PR/PO due to quarterly price update.
[6/19]: ETD in the week of 7/17.
[6/8]: Got Dell WWP approval email and forward to HGST. Ask for ETD.
[6/3]: PO issued.
[5/11]: PR in process
[4/27]: Replace 503M7 with 43PCJ. 43PCJ demand is 44pcs. Enquiring price with Toshiba.
[4/20]: Replaced with 503M7. PO in process. 
[4/10]: Replaced with 503M7. PR in process. 
[3/23]: Qual incomplete and not approved by Dell yet. Already reported to DELL. </t>
    <phoneticPr fontId="117" type="noConversion"/>
  </si>
  <si>
    <t>ID</t>
    <phoneticPr fontId="6" type="noConversion"/>
  </si>
  <si>
    <t>[8/8]: Dell consigned 5pcs for SJ. 
[7/7]: Dell consigned 3pcs for SJ.</t>
    <phoneticPr fontId="6" type="noConversion"/>
  </si>
  <si>
    <t>[8/8]: Dell consigned 1pc for SJ. 
[7/18]: Dell consigned 2pcs for SJ.
[7/7]: Dell consigned 5pcs for SJ.</t>
    <phoneticPr fontId="6" type="noConversion"/>
  </si>
  <si>
    <r>
      <t xml:space="preserve">[8/10]: 20pcs arrived
[7/30]: Revised PO completed. ETA 8/E.
[7/26]: PO in process
[7/20]: Revise PR in process.
[7/14]: Need to revise PO due to quarterly price update
[6/29]: ETA 7/E
[6/3]: PO issued. Ask for ETD.
[5/24]: PO in process.
[5/23]: Dell consigned 8pcs for PF.
[5/10]: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r>
      <rPr>
        <sz val="12"/>
        <color theme="1"/>
        <rFont val="細明體"/>
        <family val="3"/>
        <charset val="136"/>
      </rPr>
      <t xml:space="preserve">[5/10]: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phoneticPr fontId="117" type="noConversion"/>
  </si>
  <si>
    <t xml:space="preserve">[8/10]: 80pcs arrived.
[7/30]: Revised PO completed. ETA 8/E.
[7/26]: PO in process
[7/20]: Revise PR in process.
[7/14]: Need to revise PO due to quarterly price update
[6/29]: ETA 7/E
[6/3]: PO issued. Ask for ETD.
[5/24]: PO in process.
[5/10]: PR in process.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t>
    <phoneticPr fontId="117" type="noConversion"/>
  </si>
  <si>
    <t>85VTG</t>
    <phoneticPr fontId="6" type="noConversion"/>
  </si>
  <si>
    <t>H3DFR</t>
    <phoneticPr fontId="6" type="noConversion"/>
  </si>
  <si>
    <t>[7/25]: 13pcs arrived
[7/10]: ETD postpone to 8/5
[6/9]: ETD 6/23
[4/13]: ETD 5/30
[4/5]: PO completed. Ask for ETD 
[3/29]: PO completed .  Issued PO on 3/29 
[3/27]: PO in process  
[3/23]: PR in process
[3/20]:BPM provided quotaiton. DPM to track CSP to check if unit price change.</t>
    <phoneticPr fontId="117" type="noConversion"/>
  </si>
  <si>
    <t>H7TFG</t>
    <phoneticPr fontId="6" type="noConversion"/>
  </si>
  <si>
    <t>[8/7]: ETD 10/B.
[5/22]: 2nd PO 10pcs released.
[5/4]: Issued 1st PO 10pcs. 2nd PO 10pcs in PR process.
[4/27]: Separate PO to meet MPQ. PO in process (1st PO 10pcs), remaining 6pcs waits for Dell's instruction.
[4/18]: Separate PO to meet MPQ. PR in process (1st PO 10pcs), remaining 6pcs waits for Dell's instruction.
[4/5]: PO completed. MPQ issue (multiplication of 10pcs) Ask for ETD
[3/23]: PR in process 
[3/20]:BPM provided quotation to Dell. 1. BPM to provide breakdown to Dell by 3/21. ; 2. DPM to push CSP to create P/N.</t>
    <phoneticPr fontId="139" type="noConversion"/>
  </si>
  <si>
    <t>Skylake Server H-0 24.75MB 8c 3.2GHz 130W INTEL® XEON® GOLD 6134M QS QMRM</t>
    <phoneticPr fontId="6" type="noConversion"/>
  </si>
  <si>
    <t>[6/1]: 71pcs arrived.
[5/15]: ETD Israel 5/18 =&gt; under checking
[5/12]: ETD TBD (Pricing issue)
[4/27]: Keep asking ETD.
[4/20]: Keep asking ETD. 
[4/19]: Dell consigned 5pcs for Pathfinder.
[4/11]: Dell issued PO. Ask for ETD.
[3/27]: cancel the PR process. Change to DELL consign  
[3/23]: PR in process
[3/20]:BPM provided quotation to Dell. 1. BPM to provide breakdown to Dell by 3/21. ; 2. DPM to push CSP to create P/N.</t>
    <phoneticPr fontId="139" type="noConversion"/>
  </si>
  <si>
    <t>[8/22]: Dell consign 4pcs for SJ.</t>
    <phoneticPr fontId="6" type="noConversion"/>
  </si>
  <si>
    <t>Y7XVH</t>
    <phoneticPr fontId="6" type="noConversion"/>
  </si>
  <si>
    <t>240M5</t>
    <phoneticPr fontId="6" type="noConversion"/>
  </si>
  <si>
    <t>Qual only</t>
  </si>
  <si>
    <t>V</t>
    <phoneticPr fontId="6" type="noConversion"/>
  </si>
  <si>
    <t>Pathfinder: 4
Sojourner: 4</t>
    <phoneticPr fontId="6" type="noConversion"/>
  </si>
  <si>
    <t>[8/14]: Dell consigned 4pcs for SJ.
[8/8]: Dell consigned 6pcs for SJ.
[7/7]: Dell consigned 2pcs for SJ.</t>
    <phoneticPr fontId="6" type="noConversion"/>
  </si>
  <si>
    <t>[8/16]: FXN confirmed all 27pcs go with Mellanox PT3 build. ETD end of Oct.
[5/12]: ETD TBD
[4/27]: Keep asking ETD.
[4/20]: Keep asking ETD.
[4/11]: Dell issued PO. Ask for ETD.
[3/27]: cancel the PR process. Change to DELL consign  
[3/23]: PR in process
[3/20]:BPM provided quotation to Dell. 1. BPM to provide breakdown to Dell by 3/21. ; 2. DPM to push CSP to create P/N.</t>
    <phoneticPr fontId="139" type="noConversion"/>
  </si>
  <si>
    <t>[8/29]: Dell consigned 8pcs for PF.</t>
    <phoneticPr fontId="6" type="noConversion"/>
  </si>
  <si>
    <t>A00-00</t>
    <phoneticPr fontId="6" type="noConversion"/>
  </si>
  <si>
    <t>[8/2]: Dell consigned 34pcs for PF, 30pcs for SJ.</t>
    <phoneticPr fontId="6" type="noConversion"/>
  </si>
  <si>
    <t xml:space="preserve">[8/23]: 29pcs arrived.
[8/4]: ETD 8/E.
[7/15]: PO issued. Ask for ETD.
[6/21]: PR in process.
[6/13]: BPM provided quotation to Dell.
[5/17]: Got pricing from Toshiba.
[4/7]: will move it to mid-PT
[3/23]: Qual incomplete and not approved by Dell yet. Already reported to DELL. </t>
    <phoneticPr fontId="117" type="noConversion"/>
  </si>
  <si>
    <t xml:space="preserve">[8/23]: 65pcs arrived.
[8/4]: ETD 8/E.
[7/15]: PO issued. Ask for ETD.
[6/21]: PR in process.
[6/13]: BPM provided quotation to Dell.
[5/17]: Got pricing from Toshiba.
[4/7]: will move it to mid-PT or ST
[4/5]: Suppiler replied quote TBA. Checking quote with vendor.
[3/23] CSP wait supplier to provide quotation. </t>
    <phoneticPr fontId="117" type="noConversion"/>
  </si>
  <si>
    <t>[8/22]: Dell consign 10pcs for SJ.
[8/14]: Dell consigned 4pcs for PF</t>
    <phoneticPr fontId="6" type="noConversion"/>
  </si>
  <si>
    <t xml:space="preserve">Hynix/ Samsung/ Micron </t>
    <phoneticPr fontId="6" type="noConversion"/>
  </si>
  <si>
    <t>[7/11]: Received 2pcs.
[6/13]: Received 6pcs.
[5/2]: Low-End 25gbe HW planned to be available ~mid to late May. Detailed dates are pending</t>
    <phoneticPr fontId="6" type="noConversion"/>
  </si>
  <si>
    <t>[8/9]: Received 8pcs
[5/2]: “Spinner” HW planned to be available ~mid to late June. Detailed dates are pending</t>
    <phoneticPr fontId="6" type="noConversion"/>
  </si>
  <si>
    <t>[8/7]: ETD 10/B.
[5/22]: 2nd PO 10pcs released.
[5/4]: Issued 1st PO 10pcs, 2nd PO 10pcs in PR process.
[4/27]: Separate PO to meet MPQ. PO in process (1st PO 10pcs), remaining 7pcs waits for Dell's instruction.
[4/18]: Separate PO to meet MPQ. PR in process (1st PO 10pcs), remaining 7pcs waits for Dell's instruction.
[4/5]: PO completed. MPQ issue (multiplication of 10pcs) Ask for ETD
[3/23]: PR in process 
[3/20]:BPM provided quotation to Dell. 1. BPM to provide breakdown to Dell by 3/21. ; 2. DPM to push CSP to create P/N.</t>
    <phoneticPr fontId="139" type="noConversion"/>
  </si>
  <si>
    <t>[8/14]: 48pcs arrived.
[8/8]: 48pcs shipped out
[8/4]: ETD next week.
[8/3]: Dell consigned 6pcs(X31-04) for PF.
[7/21]: 48pcs PO in process.
[7/13]: Dell consigned 2pcs(X31-04) for PF.</t>
    <phoneticPr fontId="6" type="noConversion"/>
  </si>
  <si>
    <t>6GVHR</t>
    <phoneticPr fontId="6" type="noConversion"/>
  </si>
  <si>
    <t>[9/12]: Dell consigned 8pcs for SJ.</t>
    <phoneticPr fontId="6" type="noConversion"/>
  </si>
  <si>
    <t>Y</t>
    <phoneticPr fontId="6" type="noConversion"/>
  </si>
  <si>
    <t>25GbE,SFP28 to SFP28,Passive Copper Direct Attach Cable,5Meter</t>
  </si>
  <si>
    <t>9X8JP</t>
    <phoneticPr fontId="6" type="noConversion"/>
  </si>
  <si>
    <t>Luxshare-ICT</t>
    <phoneticPr fontId="6" type="noConversion"/>
  </si>
  <si>
    <t>X-rev</t>
    <phoneticPr fontId="6" type="noConversion"/>
  </si>
  <si>
    <t>[9/5]: Received 40pcs</t>
    <phoneticPr fontId="6" type="noConversion"/>
  </si>
  <si>
    <t xml:space="preserve"> </t>
    <phoneticPr fontId="6" type="noConversion"/>
  </si>
  <si>
    <t>Dell Networking,Cable,SFP28 to SFP28,Active Optical Cable,10m</t>
    <phoneticPr fontId="6" type="noConversion"/>
  </si>
  <si>
    <t>5CMT2</t>
    <phoneticPr fontId="6" type="noConversion"/>
  </si>
  <si>
    <t>FOIT</t>
    <phoneticPr fontId="6" type="noConversion"/>
  </si>
  <si>
    <t>[9/19]: Received 21pcs</t>
    <phoneticPr fontId="6" type="noConversion"/>
  </si>
  <si>
    <t>DAC-SFP28-25G-5M</t>
  </si>
  <si>
    <t>V51JV</t>
  </si>
  <si>
    <t>YNW0f</t>
  </si>
  <si>
    <t>5YJCT</t>
  </si>
  <si>
    <t>F5P84</t>
  </si>
  <si>
    <t>X31-00</t>
  </si>
  <si>
    <t>X21-00</t>
  </si>
  <si>
    <t>CLIFFDALE DELL EXPRESS FLASH NVME 1TB 2.5" P4500 </t>
  </si>
  <si>
    <t>CLIFFDALE DELL EXPRESS FLASH NVME 2 TB P4500</t>
  </si>
  <si>
    <t>CLIFFDAEL DELL EXPRESS FLASH NVME 4TB 2.5" P4500</t>
  </si>
  <si>
    <t>CLIFFDALE DELL EXPRESS FLASH NVME, 1.6TB, 2.5" P4600 ENG ONLY</t>
  </si>
  <si>
    <t>[9/21]: Dell consigned 3pcs for PF</t>
    <phoneticPr fontId="6" type="noConversion"/>
  </si>
  <si>
    <t>[9/21]: Dell consigned 2pcs for PF</t>
    <phoneticPr fontId="6" type="noConversion"/>
  </si>
  <si>
    <t>[9/21]: Dell consigned 2pcs for SJ</t>
    <phoneticPr fontId="6" type="noConversion"/>
  </si>
  <si>
    <t>[9/21]: Dell consigned 2pcs for SJ</t>
    <phoneticPr fontId="6" type="noConversion"/>
  </si>
  <si>
    <t>[9/11]: BPM provided quotation to Dell. Waiting for Dell confirm to proceed purchase process.
[6/8]: will not launch until September
[5/17]: Arrow hasn't received pricing/MOQ requirement for this sku from Intel. Keep tracking.
[5/11]: Ask vendor for quote
[4/26]: New-added on 4/26</t>
    <phoneticPr fontId="6" type="noConversion"/>
  </si>
  <si>
    <t>[9/11]: Received 4pcs
[8/9]: Received 4pcs.
[5/2]: High-End “Weaver” HW planned to be available ~mid to late June. Detailed dates are pending</t>
    <phoneticPr fontId="6" type="noConversion"/>
  </si>
  <si>
    <t>AOC-S28-25G-10M</t>
    <phoneticPr fontId="6" type="noConversion"/>
  </si>
  <si>
    <t>Intel</t>
    <phoneticPr fontId="6" type="noConversion"/>
  </si>
  <si>
    <t>[7/18]: Remaining 1pc arrived.
[7/11]: Remaining 1pc shipped out.
[7/7]: Remaining 1pc ETD 7/10.
[6/9]: Remaining 1pc ETD in early July.
[6/3]: 80pcs arrived.
[5/24]: QLogic shipped out 80pcs.
[5/23]: Dell consigned 40pcs(32pcs for PF, 8pc for SJ)
[5/22]: Issued 2nd PO.(1pcs)
[5/19]: ETD 5/24 for the 1st PO.(80pcs)
[5/3]: QLogic waived MPQ. PO issued. Ask for ETD.
[4/28]: Separate PO to meet MPQ. PO in process (1st PO 80pcs), remaining 1pc waits for Dell's instruction.
[4/19]: Dell consigned 1pcs for Sojourner.
[4/18]: Separate PO to meet MPQ. PR in process (1st PO 80pcs), remaining 1pc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39" type="noConversion"/>
  </si>
  <si>
    <t>[8/10]: Qlogic confirmed 5pcs demand can change to new connector. ETD TBD.
[7/27]: ETD late Aug.
[7/7]: Shipping date TBD.
[6/9]: ETD in early July.
[6/3]: ETD TBD
[5/22]: Issued PO to QLogic.(5pcs)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39" type="noConversion"/>
  </si>
  <si>
    <t>[9/12]: Dell consigned 24pcs for PF.
[8/29]: Dell consigned 24pcs for PF
[8/14]: FXN to proceed PR process for 72pcs in advance, but will hold on PO release untill Dell provide greenlight.
[4/5]: Hynix:  CSP reply can't get quote because Hynix said 128G not MP Micron: reported to DELL. Vendor said they don't have PN.   Samsung: Not quote yet 
[3/23]: Samsung: Not support 64GB/128GB LR DIMM.
[3/22]: Micron: Micron not quote yet. DPM to push CSP to get quote ASAP.</t>
    <phoneticPr fontId="6" type="noConversion"/>
  </si>
  <si>
    <t>[5/2]: Brocade FC32gb HW planned to be available ~mid to late June. Detailed dates are pending
[4/17]: Received 4pcs</t>
    <phoneticPr fontId="6" type="noConversion"/>
  </si>
  <si>
    <t>95M9H</t>
    <phoneticPr fontId="6" type="noConversion"/>
  </si>
  <si>
    <t>[10/20]: Received 10pcs.</t>
    <phoneticPr fontId="6" type="noConversion"/>
  </si>
  <si>
    <t>P7D7R</t>
    <phoneticPr fontId="6" type="noConversion"/>
  </si>
  <si>
    <t>Transceiver, SFP28, 25GbE, SR, 850nm, LC duplex, MMF</t>
    <phoneticPr fontId="117" type="noConversion"/>
  </si>
  <si>
    <t>X01-B0</t>
    <phoneticPr fontId="6" type="noConversion"/>
  </si>
  <si>
    <t>A00</t>
    <phoneticPr fontId="6" type="noConversion"/>
  </si>
  <si>
    <t>25G</t>
    <phoneticPr fontId="6" type="noConversion"/>
  </si>
  <si>
    <t>25G SFP28 Transceiver</t>
    <phoneticPr fontId="117" type="noConversion"/>
  </si>
  <si>
    <t>LE_25GbE Ethernet Switch (Fab A/B)  (MX5108n)</t>
    <phoneticPr fontId="117" type="noConversion"/>
  </si>
  <si>
    <t>[10/20]: Received 8pcs.</t>
    <phoneticPr fontId="6" type="noConversion"/>
  </si>
  <si>
    <t>[10/13]: Toshiba changes entity and has to set up new vendor code, will impact the open PO delivery schedule. Check with Dell if Dell can lend SSD to FXN for short term.
[9/6]: PO released.
[8/31]: 10pcs PO in process. 
[8/15]: 10pcs PR in process. 
[8/7]: BPM provided quotation to Dell. Qty to be confirmed.
[8/3]: BPM to quote.
[7/13]: Waiting for Toshiba to provide updated price.
[6/22]: Got quote from Toshiba.</t>
    <phoneticPr fontId="6" type="noConversion"/>
  </si>
  <si>
    <t>[10/13]: Toshiba changes entity and has to set up new vendor code, will impact the open PO delivery schedule. Check with Dell if Dell can lend SSD to FXN for short term.
[9/8]: 5pcs arrived.
[8/28]: ETD 8/E
[8/1]: Revised PO completed.
[7/18]: PR in process.
[7/13]: Need to revise PR/PO due to quarterly price udate.
[6/21]: PR in process.
[6/13]: BPM provided quotation to Dell. Waiting for Dell approval of purchase.
[5/19]: Got pricing  from Toshiba. (Not readiness yet. Might be supportable in June.)
[5/11]: Ask vendor for quote
[4/26]: New-added on 4/26</t>
    <phoneticPr fontId="6" type="noConversion"/>
  </si>
  <si>
    <t>[10/3]: Dell consigned 16pcs for BIS cert.
[5/12]: Dell consigned 32pcs for Sojourner.=&gt;  Need to return before ST.
[5/2]: Dell will consign 32pcs for Sojourner, ETD 5/M. Need to return before ST.
[3/29]: Dell consigned 8pcs for Pathfinder.</t>
    <phoneticPr fontId="6" type="noConversion"/>
  </si>
  <si>
    <r>
      <rPr>
        <sz val="11"/>
        <color rgb="FF0000FF"/>
        <rFont val="Calibri"/>
        <family val="2"/>
      </rPr>
      <t>[10/26]: 28pcs arrived.</t>
    </r>
    <r>
      <rPr>
        <sz val="11"/>
        <color theme="1"/>
        <rFont val="Calibri"/>
        <family val="2"/>
      </rPr>
      <t xml:space="preserve">
[5/3]: QLogic waived MPQ. PO issued. Ask for ETD.
[4/27]: Separate PO to meet MPQ. PO in process (1st PO 20pcs), remaining 8pcs waits for Dell's instruction.
[4/18]: Separate PO to meet MPQ. PR in process (1st PO 20pcs), remaining 8pcs waits for Dell's instruction.
[4/11]: PR in process.</t>
    </r>
    <phoneticPr fontId="6" type="noConversion"/>
  </si>
  <si>
    <t>[7/18]: Remaining 14pcs arrived.
[7/11]: Remaining 14pcs shipped out.
[7/7]: Remaining 14pcs ETD 7/10
[6/9]: Remaining 14pcs ETD in early July.
[6/3]: 60pcs arrived.
[5/24]: QLogic shipped out 60pcs.
[5/22]: Issued 2nd PO.(14pcs)
[5/19]: ETD 5/24 for the 1st PO.(60pcs)
[5/3]: QLogic waived MPQ. PO issued. Ask for ETD.
[4/28]: Separate PO to meet MPQ. PO in process (1st PO 60pcs), remaining 14pc waits for Dell's instruction.
[4/19]: Dell consigned 1pcs for Sojourner.
[4/18]: Separate PO to meet MPQ. PR in process (1st PO 60pcs), remaining 14pc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39" type="noConversion"/>
  </si>
  <si>
    <t>[6/19]: 50pcs arrived.
[6/16]: Picked up on 6/16, ETA 6/22. 
[5/25]: Arrived FoxJua Hub. Waiting for Intel to provide packing info for pickup arrangement.
[5/19]: Intel only has 50-pack in stock. Aligned with Dell, FXN will create another PO for additional 8pcs to meet 50-pack.
[5/3]: PO issued. Total 42pcs. Ask for ETD.
[4/20]: Extra 23pcs PR in process(Replace 3481G).
[4/11]: Q2 price update, need to revise PO.
[4/5]: PO in process.
[3/28]: PR in process
[3/23]:   CSP to create P/N and check if unit price change. 
[3/20]:BPM provided quotaiton. 1. DPM to track CSP to create P/N ; 2.  DPM to track CSP to check if unit price change.</t>
    <phoneticPr fontId="117" type="noConversion"/>
  </si>
  <si>
    <t>G</t>
    <phoneticPr fontId="6" type="noConversion"/>
  </si>
  <si>
    <r>
      <rPr>
        <sz val="11"/>
        <color rgb="FF0000FF"/>
        <rFont val="Calibri"/>
        <family val="2"/>
      </rPr>
      <t>[10/25]: Dell call back 6pcs.</t>
    </r>
    <r>
      <rPr>
        <sz val="11"/>
        <color theme="1"/>
        <rFont val="Calibri"/>
        <family val="2"/>
      </rPr>
      <t xml:space="preserve">
[8/8]: Dell consigned 4pcs for SJ.
[7/18]: Dell consigned 2pcs for SJ
[7/7]: Dell consigned 2pcs for SJ.</t>
    </r>
    <phoneticPr fontId="6" type="noConversion"/>
  </si>
  <si>
    <r>
      <rPr>
        <sz val="11"/>
        <color rgb="FF0000FF"/>
        <rFont val="Calibri"/>
        <family val="2"/>
      </rPr>
      <t>[10/25]: Dell call back 8pcs.</t>
    </r>
    <r>
      <rPr>
        <sz val="11"/>
        <color theme="1"/>
        <rFont val="Calibri"/>
        <family val="2"/>
      </rPr>
      <t xml:space="preserve">
[8/8]: Dell consigned 10pcs for SJ. 
[7/18]: Dell consigned 2pcs for SJ.
[7/7]: Dell consigned 2pcs for SJ.</t>
    </r>
    <phoneticPr fontId="6" type="noConversion"/>
  </si>
  <si>
    <r>
      <rPr>
        <sz val="11"/>
        <color rgb="FF0000FF"/>
        <rFont val="Calibri"/>
        <family val="2"/>
      </rPr>
      <t>[10/27]: Remaining 20pcs arrived.
[10/26]: 4pcs arrived. Remaining 20pcs schedule TBD.</t>
    </r>
    <r>
      <rPr>
        <sz val="11"/>
        <color theme="1"/>
        <rFont val="Calibri"/>
        <family val="2"/>
      </rPr>
      <t xml:space="preserve">
[5/3]: QLogic waived MPQ. PO issued. Ask for ETD.
[4/27]: Separate PO to meet MPQ. PO in process (1st PO 20pcs), remaining 4pcs waits for Dell's instruction.
[4/18]: Separate PO to meet MPQ. PR in process (1st PO 20pcs), remaining 4pcs waits for Dell's instruction.
[4/11]: PR in process.</t>
    </r>
    <phoneticPr fontId="6" type="noConversion"/>
  </si>
  <si>
    <t>[10/17]: Dell consigned 11pcs for PF.
[6/19]: Per meeting, Dell will internally check the qty can be consigned to FXN.
[6/13]: BPM provided quotation to Dell. Waiting for Dell approval of purchase.
[5/17]: Got pricing from HGST. MOQ 20pcs.
[5/11]: Ask vendor for quote
[4/26]: New-added on 4/26</t>
    <phoneticPr fontId="6" type="noConversion"/>
  </si>
  <si>
    <t>[10/17]: Dell consigned 48pcs for PF.
[8/31]: Returned 3pcs to TDC for RMA
[8/30]: Dell consigned 52pcs for PF.
[8/18]: Returned 2pcs to TDC for RMA
[7/25]: Dell consigned 50pcs for PF.
[7/13]: Dell consigned 22pcs(X01-CS) for PF.
[7/7]: Dell will prepare 108pcs NVDIMM for Foxconn in advance
[6/29]: Foxconn to revisit NVDIMM demand base on peer to peer review result.
[628]: Dell working on to see if we can consign NVDIMM
[6/13]: BPM provided quotation to Dell. Waiting for Dell approval of purchase.
[5/31]: Got quote from Micron.</t>
    <phoneticPr fontId="6" type="noConversion"/>
  </si>
  <si>
    <t>LE-IOM_Fab A/B_25G Ethernet Switch, DNI</t>
    <phoneticPr fontId="117" type="noConversion"/>
  </si>
  <si>
    <t>FXN Austin</t>
    <phoneticPr fontId="6" type="noConversion"/>
  </si>
  <si>
    <t>Category</t>
  </si>
  <si>
    <t>EE</t>
  </si>
  <si>
    <t>Safety</t>
  </si>
  <si>
    <t>3A</t>
  </si>
  <si>
    <t>Factory Yield</t>
  </si>
  <si>
    <t>ODM Total</t>
  </si>
  <si>
    <t>Factory</t>
  </si>
  <si>
    <t>Thermal Profile</t>
  </si>
  <si>
    <t>Build Total</t>
  </si>
  <si>
    <t>Leverage</t>
  </si>
  <si>
    <t>Demand after leverage</t>
  </si>
  <si>
    <t>Dell consign</t>
  </si>
  <si>
    <t>ODM purchase</t>
  </si>
  <si>
    <t>Remark</t>
  </si>
  <si>
    <t>Material Plan</t>
  </si>
  <si>
    <t>PSU</t>
  </si>
  <si>
    <t>Mechanical Designers</t>
  </si>
  <si>
    <t>Reliability S&amp;V Engineers</t>
  </si>
  <si>
    <t>Others</t>
  </si>
  <si>
    <t>Software Designers</t>
  </si>
  <si>
    <t>Regulatory Engineers</t>
  </si>
  <si>
    <t>Validation</t>
  </si>
  <si>
    <t>Electrical Designers</t>
  </si>
  <si>
    <t xml:space="preserve">Mechanical </t>
  </si>
  <si>
    <t xml:space="preserve">Thermal </t>
  </si>
  <si>
    <t>SE (Package)</t>
  </si>
  <si>
    <t xml:space="preserve">Reliability </t>
  </si>
  <si>
    <t>DC Power</t>
  </si>
  <si>
    <t>Environmental (EA)</t>
  </si>
  <si>
    <t>Approved Spare</t>
  </si>
  <si>
    <t>TPE FT</t>
    <phoneticPr fontId="6" type="noConversion"/>
  </si>
  <si>
    <t>Austin FAE</t>
    <phoneticPr fontId="6" type="noConversion"/>
  </si>
  <si>
    <t>RD Total</t>
    <phoneticPr fontId="6" type="noConversion"/>
  </si>
  <si>
    <t xml:space="preserve">Manufacturers </t>
    <phoneticPr fontId="6" type="noConversion"/>
  </si>
  <si>
    <t>S&amp;V
(TJ for 901E)</t>
    <phoneticPr fontId="6" type="noConversion"/>
  </si>
  <si>
    <t>S&amp;V
(TPE)</t>
    <phoneticPr fontId="6" type="noConversion"/>
  </si>
  <si>
    <t>DC  (TJ)</t>
    <phoneticPr fontId="6" type="noConversion"/>
  </si>
  <si>
    <t>TPE BMC</t>
  </si>
  <si>
    <t>Description</t>
    <phoneticPr fontId="6" type="noConversion"/>
  </si>
  <si>
    <r>
      <t>from</t>
    </r>
    <r>
      <rPr>
        <b/>
        <sz val="12"/>
        <color rgb="FFFFFF00"/>
        <rFont val="Calibri"/>
        <family val="2"/>
      </rPr>
      <t xml:space="preserve"> [Project]</t>
    </r>
    <phoneticPr fontId="6" type="noConversion"/>
  </si>
  <si>
    <t>EPD5 L5</t>
    <phoneticPr fontId="6" type="noConversion"/>
  </si>
  <si>
    <t>EPD1 L10</t>
    <phoneticPr fontId="6" type="noConversion"/>
  </si>
  <si>
    <t>Dell  Spare Total</t>
    <phoneticPr fontId="6" type="noConversion"/>
  </si>
  <si>
    <t xml:space="preserve">Safety WW Submission </t>
    <phoneticPr fontId="6" type="noConversion"/>
  </si>
  <si>
    <t xml:space="preserve">EMC WW Submission </t>
    <phoneticPr fontId="6" type="noConversion"/>
  </si>
  <si>
    <r>
      <t>from</t>
    </r>
    <r>
      <rPr>
        <b/>
        <sz val="12"/>
        <color rgb="FFFFFF00"/>
        <rFont val="Calibri"/>
        <family val="2"/>
      </rPr>
      <t xml:space="preserve"> [PT]</t>
    </r>
    <phoneticPr fontId="6" type="noConversion"/>
  </si>
  <si>
    <t>Revision</t>
    <phoneticPr fontId="6" type="noConversion"/>
  </si>
  <si>
    <t>May. Block</t>
    <phoneticPr fontId="6" type="noConversion"/>
  </si>
  <si>
    <t>Product Validation-Server (SIT)</t>
    <phoneticPr fontId="6" type="noConversion"/>
  </si>
  <si>
    <t xml:space="preserve"> Block</t>
    <phoneticPr fontId="6" type="noConversion"/>
  </si>
  <si>
    <t>DPN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</si>
</sst>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5">
    <numFmt numFmtId="5" formatCode="&quot;$&quot;#,##0;\-&quot;$&quot;#,##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quot;$&quot;* #,##0.00_);_(&quot;$&quot;* \(#,##0.00\);_(&quot;$&quot;* &quot;-&quot;??_);_(@_)"/>
    <numFmt numFmtId="177" formatCode="m/d;@"/>
    <numFmt numFmtId="178" formatCode="0.00_)"/>
    <numFmt numFmtId="179" formatCode="&quot;\&quot;#,##0.00;&quot;\&quot;&quot;\&quot;&quot;\&quot;\-&quot;\&quot;#,##0.00"/>
    <numFmt numFmtId="180" formatCode="_(&quot;$&quot;* #,##0.00000_);_(&quot;$&quot;* &quot;\&quot;&quot;\&quot;\(#,##0.00000&quot;\&quot;&quot;\&quot;\);_(&quot;$&quot;* &quot;-&quot;??_);_(@_)"/>
    <numFmt numFmtId="181" formatCode="####0.0000"/>
    <numFmt numFmtId="182" formatCode="_(* #,##0_);_(* \(#,##0\);_(* &quot;-&quot;??_);_(@_)"/>
    <numFmt numFmtId="183" formatCode="&quot;£&quot;#,##0;\-&quot;£&quot;#,##0"/>
    <numFmt numFmtId="184" formatCode="&quot;£&quot;#,##0;[Red]\-&quot;£&quot;#,##0"/>
    <numFmt numFmtId="185" formatCode="_-&quot;\&quot;* #,##0.00_-;&quot;\&quot;&quot;\&quot;&quot;\&quot;&quot;\&quot;&quot;\&quot;&quot;\&quot;\-&quot;\&quot;* #,##0.00_-;_-&quot;\&quot;* &quot;-&quot;??_-;_-@_-"/>
    <numFmt numFmtId="186" formatCode="#,##0&quot;?_);[Red]\(#,##0&quot;&quot;?&quot;\)"/>
    <numFmt numFmtId="187" formatCode="&quot;\&quot;#,##0.00;&quot;\&quot;&quot;\&quot;&quot;\&quot;&quot;\&quot;\-&quot;\&quot;#,##0.00"/>
    <numFmt numFmtId="188" formatCode="&quot;$&quot;#,##0"/>
    <numFmt numFmtId="189" formatCode="&quot;$&quot;#,##0.000;[Red]\(&quot;$&quot;#,##0.0\)"/>
    <numFmt numFmtId="190" formatCode="_-&quot;\&quot;* #,##0_-;&quot;\&quot;&quot;\&quot;&quot;\&quot;&quot;\&quot;\-&quot;\&quot;* #,##0_-;_-&quot;\&quot;* &quot;-&quot;_-;_-@_-"/>
    <numFmt numFmtId="191" formatCode="_-* #,##0_-;&quot;\&quot;&quot;\&quot;&quot;\&quot;&quot;\&quot;&quot;\&quot;&quot;\&quot;\-* #,##0_-;_-* &quot;-&quot;_-;_-@_-"/>
    <numFmt numFmtId="192" formatCode="&quot;\&quot;#,##0.00;[Red]&quot;\&quot;&quot;\&quot;&quot;\&quot;&quot;\&quot;&quot;\&quot;\-&quot;\&quot;#,##0.00"/>
    <numFmt numFmtId="193" formatCode="_-* #,##0.00\ &quot;FB&quot;_-;\-* #,##0.00\ &quot;FB&quot;_-;_-* &quot;-&quot;??\ &quot;FB&quot;_-;_-@_-"/>
    <numFmt numFmtId="194" formatCode="&quot;L.&quot;\ #,##0;\-&quot;L.&quot;\ #,##0"/>
    <numFmt numFmtId="195" formatCode="&quot;L.&quot;\ #,##0.00;[Red]\-&quot;L.&quot;\ #,##0.00"/>
    <numFmt numFmtId="196" formatCode="mmm\ dd\.\ yyyy"/>
    <numFmt numFmtId="197" formatCode="_-* #,##0\ _F_B_-;\-* #,##0\ _F_B_-;_-* &quot;-&quot;\ _F_B_-;_-@_-"/>
    <numFmt numFmtId="198" formatCode="_-* #,##0.00\ _F_B_-;\-* #,##0.00\ _F_B_-;_-* &quot;-&quot;??\ _F_B_-;_-@_-"/>
    <numFmt numFmtId="199" formatCode="&quot;L.&quot;\ #,##0.00;\-&quot;L.&quot;\ #,##0.00"/>
    <numFmt numFmtId="200" formatCode="mmm"/>
    <numFmt numFmtId="201" formatCode="_(&quot;$&quot;* #,##0.000_);_(&quot;$&quot;* &quot;\&quot;&quot;\&quot;\(#,##0.000&quot;\&quot;&quot;\&quot;\);_(&quot;$&quot;* &quot;-&quot;??_);_(@_)"/>
    <numFmt numFmtId="202" formatCode="0.00000%"/>
    <numFmt numFmtId="203" formatCode="mm/dd/yy"/>
    <numFmt numFmtId="204" formatCode="&quot;£&quot;#,##0.00;\-&quot;£&quot;#,##0.00"/>
    <numFmt numFmtId="205" formatCode="&quot;£&quot;#,##0.00;[Red]\-&quot;£&quot;#,##0.00"/>
    <numFmt numFmtId="206" formatCode="_ * #,##0_ ;_ * \-#,##0_ ;_ * &quot;-&quot;_ ;_ @_ "/>
    <numFmt numFmtId="207" formatCode="_ * #,##0.00_ ;_ * \-#,##0.00_ ;_ * &quot;-&quot;??_ ;_ @_ "/>
    <numFmt numFmtId="208" formatCode="#,##0&quot;?_);\(#,##0&quot;&quot;?&quot;\)"/>
    <numFmt numFmtId="209" formatCode="#,##0.00&quot;?_);\(#,##0.00&quot;&quot;?&quot;\)"/>
    <numFmt numFmtId="210" formatCode="0.000000"/>
    <numFmt numFmtId="211" formatCode="0_ ;[Red]\-0\ "/>
    <numFmt numFmtId="212" formatCode="m&quot;月&quot;d&quot;日&quot;"/>
    <numFmt numFmtId="213" formatCode="_-[$€]* #,##0.00_-;\-[$€]* #,##0.00_-;_-[$€]* &quot;-&quot;??_-;_-@_-"/>
    <numFmt numFmtId="214" formatCode="[$-409]d\-mmm\-yy;@"/>
    <numFmt numFmtId="215" formatCode="[$$-404]#,##0.00"/>
  </numFmts>
  <fonts count="169">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b/>
      <sz val="11"/>
      <name val="Calibri"/>
      <family val="2"/>
    </font>
    <font>
      <sz val="9"/>
      <name val="新細明體"/>
      <family val="2"/>
      <charset val="136"/>
      <scheme val="minor"/>
    </font>
    <font>
      <sz val="9"/>
      <name val="新細明體"/>
      <family val="3"/>
      <charset val="136"/>
      <scheme val="minor"/>
    </font>
    <font>
      <sz val="11"/>
      <color theme="1"/>
      <name val="Calibri"/>
      <family val="2"/>
    </font>
    <font>
      <sz val="11"/>
      <color theme="1"/>
      <name val="新細明體"/>
      <family val="2"/>
      <charset val="136"/>
      <scheme val="minor"/>
    </font>
    <font>
      <sz val="11"/>
      <color theme="0"/>
      <name val="Calibri"/>
      <family val="2"/>
    </font>
    <font>
      <sz val="11"/>
      <name val="Calibri"/>
      <family val="2"/>
    </font>
    <font>
      <b/>
      <sz val="11"/>
      <color theme="0"/>
      <name val="Calibri"/>
      <family val="2"/>
    </font>
    <font>
      <sz val="11"/>
      <color rgb="FF0000FF"/>
      <name val="Calibri"/>
      <family val="2"/>
    </font>
    <font>
      <b/>
      <sz val="11"/>
      <color rgb="FF0000FF"/>
      <name val="Calibri"/>
      <family val="2"/>
    </font>
    <font>
      <sz val="11"/>
      <color theme="0" tint="-0.499984740745262"/>
      <name val="Calibri"/>
      <family val="2"/>
    </font>
    <font>
      <b/>
      <sz val="11"/>
      <color theme="0" tint="-0.499984740745262"/>
      <name val="Calibri"/>
      <family val="2"/>
    </font>
    <font>
      <sz val="12"/>
      <name val="Calibri"/>
      <family val="2"/>
    </font>
    <font>
      <b/>
      <sz val="11"/>
      <color theme="1"/>
      <name val="Calibri"/>
      <family val="2"/>
    </font>
    <font>
      <b/>
      <sz val="9"/>
      <color indexed="81"/>
      <name val="Tahoma"/>
      <family val="2"/>
    </font>
    <font>
      <sz val="10"/>
      <name val="Arial"/>
      <family val="2"/>
    </font>
    <font>
      <b/>
      <sz val="11"/>
      <color rgb="FFFF0000"/>
      <name val="Calibri"/>
      <family val="2"/>
    </font>
    <font>
      <b/>
      <sz val="10"/>
      <color indexed="81"/>
      <name val="Tahoma"/>
      <family val="2"/>
    </font>
    <font>
      <sz val="10"/>
      <color indexed="81"/>
      <name val="Tahoma"/>
      <family val="2"/>
    </font>
    <font>
      <sz val="11"/>
      <color indexed="81"/>
      <name val="ＭＳ Ｐゴシック"/>
      <family val="2"/>
    </font>
    <font>
      <b/>
      <sz val="11"/>
      <color indexed="81"/>
      <name val="ＭＳ Ｐゴシック"/>
      <family val="2"/>
    </font>
    <font>
      <sz val="9"/>
      <color indexed="81"/>
      <name val="Tahoma"/>
      <family val="2"/>
    </font>
    <font>
      <b/>
      <sz val="10"/>
      <name val="Arial"/>
      <family val="2"/>
    </font>
    <font>
      <sz val="10"/>
      <color theme="1"/>
      <name val="Arial"/>
      <family val="2"/>
    </font>
    <font>
      <sz val="8"/>
      <color theme="1"/>
      <name val="Calibri"/>
      <family val="2"/>
    </font>
    <font>
      <sz val="11"/>
      <color theme="1"/>
      <name val="新細明體"/>
      <family val="2"/>
      <scheme val="minor"/>
    </font>
    <font>
      <b/>
      <sz val="22"/>
      <color theme="1"/>
      <name val="新細明體"/>
      <family val="2"/>
      <scheme val="minor"/>
    </font>
    <font>
      <b/>
      <sz val="14"/>
      <color theme="1"/>
      <name val="新細明體"/>
      <family val="2"/>
      <scheme val="minor"/>
    </font>
    <font>
      <b/>
      <sz val="10"/>
      <color theme="1"/>
      <name val="新細明體"/>
      <family val="2"/>
      <scheme val="minor"/>
    </font>
    <font>
      <sz val="11"/>
      <color rgb="FFFF0000"/>
      <name val="新細明體"/>
      <family val="2"/>
      <scheme val="minor"/>
    </font>
    <font>
      <b/>
      <sz val="12"/>
      <color rgb="FF0070C0"/>
      <name val="新細明體"/>
      <family val="2"/>
      <scheme val="minor"/>
    </font>
    <font>
      <sz val="11"/>
      <color rgb="FF1F497D"/>
      <name val="新細明體"/>
      <family val="2"/>
      <scheme val="minor"/>
    </font>
    <font>
      <sz val="11"/>
      <color theme="4" tint="-0.499984740745262"/>
      <name val="新細明體"/>
      <family val="2"/>
      <scheme val="minor"/>
    </font>
    <font>
      <sz val="11"/>
      <color theme="3"/>
      <name val="新細明體"/>
      <family val="2"/>
      <scheme val="minor"/>
    </font>
    <font>
      <sz val="10"/>
      <color theme="1"/>
      <name val="新細明體"/>
      <family val="2"/>
      <scheme val="minor"/>
    </font>
    <font>
      <b/>
      <sz val="12"/>
      <color theme="1"/>
      <name val="新細明體"/>
      <family val="2"/>
      <scheme val="minor"/>
    </font>
    <font>
      <sz val="12"/>
      <name val="新細明體"/>
      <family val="2"/>
      <charset val="136"/>
      <scheme val="minor"/>
    </font>
    <font>
      <sz val="11"/>
      <color rgb="FF0000FF"/>
      <name val="新細明體"/>
      <family val="2"/>
      <charset val="136"/>
      <scheme val="minor"/>
    </font>
    <font>
      <sz val="8"/>
      <name val="Calibri"/>
      <family val="2"/>
    </font>
    <font>
      <sz val="11"/>
      <name val="新細明體"/>
      <family val="2"/>
      <charset val="136"/>
      <scheme val="minor"/>
    </font>
    <font>
      <b/>
      <sz val="12"/>
      <name val="Calibri"/>
      <family val="2"/>
    </font>
    <font>
      <sz val="12"/>
      <color theme="1"/>
      <name val="Calibri"/>
      <family val="2"/>
    </font>
    <font>
      <sz val="11"/>
      <color rgb="FFFF0000"/>
      <name val="Calibri"/>
      <family val="2"/>
    </font>
    <font>
      <sz val="11"/>
      <color indexed="8"/>
      <name val="新細明體"/>
      <family val="3"/>
      <charset val="136"/>
    </font>
    <font>
      <b/>
      <sz val="12"/>
      <color indexed="52"/>
      <name val="新細明體"/>
      <family val="3"/>
      <charset val="136"/>
    </font>
    <font>
      <sz val="10"/>
      <name val="Helv"/>
    </font>
    <font>
      <sz val="10"/>
      <color indexed="8"/>
      <name val="MS Sans Serif"/>
    </font>
    <font>
      <sz val="9"/>
      <name val="Geneva"/>
      <family val="2"/>
    </font>
    <font>
      <sz val="10"/>
      <name val="Courier"/>
      <family val="1"/>
    </font>
    <font>
      <sz val="14"/>
      <name val="AngsanaUPC"/>
      <family val="1"/>
    </font>
    <font>
      <sz val="10"/>
      <name val="MS Sans Serif"/>
    </font>
    <font>
      <sz val="12"/>
      <name val="新細明體"/>
      <family val="3"/>
      <charset val="136"/>
    </font>
    <font>
      <sz val="12"/>
      <color indexed="9"/>
      <name val="新細明體"/>
      <family val="3"/>
      <charset val="136"/>
    </font>
    <font>
      <sz val="12"/>
      <name val="Times New Roman"/>
      <family val="1"/>
    </font>
    <font>
      <sz val="12"/>
      <color indexed="8"/>
      <name val="新細明體"/>
      <family val="3"/>
      <charset val="136"/>
    </font>
    <font>
      <sz val="8"/>
      <name val="Times New Roman"/>
      <family val="1"/>
    </font>
    <font>
      <sz val="12"/>
      <color indexed="20"/>
      <name val="新細明體"/>
      <family val="3"/>
      <charset val="136"/>
    </font>
    <font>
      <sz val="8"/>
      <name val="Arial"/>
      <family val="2"/>
    </font>
    <font>
      <b/>
      <sz val="10"/>
      <name val="MS Sans Serif"/>
    </font>
    <font>
      <b/>
      <sz val="10"/>
      <name val="Helv"/>
    </font>
    <font>
      <b/>
      <sz val="12"/>
      <color indexed="9"/>
      <name val="新細明體"/>
      <family val="3"/>
      <charset val="136"/>
    </font>
    <font>
      <sz val="10"/>
      <name val="MS Serif"/>
    </font>
    <font>
      <sz val="8"/>
      <name val="MS Sans Serif"/>
    </font>
    <font>
      <sz val="10"/>
      <color indexed="8"/>
      <name val="Arial"/>
      <family val="2"/>
    </font>
    <font>
      <sz val="10"/>
      <color indexed="16"/>
      <name val="MS Serif"/>
    </font>
    <font>
      <i/>
      <sz val="12"/>
      <color indexed="23"/>
      <name val="新細明體"/>
      <family val="3"/>
      <charset val="136"/>
    </font>
    <font>
      <sz val="12"/>
      <color indexed="17"/>
      <name val="新細明體"/>
      <family val="3"/>
      <charset val="136"/>
    </font>
    <font>
      <b/>
      <u/>
      <sz val="11"/>
      <color indexed="37"/>
      <name val="Arial"/>
      <family val="2"/>
    </font>
    <font>
      <b/>
      <sz val="12"/>
      <name val="Arial"/>
      <family val="2"/>
    </font>
    <font>
      <b/>
      <sz val="15"/>
      <color indexed="56"/>
      <name val="新細明體"/>
      <family val="3"/>
      <charset val="136"/>
    </font>
    <font>
      <b/>
      <sz val="13"/>
      <color indexed="56"/>
      <name val="新細明體"/>
      <family val="3"/>
      <charset val="136"/>
    </font>
    <font>
      <b/>
      <sz val="11"/>
      <color indexed="56"/>
      <name val="新細明體"/>
      <family val="3"/>
      <charset val="136"/>
    </font>
    <font>
      <b/>
      <sz val="8"/>
      <name val="MS Sans Serif"/>
    </font>
    <font>
      <sz val="10"/>
      <color indexed="12"/>
      <name val="Arial"/>
      <family val="2"/>
    </font>
    <font>
      <sz val="12"/>
      <color indexed="62"/>
      <name val="新細明體"/>
      <family val="3"/>
      <charset val="136"/>
    </font>
    <font>
      <sz val="12"/>
      <color indexed="52"/>
      <name val="新細明體"/>
      <family val="3"/>
      <charset val="136"/>
    </font>
    <font>
      <sz val="10"/>
      <name val="Times New Roman"/>
      <family val="1"/>
    </font>
    <font>
      <sz val="12"/>
      <color indexed="60"/>
      <name val="新細明體"/>
      <family val="3"/>
      <charset val="136"/>
    </font>
    <font>
      <sz val="7"/>
      <name val="Small Fonts"/>
      <family val="3"/>
      <charset val="136"/>
    </font>
    <font>
      <b/>
      <sz val="12"/>
      <color indexed="63"/>
      <name val="新細明體"/>
      <family val="3"/>
      <charset val="136"/>
    </font>
    <font>
      <sz val="10"/>
      <name val="Tms Rmn"/>
    </font>
    <font>
      <sz val="8"/>
      <name val="Helv"/>
    </font>
    <font>
      <u/>
      <sz val="8"/>
      <color indexed="39"/>
      <name val="Arial"/>
      <family val="2"/>
    </font>
    <font>
      <i/>
      <sz val="8"/>
      <name val="Arial"/>
      <family val="2"/>
    </font>
    <font>
      <i/>
      <u/>
      <sz val="8"/>
      <color indexed="39"/>
      <name val="Arial"/>
      <family val="2"/>
    </font>
    <font>
      <b/>
      <sz val="8"/>
      <name val="Arial"/>
      <family val="2"/>
    </font>
    <font>
      <b/>
      <sz val="14"/>
      <name val="Arial"/>
      <family val="2"/>
    </font>
    <font>
      <b/>
      <sz val="8"/>
      <color indexed="8"/>
      <name val="Helv"/>
    </font>
    <font>
      <b/>
      <sz val="10"/>
      <color indexed="13"/>
      <name val="Comic Sans MS"/>
      <family val="4"/>
    </font>
    <font>
      <sz val="9"/>
      <name val="Arial"/>
      <family val="2"/>
    </font>
    <font>
      <b/>
      <sz val="18"/>
      <color indexed="56"/>
      <name val="新細明體"/>
      <family val="3"/>
      <charset val="136"/>
    </font>
    <font>
      <b/>
      <sz val="12"/>
      <color indexed="8"/>
      <name val="新細明體"/>
      <family val="3"/>
      <charset val="136"/>
    </font>
    <font>
      <sz val="12"/>
      <color indexed="10"/>
      <name val="新細明體"/>
      <family val="3"/>
      <charset val="136"/>
    </font>
    <font>
      <sz val="12"/>
      <name val="宋体"/>
      <family val="3"/>
      <charset val="136"/>
    </font>
    <font>
      <sz val="11"/>
      <color indexed="17"/>
      <name val="新細明體"/>
      <family val="3"/>
      <charset val="136"/>
    </font>
    <font>
      <sz val="12"/>
      <color indexed="17"/>
      <name val="Calibri"/>
      <family val="2"/>
    </font>
    <font>
      <sz val="14"/>
      <name val="뼻뮝"/>
      <family val="3"/>
      <charset val="129"/>
    </font>
    <font>
      <u/>
      <sz val="10"/>
      <color indexed="12"/>
      <name val="Arial"/>
      <family val="2"/>
    </font>
    <font>
      <sz val="12"/>
      <color indexed="14"/>
      <name val="新細明體"/>
      <family val="3"/>
      <charset val="136"/>
    </font>
    <font>
      <sz val="11"/>
      <color indexed="20"/>
      <name val="新細明體"/>
      <family val="3"/>
      <charset val="136"/>
    </font>
    <font>
      <sz val="12"/>
      <color indexed="20"/>
      <name val="Calibri"/>
      <family val="2"/>
    </font>
    <font>
      <sz val="12"/>
      <name val="뼻뮝"/>
      <family val="3"/>
      <charset val="129"/>
    </font>
    <font>
      <sz val="12"/>
      <name val="바탕체"/>
      <family val="3"/>
    </font>
    <font>
      <sz val="10"/>
      <name val="굴림체"/>
      <family val="3"/>
    </font>
    <font>
      <sz val="11"/>
      <color indexed="8"/>
      <name val="宋体"/>
      <charset val="134"/>
    </font>
    <font>
      <sz val="11"/>
      <color theme="1"/>
      <name val="細明體"/>
      <family val="3"/>
      <charset val="136"/>
    </font>
    <font>
      <sz val="12"/>
      <color rgb="FF0000FF"/>
      <name val="Calibri"/>
      <family val="2"/>
    </font>
    <font>
      <sz val="10"/>
      <color theme="1"/>
      <name val="Calibri"/>
      <family val="2"/>
    </font>
    <font>
      <b/>
      <sz val="12"/>
      <color rgb="FF0070C0"/>
      <name val="Calibri"/>
      <family val="2"/>
    </font>
    <font>
      <b/>
      <sz val="12"/>
      <color rgb="FFFF0000"/>
      <name val="Calibri"/>
      <family val="2"/>
    </font>
    <font>
      <b/>
      <sz val="11"/>
      <color rgb="FF0070C0"/>
      <name val="Calibri"/>
      <family val="2"/>
    </font>
    <font>
      <sz val="9"/>
      <color indexed="81"/>
      <name val="細明體"/>
      <family val="3"/>
      <charset val="136"/>
    </font>
    <font>
      <sz val="9"/>
      <name val="新細明體"/>
      <family val="1"/>
      <charset val="136"/>
    </font>
    <font>
      <sz val="11"/>
      <color indexed="81"/>
      <name val="Calibri (本文)"/>
      <family val="3"/>
      <charset val="136"/>
    </font>
    <font>
      <b/>
      <sz val="9"/>
      <color theme="0"/>
      <name val="Arial"/>
      <family val="2"/>
    </font>
    <font>
      <sz val="9"/>
      <color theme="1"/>
      <name val="Arial"/>
      <family val="2"/>
    </font>
    <font>
      <strike/>
      <sz val="11"/>
      <color rgb="FFFF0000"/>
      <name val="Calibri"/>
      <family val="2"/>
    </font>
    <font>
      <strike/>
      <sz val="11"/>
      <color rgb="FFFF0000"/>
      <name val="新細明體"/>
      <family val="2"/>
      <scheme val="minor"/>
    </font>
    <font>
      <sz val="11"/>
      <color theme="1"/>
      <name val="Calibri (本文)"/>
      <family val="3"/>
      <charset val="136"/>
    </font>
    <font>
      <b/>
      <sz val="11"/>
      <color indexed="81"/>
      <name val="Calibri (本文)"/>
      <family val="3"/>
      <charset val="136"/>
    </font>
    <font>
      <strike/>
      <sz val="11"/>
      <color theme="1"/>
      <name val="新細明體"/>
      <family val="2"/>
      <scheme val="minor"/>
    </font>
    <font>
      <sz val="11"/>
      <color indexed="8"/>
      <name val="Calibri"/>
      <family val="2"/>
    </font>
    <font>
      <u/>
      <sz val="12"/>
      <color theme="10"/>
      <name val="新細明體"/>
      <family val="2"/>
      <charset val="136"/>
      <scheme val="minor"/>
    </font>
    <font>
      <u/>
      <sz val="12"/>
      <color theme="11"/>
      <name val="新細明體"/>
      <family val="2"/>
      <charset val="136"/>
      <scheme val="minor"/>
    </font>
    <font>
      <strike/>
      <sz val="12"/>
      <name val="Calibri"/>
      <family val="2"/>
    </font>
    <font>
      <b/>
      <u/>
      <sz val="12"/>
      <name val="Calibri"/>
      <family val="2"/>
    </font>
    <font>
      <b/>
      <sz val="12"/>
      <color indexed="9"/>
      <name val="Calibri"/>
      <family val="2"/>
    </font>
    <font>
      <strike/>
      <sz val="12"/>
      <color theme="1"/>
      <name val="Calibri"/>
      <family val="2"/>
    </font>
    <font>
      <b/>
      <sz val="12"/>
      <color theme="1"/>
      <name val="Calibri"/>
      <family val="2"/>
    </font>
    <font>
      <sz val="12"/>
      <color indexed="8"/>
      <name val="Calibri"/>
      <family val="2"/>
    </font>
    <font>
      <sz val="12"/>
      <color indexed="10"/>
      <name val="Calibri"/>
      <family val="2"/>
    </font>
    <font>
      <sz val="12"/>
      <color indexed="12"/>
      <name val="Calibri"/>
      <family val="2"/>
    </font>
    <font>
      <sz val="11"/>
      <color theme="0" tint="-0.499984740745262"/>
      <name val="新細明體"/>
      <family val="2"/>
      <charset val="136"/>
      <scheme val="minor"/>
    </font>
    <font>
      <sz val="12"/>
      <color rgb="FFFF0000"/>
      <name val="細明體"/>
      <family val="3"/>
      <charset val="136"/>
    </font>
    <font>
      <sz val="9"/>
      <name val="新細明體"/>
      <family val="3"/>
      <charset val="136"/>
    </font>
    <font>
      <b/>
      <sz val="12"/>
      <name val="新細明體"/>
      <family val="1"/>
      <charset val="136"/>
    </font>
    <font>
      <b/>
      <sz val="16"/>
      <name val="Arial"/>
      <family val="2"/>
    </font>
    <font>
      <sz val="12"/>
      <name val="Arial"/>
      <family val="2"/>
    </font>
    <font>
      <b/>
      <sz val="14"/>
      <color theme="0"/>
      <name val="Calibri"/>
      <family val="2"/>
    </font>
    <font>
      <b/>
      <sz val="14"/>
      <name val="Calibri"/>
      <family val="2"/>
    </font>
    <font>
      <sz val="14"/>
      <name val="Calibri"/>
      <family val="2"/>
    </font>
    <font>
      <b/>
      <sz val="12"/>
      <color rgb="FF0000FF"/>
      <name val="Calibri"/>
      <family val="2"/>
    </font>
    <font>
      <sz val="11"/>
      <color rgb="FFFFFFFF"/>
      <name val="Calibri"/>
      <family val="2"/>
    </font>
    <font>
      <strike/>
      <sz val="11"/>
      <color theme="1"/>
      <name val="Calibri"/>
      <family val="2"/>
    </font>
    <font>
      <strike/>
      <sz val="11"/>
      <color theme="0"/>
      <name val="Calibri"/>
      <family val="2"/>
    </font>
    <font>
      <strike/>
      <sz val="11"/>
      <color rgb="FF0000FF"/>
      <name val="Calibri"/>
      <family val="2"/>
    </font>
    <font>
      <b/>
      <sz val="12"/>
      <color rgb="FF000000"/>
      <name val="Calibri"/>
      <family val="2"/>
    </font>
    <font>
      <sz val="11"/>
      <color rgb="FF0433FF"/>
      <name val="Arial"/>
      <family val="2"/>
    </font>
    <font>
      <b/>
      <i/>
      <sz val="12"/>
      <color theme="1"/>
      <name val="Calibri"/>
      <family val="2"/>
    </font>
    <font>
      <sz val="13.5"/>
      <color theme="1"/>
      <name val="Calibri"/>
      <family val="2"/>
    </font>
    <font>
      <sz val="11"/>
      <color rgb="FF1E4AFC"/>
      <name val="Calibri"/>
      <family val="2"/>
    </font>
    <font>
      <b/>
      <sz val="11"/>
      <color rgb="FF1E4AFC"/>
      <name val="Calibri"/>
      <family val="2"/>
    </font>
    <font>
      <sz val="12"/>
      <color rgb="FF000000"/>
      <name val="Calibri"/>
      <family val="2"/>
    </font>
    <font>
      <b/>
      <sz val="11"/>
      <color rgb="FFFFFFFF"/>
      <name val="Calibri"/>
      <family val="2"/>
    </font>
    <font>
      <b/>
      <sz val="14"/>
      <color rgb="FFFFFFFF"/>
      <name val="Calibri"/>
      <family val="2"/>
    </font>
    <font>
      <sz val="11"/>
      <color rgb="FF000000"/>
      <name val="新細明體"/>
      <family val="2"/>
      <scheme val="minor"/>
    </font>
    <font>
      <sz val="9"/>
      <color rgb="FF0000FF"/>
      <name val="Arial"/>
      <family val="2"/>
    </font>
    <font>
      <sz val="10"/>
      <color rgb="FF0000FF"/>
      <name val="Lucida Grande"/>
      <family val="2"/>
    </font>
    <font>
      <b/>
      <sz val="9"/>
      <color indexed="81"/>
      <name val="細明體"/>
      <family val="3"/>
      <charset val="136"/>
    </font>
    <font>
      <sz val="12"/>
      <color theme="1"/>
      <name val="細明體"/>
      <family val="3"/>
      <charset val="136"/>
    </font>
    <font>
      <b/>
      <sz val="12"/>
      <color theme="0"/>
      <name val="Calibri"/>
      <family val="2"/>
    </font>
    <font>
      <b/>
      <sz val="15"/>
      <color theme="4" tint="-0.249977111117893"/>
      <name val="Calibri"/>
      <family val="2"/>
    </font>
    <font>
      <b/>
      <sz val="12"/>
      <color rgb="FFFFFF00"/>
      <name val="Calibri"/>
      <family val="2"/>
    </font>
    <font>
      <sz val="11"/>
      <color theme="1"/>
      <name val="新細明體"/>
      <family val="1"/>
      <charset val="136"/>
      <scheme val="minor"/>
    </font>
  </fonts>
  <fills count="81">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99FF"/>
        <bgColor indexed="64"/>
      </patternFill>
    </fill>
    <fill>
      <patternFill patternType="solid">
        <fgColor indexed="43"/>
      </patternFill>
    </fill>
    <fill>
      <patternFill patternType="solid">
        <fgColor indexed="9"/>
      </patternFill>
    </fill>
    <fill>
      <patternFill patternType="solid">
        <fgColor indexed="5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63"/>
        <bgColor indexed="64"/>
      </patternFill>
    </fill>
    <fill>
      <patternFill patternType="solid">
        <fgColor indexed="10"/>
        <bgColor indexed="64"/>
      </patternFill>
    </fill>
    <fill>
      <patternFill patternType="solid">
        <fgColor indexed="34"/>
        <bgColor indexed="64"/>
      </patternFill>
    </fill>
    <fill>
      <patternFill patternType="solid">
        <fgColor indexed="62"/>
        <bgColor indexed="64"/>
      </patternFill>
    </fill>
    <fill>
      <patternFill patternType="solid">
        <fgColor indexed="61"/>
        <bgColor indexed="64"/>
      </patternFill>
    </fill>
    <fill>
      <patternFill patternType="solid">
        <fgColor rgb="FF92D05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CCCC"/>
        <bgColor indexed="64"/>
      </patternFill>
    </fill>
    <fill>
      <patternFill patternType="solid">
        <fgColor rgb="FF66FFFF"/>
        <bgColor indexed="64"/>
      </patternFill>
    </fill>
    <fill>
      <patternFill patternType="solid">
        <fgColor theme="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C66"/>
        <bgColor indexed="64"/>
      </patternFill>
    </fill>
    <fill>
      <patternFill patternType="solid">
        <fgColor rgb="FF7AF215"/>
        <bgColor indexed="64"/>
      </patternFill>
    </fill>
    <fill>
      <patternFill patternType="solid">
        <fgColor theme="8" tint="0.59999389629810485"/>
        <bgColor indexed="64"/>
      </patternFill>
    </fill>
    <fill>
      <patternFill patternType="solid">
        <fgColor indexed="18"/>
        <bgColor indexed="64"/>
      </patternFill>
    </fill>
    <fill>
      <patternFill patternType="solid">
        <fgColor rgb="FF7030A0"/>
        <bgColor indexed="64"/>
      </patternFill>
    </fill>
    <fill>
      <patternFill patternType="solid">
        <fgColor theme="5" tint="0.59999389629810485"/>
        <bgColor indexed="64"/>
      </patternFill>
    </fill>
    <fill>
      <patternFill patternType="solid">
        <fgColor rgb="FFFFC000"/>
        <bgColor rgb="FF000000"/>
      </patternFill>
    </fill>
    <fill>
      <patternFill patternType="solid">
        <fgColor rgb="FFFF0000"/>
        <bgColor rgb="FF000000"/>
      </patternFill>
    </fill>
    <fill>
      <patternFill patternType="solid">
        <fgColor theme="0" tint="-0.34998626667073579"/>
        <bgColor rgb="FF000000"/>
      </patternFill>
    </fill>
    <fill>
      <patternFill patternType="solid">
        <fgColor theme="5" tint="0.39997558519241921"/>
        <bgColor indexed="64"/>
      </patternFill>
    </fill>
    <fill>
      <patternFill patternType="solid">
        <fgColor rgb="FF000000"/>
        <bgColor rgb="FF000000"/>
      </patternFill>
    </fill>
    <fill>
      <patternFill patternType="solid">
        <fgColor rgb="FF00B050"/>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FFFFFF"/>
        <bgColor rgb="FF000000"/>
      </patternFill>
    </fill>
    <fill>
      <patternFill patternType="solid">
        <fgColor theme="8" tint="0.39997558519241921"/>
        <bgColor indexed="64"/>
      </patternFill>
    </fill>
    <fill>
      <patternFill patternType="solid">
        <fgColor theme="7" tint="0.79998168889431442"/>
        <bgColor indexed="64"/>
      </patternFill>
    </fill>
    <fill>
      <patternFill patternType="solid">
        <fgColor rgb="FF0070C0"/>
        <bgColor rgb="FF000000"/>
      </patternFill>
    </fill>
    <fill>
      <patternFill patternType="solid">
        <fgColor theme="4" tint="-0.499984740745262"/>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0000FF"/>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7" tint="-0.249977111117893"/>
        <bgColor indexed="64"/>
      </patternFill>
    </fill>
  </fills>
  <borders count="8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ck">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medium">
        <color auto="1"/>
      </left>
      <right/>
      <top style="medium">
        <color auto="1"/>
      </top>
      <bottom style="thick">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auto="1"/>
      </left>
      <right/>
      <top/>
      <bottom style="hair">
        <color auto="1"/>
      </bottom>
      <diagonal/>
    </border>
    <border>
      <left/>
      <right/>
      <top style="thin">
        <color auto="1"/>
      </top>
      <bottom/>
      <diagonal/>
    </border>
    <border>
      <left style="double">
        <color indexed="63"/>
      </left>
      <right style="double">
        <color indexed="63"/>
      </right>
      <top style="double">
        <color indexed="63"/>
      </top>
      <bottom style="double">
        <color indexed="63"/>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double">
        <color auto="1"/>
      </right>
      <top style="double">
        <color auto="1"/>
      </top>
      <bottom style="double">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696969"/>
      </left>
      <right style="thin">
        <color rgb="FF696969"/>
      </right>
      <top style="thin">
        <color rgb="FF696969"/>
      </top>
      <bottom style="thin">
        <color rgb="FF696969"/>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diagonal/>
    </border>
    <border>
      <left style="medium">
        <color indexed="64"/>
      </left>
      <right/>
      <top style="medium">
        <color indexed="64"/>
      </top>
      <bottom style="medium">
        <color indexed="64"/>
      </bottom>
      <diagonal/>
    </border>
    <border>
      <left style="medium">
        <color auto="1"/>
      </left>
      <right/>
      <top/>
      <bottom/>
      <diagonal/>
    </border>
    <border>
      <left style="thin">
        <color theme="0"/>
      </left>
      <right style="thin">
        <color theme="0"/>
      </right>
      <top style="medium">
        <color indexed="64"/>
      </top>
      <bottom/>
      <diagonal/>
    </border>
    <border>
      <left style="thin">
        <color theme="0"/>
      </left>
      <right style="thin">
        <color theme="0"/>
      </right>
      <top/>
      <bottom style="medium">
        <color auto="1"/>
      </bottom>
      <diagonal/>
    </border>
    <border>
      <left style="medium">
        <color indexed="64"/>
      </left>
      <right style="thin">
        <color theme="0"/>
      </right>
      <top/>
      <bottom/>
      <diagonal/>
    </border>
    <border>
      <left style="medium">
        <color auto="1"/>
      </left>
      <right/>
      <top style="medium">
        <color indexed="64"/>
      </top>
      <bottom/>
      <diagonal/>
    </border>
    <border>
      <left style="medium">
        <color indexed="64"/>
      </left>
      <right style="thin">
        <color theme="0"/>
      </right>
      <top style="medium">
        <color indexed="64"/>
      </top>
      <bottom/>
      <diagonal/>
    </border>
    <border>
      <left style="thin">
        <color theme="0"/>
      </left>
      <right style="thin">
        <color theme="0"/>
      </right>
      <top/>
      <bottom/>
      <diagonal/>
    </border>
    <border>
      <left style="medium">
        <color indexed="64"/>
      </left>
      <right style="thin">
        <color theme="0"/>
      </right>
      <top/>
      <bottom style="medium">
        <color indexed="64"/>
      </bottom>
      <diagonal/>
    </border>
    <border>
      <left style="thin">
        <color theme="0"/>
      </left>
      <right style="medium">
        <color indexed="64"/>
      </right>
      <top style="medium">
        <color indexed="64"/>
      </top>
      <bottom/>
      <diagonal/>
    </border>
    <border>
      <left style="thin">
        <color theme="0"/>
      </left>
      <right style="medium">
        <color indexed="64"/>
      </right>
      <top/>
      <bottom style="medium">
        <color auto="1"/>
      </bottom>
      <diagonal/>
    </border>
    <border>
      <left style="thin">
        <color theme="0"/>
      </left>
      <right style="medium">
        <color indexed="64"/>
      </right>
      <top/>
      <bottom/>
      <diagonal/>
    </border>
  </borders>
  <cellStyleXfs count="4609">
    <xf numFmtId="0" fontId="0" fillId="0" borderId="0">
      <alignment vertical="center"/>
    </xf>
    <xf numFmtId="0" fontId="140" fillId="0" borderId="0" applyNumberFormat="0" applyFill="0" applyBorder="0" applyAlignment="0" applyProtection="0"/>
    <xf numFmtId="0" fontId="20" fillId="0" borderId="0"/>
    <xf numFmtId="0" fontId="30" fillId="0" borderId="0"/>
    <xf numFmtId="0" fontId="20" fillId="0" borderId="0"/>
    <xf numFmtId="44" fontId="20" fillId="0" borderId="0" applyFont="0" applyFill="0" applyBorder="0" applyAlignment="0" applyProtection="0"/>
    <xf numFmtId="42"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0" fillId="0" borderId="0"/>
    <xf numFmtId="0" fontId="48" fillId="14" borderId="0" applyNumberFormat="0" applyBorder="0" applyAlignment="0" applyProtection="0">
      <alignment vertical="center"/>
    </xf>
    <xf numFmtId="0" fontId="49" fillId="15" borderId="27" applyNumberFormat="0" applyAlignment="0" applyProtection="0">
      <alignment vertical="center"/>
    </xf>
    <xf numFmtId="0" fontId="50" fillId="0" borderId="0"/>
    <xf numFmtId="0" fontId="51" fillId="0" borderId="0"/>
    <xf numFmtId="0" fontId="50" fillId="0" borderId="0"/>
    <xf numFmtId="0" fontId="50" fillId="0" borderId="0"/>
    <xf numFmtId="0" fontId="52" fillId="0" borderId="0"/>
    <xf numFmtId="0" fontId="50" fillId="0" borderId="0"/>
    <xf numFmtId="178" fontId="53" fillId="0" borderId="0"/>
    <xf numFmtId="0" fontId="52" fillId="0" borderId="0"/>
    <xf numFmtId="0" fontId="20" fillId="0" borderId="0"/>
    <xf numFmtId="0" fontId="20" fillId="0" borderId="0"/>
    <xf numFmtId="0" fontId="20" fillId="0" borderId="0"/>
    <xf numFmtId="0" fontId="50" fillId="0" borderId="0"/>
    <xf numFmtId="0" fontId="52" fillId="0" borderId="0"/>
    <xf numFmtId="0" fontId="50" fillId="0" borderId="0"/>
    <xf numFmtId="0" fontId="20" fillId="0" borderId="0"/>
    <xf numFmtId="0" fontId="20" fillId="0" borderId="0"/>
    <xf numFmtId="44" fontId="20" fillId="0" borderId="0" applyFont="0" applyFill="0" applyBorder="0" applyAlignment="0" applyProtection="0"/>
    <xf numFmtId="42" fontId="20" fillId="0" borderId="0" applyFont="0" applyFill="0" applyBorder="0" applyAlignment="0" applyProtection="0"/>
    <xf numFmtId="0" fontId="54" fillId="0" borderId="0"/>
    <xf numFmtId="0" fontId="20" fillId="0" borderId="0" applyNumberFormat="0" applyFill="0" applyBorder="0" applyAlignment="0" applyProtection="0"/>
    <xf numFmtId="0" fontId="55" fillId="0" borderId="0"/>
    <xf numFmtId="0" fontId="56" fillId="0" borderId="0"/>
    <xf numFmtId="0" fontId="51" fillId="0" borderId="0"/>
    <xf numFmtId="0" fontId="57" fillId="16" borderId="0" applyNumberFormat="0" applyBorder="0" applyAlignment="0" applyProtection="0">
      <alignment vertical="center"/>
    </xf>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8" fillId="0" borderId="0"/>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4" fillId="0" borderId="0" applyFont="0" applyFill="0" applyBorder="0" applyAlignment="0" applyProtection="0"/>
    <xf numFmtId="0" fontId="54" fillId="0" borderId="0" applyFont="0" applyFill="0" applyBorder="0" applyAlignment="0" applyProtection="0"/>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179" fontId="20" fillId="34" borderId="28">
      <alignment horizontal="center" vertical="center"/>
    </xf>
    <xf numFmtId="0" fontId="60" fillId="0" borderId="0">
      <alignment horizontal="center" wrapText="1"/>
      <protection locked="0"/>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2" fillId="0" borderId="0" applyNumberFormat="0" applyBorder="0" applyAlignment="0"/>
    <xf numFmtId="5" fontId="63" fillId="0" borderId="29" applyAlignment="0" applyProtection="0"/>
    <xf numFmtId="180" fontId="20" fillId="0" borderId="0" applyFill="0" applyBorder="0" applyAlignment="0"/>
    <xf numFmtId="181" fontId="20" fillId="0" borderId="0" applyFill="0" applyBorder="0" applyAlignment="0"/>
    <xf numFmtId="178" fontId="20" fillId="0" borderId="0" applyFill="0" applyBorder="0" applyAlignment="0"/>
    <xf numFmtId="182" fontId="20" fillId="0" borderId="0" applyFill="0" applyBorder="0" applyAlignment="0"/>
    <xf numFmtId="183"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64" fillId="0" borderId="0"/>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176" fontId="50" fillId="0" borderId="0" applyFont="0" applyFill="0" applyBorder="0" applyAlignment="0" applyProtection="0"/>
    <xf numFmtId="185" fontId="20" fillId="0" borderId="0"/>
    <xf numFmtId="0" fontId="20" fillId="0" borderId="0" applyFont="0" applyFill="0" applyBorder="0" applyAlignment="0" applyProtection="0"/>
    <xf numFmtId="0" fontId="66" fillId="0" borderId="0" applyNumberFormat="0" applyAlignment="0">
      <alignment horizontal="left"/>
    </xf>
    <xf numFmtId="0" fontId="53" fillId="0" borderId="0" applyNumberFormat="0" applyAlignment="0"/>
    <xf numFmtId="181" fontId="20"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7" fontId="20" fillId="0" borderId="0"/>
    <xf numFmtId="0" fontId="67" fillId="0" borderId="0"/>
    <xf numFmtId="0" fontId="55" fillId="0" borderId="0"/>
    <xf numFmtId="0" fontId="68" fillId="0" borderId="0" applyFill="0" applyBorder="0" applyAlignment="0"/>
    <xf numFmtId="0" fontId="55" fillId="0" borderId="0"/>
    <xf numFmtId="0" fontId="55" fillId="0" borderId="31">
      <alignment vertical="center"/>
    </xf>
    <xf numFmtId="188" fontId="20" fillId="0" borderId="0" applyFont="0" applyFill="0" applyBorder="0" applyAlignment="0" applyProtection="0"/>
    <xf numFmtId="189" fontId="20" fillId="0" borderId="0" applyFont="0" applyFill="0" applyBorder="0" applyAlignment="0" applyProtection="0"/>
    <xf numFmtId="190" fontId="20" fillId="0" borderId="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69" fillId="0" borderId="0" applyNumberFormat="0" applyAlignment="0">
      <alignment horizontal="left"/>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191" fontId="20" fillId="0" borderId="0">
      <protection locked="0"/>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62" fillId="37" borderId="0" applyNumberFormat="0" applyBorder="0" applyAlignment="0" applyProtection="0"/>
    <xf numFmtId="0" fontId="72" fillId="0" borderId="0" applyNumberFormat="0" applyFill="0" applyBorder="0" applyAlignment="0" applyProtection="0"/>
    <xf numFmtId="0" fontId="73" fillId="0" borderId="32" applyNumberFormat="0" applyAlignment="0" applyProtection="0">
      <alignment horizontal="left" vertical="center"/>
    </xf>
    <xf numFmtId="0" fontId="73" fillId="0" borderId="33">
      <alignment horizontal="lef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192" fontId="20" fillId="0" borderId="0">
      <protection locked="0"/>
    </xf>
    <xf numFmtId="192" fontId="20" fillId="0" borderId="0">
      <protection locked="0"/>
    </xf>
    <xf numFmtId="0" fontId="77" fillId="0" borderId="6">
      <alignment horizontal="center"/>
    </xf>
    <xf numFmtId="0" fontId="77" fillId="0" borderId="0">
      <alignment horizontal="center"/>
    </xf>
    <xf numFmtId="0" fontId="78" fillId="0" borderId="37" applyNumberFormat="0" applyFill="0" applyAlignment="0" applyProtection="0"/>
    <xf numFmtId="0" fontId="62" fillId="38" borderId="1" applyNumberFormat="0" applyBorder="0" applyAlignment="0" applyProtection="0"/>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181" fontId="20" fillId="39" borderId="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181" fontId="20" fillId="40" borderId="0"/>
    <xf numFmtId="193" fontId="81" fillId="0" borderId="0" applyFont="0" applyFill="0" applyBorder="0" applyAlignment="0" applyProtection="0"/>
    <xf numFmtId="194" fontId="81" fillId="0" borderId="0" applyFont="0" applyFill="0" applyBorder="0" applyAlignment="0" applyProtection="0"/>
    <xf numFmtId="195" fontId="20" fillId="0" borderId="0" applyFont="0" applyFill="0" applyBorder="0" applyAlignment="0" applyProtection="0"/>
    <xf numFmtId="196" fontId="20" fillId="0" borderId="0" applyFont="0" applyFill="0" applyBorder="0" applyAlignment="0" applyProtection="0"/>
    <xf numFmtId="197" fontId="81" fillId="0" borderId="0" applyFont="0" applyFill="0" applyBorder="0" applyAlignment="0" applyProtection="0"/>
    <xf numFmtId="198" fontId="81" fillId="0" borderId="0" applyFont="0" applyFill="0" applyBorder="0" applyAlignment="0" applyProtection="0"/>
    <xf numFmtId="199" fontId="20" fillId="0" borderId="0" applyFont="0" applyFill="0" applyBorder="0" applyAlignment="0" applyProtection="0"/>
    <xf numFmtId="200" fontId="20" fillId="0" borderId="0" applyFont="0" applyFill="0" applyBorder="0" applyAlignment="0" applyProtection="0"/>
    <xf numFmtId="0" fontId="51" fillId="0" borderId="0"/>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1" fillId="0" borderId="0"/>
    <xf numFmtId="0" fontId="83" fillId="0" borderId="0"/>
    <xf numFmtId="0" fontId="51"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0" fontId="8" fillId="0" borderId="0"/>
    <xf numFmtId="0" fontId="8" fillId="0" borderId="0"/>
    <xf numFmtId="0" fontId="20" fillId="0" borderId="0"/>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43" fontId="20" fillId="0" borderId="0" applyFont="0" applyFill="0" applyBorder="0" applyAlignment="0" applyProtection="0"/>
    <xf numFmtId="41" fontId="20" fillId="0" borderId="0" applyFont="0" applyFill="0" applyBorder="0" applyAlignment="0" applyProtection="0"/>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60" fillId="0" borderId="0">
      <alignment horizontal="center" wrapText="1"/>
      <protection locked="0"/>
    </xf>
    <xf numFmtId="183" fontId="20" fillId="0" borderId="0" applyFont="0" applyFill="0" applyBorder="0" applyAlignment="0" applyProtection="0"/>
    <xf numFmtId="202"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5" fontId="85" fillId="0" borderId="0"/>
    <xf numFmtId="0" fontId="55" fillId="0" borderId="0" applyNumberFormat="0" applyFont="0" applyFill="0" applyBorder="0" applyAlignment="0" applyProtection="0">
      <alignment horizontal="left"/>
    </xf>
    <xf numFmtId="203" fontId="86" fillId="0" borderId="0" applyNumberFormat="0" applyFill="0" applyBorder="0" applyAlignment="0" applyProtection="0">
      <alignment horizontal="left"/>
    </xf>
    <xf numFmtId="0" fontId="50" fillId="0" borderId="0"/>
    <xf numFmtId="0" fontId="62" fillId="0" borderId="1" applyNumberFormat="0" applyFill="0" applyProtection="0">
      <alignment horizontal="right"/>
    </xf>
    <xf numFmtId="0" fontId="62" fillId="42" borderId="1" applyAlignment="0" applyProtection="0"/>
    <xf numFmtId="0" fontId="62" fillId="42" borderId="1" applyNumberFormat="0" applyProtection="0">
      <alignment horizontal="left" wrapText="1"/>
    </xf>
    <xf numFmtId="0" fontId="62" fillId="43" borderId="1" applyAlignment="0" applyProtection="0"/>
    <xf numFmtId="0" fontId="62" fillId="43" borderId="1" applyNumberFormat="0" applyProtection="0">
      <alignment horizontal="left" wrapText="1"/>
    </xf>
    <xf numFmtId="0" fontId="62" fillId="44" borderId="1" applyAlignment="0" applyProtection="0"/>
    <xf numFmtId="0" fontId="62" fillId="44" borderId="1" applyNumberFormat="0" applyProtection="0">
      <alignment horizontal="left" wrapText="1"/>
    </xf>
    <xf numFmtId="0" fontId="62" fillId="45" borderId="1" applyAlignment="0" applyProtection="0"/>
    <xf numFmtId="0" fontId="62" fillId="45" borderId="1" applyNumberFormat="0" applyProtection="0">
      <alignment horizontal="left" wrapText="1"/>
    </xf>
    <xf numFmtId="0" fontId="87" fillId="45" borderId="1" applyNumberFormat="0" applyProtection="0">
      <alignment wrapText="1"/>
    </xf>
    <xf numFmtId="0" fontId="87" fillId="44" borderId="1" applyNumberFormat="0" applyProtection="0">
      <alignment wrapText="1"/>
    </xf>
    <xf numFmtId="0" fontId="87" fillId="43" borderId="1" applyNumberFormat="0" applyProtection="0">
      <alignment wrapText="1"/>
    </xf>
    <xf numFmtId="0" fontId="88" fillId="43" borderId="1" applyAlignment="0" applyProtection="0"/>
    <xf numFmtId="0" fontId="88" fillId="43" borderId="1" applyNumberFormat="0" applyProtection="0">
      <alignment horizontal="left" wrapText="1"/>
    </xf>
    <xf numFmtId="0" fontId="88" fillId="44" borderId="1" applyAlignment="0" applyProtection="0"/>
    <xf numFmtId="0" fontId="88" fillId="44" borderId="1" applyNumberFormat="0" applyProtection="0">
      <alignment horizontal="left" wrapText="1"/>
    </xf>
    <xf numFmtId="0" fontId="88" fillId="45" borderId="1" applyAlignment="0" applyProtection="0"/>
    <xf numFmtId="0" fontId="88" fillId="45" borderId="1" applyNumberFormat="0" applyProtection="0">
      <alignment horizontal="left" wrapText="1"/>
    </xf>
    <xf numFmtId="0" fontId="88" fillId="0" borderId="1" applyFill="0" applyAlignment="0" applyProtection="0"/>
    <xf numFmtId="0" fontId="88" fillId="0" borderId="1" applyNumberFormat="0" applyFill="0" applyProtection="0">
      <alignment horizontal="left" wrapText="1"/>
    </xf>
    <xf numFmtId="0" fontId="89" fillId="0" borderId="1" applyNumberFormat="0" applyFill="0" applyProtection="0">
      <alignment wrapText="1"/>
    </xf>
    <xf numFmtId="0" fontId="89" fillId="45" borderId="1" applyNumberFormat="0" applyProtection="0">
      <alignment wrapText="1"/>
    </xf>
    <xf numFmtId="0" fontId="89" fillId="44" borderId="1" applyNumberFormat="0" applyProtection="0">
      <alignment wrapText="1"/>
    </xf>
    <xf numFmtId="0" fontId="89" fillId="43" borderId="1" applyNumberFormat="0" applyProtection="0">
      <alignment wrapText="1"/>
    </xf>
    <xf numFmtId="0" fontId="90" fillId="46" borderId="1" applyNumberFormat="0" applyProtection="0">
      <alignment horizontal="centerContinuous"/>
    </xf>
    <xf numFmtId="0" fontId="90" fillId="46" borderId="1" applyNumberFormat="0" applyProtection="0">
      <alignment horizontal="centerContinuous" textRotation="90"/>
    </xf>
    <xf numFmtId="0" fontId="90" fillId="46" borderId="1" applyNumberFormat="0" applyProtection="0">
      <alignment horizontal="left"/>
    </xf>
    <xf numFmtId="0" fontId="91" fillId="46" borderId="1" applyNumberFormat="0" applyProtection="0">
      <alignment horizontal="centerContinuous"/>
    </xf>
    <xf numFmtId="0" fontId="90" fillId="47" borderId="1" applyNumberFormat="0" applyProtection="0">
      <alignment horizontal="centerContinuous"/>
    </xf>
    <xf numFmtId="0" fontId="92" fillId="0" borderId="0" applyBorder="0">
      <alignment horizontal="right"/>
    </xf>
    <xf numFmtId="0" fontId="93" fillId="0" borderId="1">
      <alignment horizontal="center" vertical="center"/>
    </xf>
    <xf numFmtId="0" fontId="68" fillId="0" borderId="0" applyFill="0" applyBorder="0" applyAlignment="0"/>
    <xf numFmtId="204" fontId="20" fillId="0" borderId="0" applyFill="0" applyBorder="0" applyAlignment="0"/>
    <xf numFmtId="205" fontId="20" fillId="0" borderId="0" applyFill="0" applyBorder="0" applyAlignment="0"/>
    <xf numFmtId="0" fontId="94" fillId="0" borderId="0">
      <alignment horizontal="centerContinuous" wrapText="1"/>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59" fillId="0" borderId="0">
      <alignment vertical="center"/>
    </xf>
    <xf numFmtId="0" fontId="59" fillId="0" borderId="0">
      <alignment vertical="center"/>
    </xf>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56" fillId="0" borderId="0"/>
    <xf numFmtId="0" fontId="56" fillId="0" borderId="0">
      <alignment vertical="center"/>
    </xf>
    <xf numFmtId="0" fontId="59" fillId="0" borderId="0">
      <alignment vertical="center"/>
    </xf>
    <xf numFmtId="0" fontId="59" fillId="0" borderId="0">
      <alignment vertical="center"/>
    </xf>
    <xf numFmtId="0" fontId="56" fillId="0" borderId="0"/>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43" fontId="56" fillId="0" borderId="0" applyFont="0" applyFill="0" applyBorder="0" applyAlignment="0" applyProtection="0">
      <alignment vertical="center"/>
    </xf>
    <xf numFmtId="206" fontId="98" fillId="0" borderId="0" applyFont="0" applyFill="0" applyBorder="0" applyAlignment="0" applyProtection="0"/>
    <xf numFmtId="207" fontId="98" fillId="0" borderId="0" applyFont="0" applyFill="0" applyBorder="0" applyAlignment="0" applyProtection="0"/>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99" fillId="19" borderId="0" applyNumberFormat="0" applyBorder="0" applyAlignment="0" applyProtection="0"/>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100" fillId="19" borderId="0" applyNumberFormat="0" applyBorder="0" applyAlignment="0" applyProtection="0">
      <alignment vertical="center"/>
    </xf>
    <xf numFmtId="0" fontId="100"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56" fillId="41" borderId="39" applyNumberFormat="0" applyFon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61" fillId="18" borderId="0" applyNumberFormat="0" applyBorder="0" applyAlignment="0" applyProtection="0">
      <alignment vertical="center"/>
    </xf>
    <xf numFmtId="0" fontId="52" fillId="0" borderId="0"/>
    <xf numFmtId="0" fontId="82" fillId="14" borderId="0" applyNumberFormat="0" applyBorder="0" applyAlignment="0" applyProtection="0">
      <alignment vertical="center"/>
    </xf>
    <xf numFmtId="0" fontId="20" fillId="0" borderId="0"/>
    <xf numFmtId="0" fontId="98" fillId="0" borderId="0"/>
    <xf numFmtId="0" fontId="20" fillId="0" borderId="0"/>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101" fillId="0" borderId="0" applyFont="0" applyFill="0" applyBorder="0" applyAlignment="0" applyProtection="0"/>
    <xf numFmtId="0" fontId="101" fillId="0" borderId="0" applyFont="0" applyFill="0" applyBorder="0" applyAlignment="0" applyProtection="0"/>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102" fillId="0" borderId="0" applyNumberFormat="0" applyFill="0" applyBorder="0" applyAlignment="0" applyProtection="0">
      <alignment vertical="top"/>
      <protection locked="0"/>
    </xf>
    <xf numFmtId="0" fontId="70" fillId="0" borderId="0" applyNumberFormat="0" applyFill="0" applyBorder="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20" fillId="0" borderId="0"/>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20" fillId="0" borderId="0"/>
    <xf numFmtId="0" fontId="20" fillId="0" borderId="0"/>
    <xf numFmtId="0" fontId="58" fillId="0" borderId="0"/>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101" fillId="0" borderId="0" applyFont="0" applyFill="0" applyBorder="0" applyAlignment="0" applyProtection="0"/>
    <xf numFmtId="0" fontId="101" fillId="0" borderId="0" applyFont="0" applyFill="0" applyBorder="0" applyAlignment="0" applyProtection="0"/>
    <xf numFmtId="0" fontId="20" fillId="0" borderId="0" applyFont="0" applyFill="0" applyBorder="0" applyAlignment="0" applyProtection="0"/>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3" fillId="18" borderId="0" applyNumberFormat="0" applyBorder="0" applyAlignment="0" applyProtection="0">
      <alignment vertical="center"/>
    </xf>
    <xf numFmtId="0" fontId="104" fillId="18" borderId="0" applyNumberFormat="0" applyBorder="0" applyAlignment="0" applyProtection="0"/>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5" fillId="18" borderId="0" applyNumberFormat="0" applyBorder="0" applyAlignment="0" applyProtection="0">
      <alignment vertical="center"/>
    </xf>
    <xf numFmtId="0" fontId="105"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6" fillId="0" borderId="0"/>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208" fontId="56" fillId="0" borderId="0" applyFont="0" applyFill="0" applyBorder="0" applyAlignment="0" applyProtection="0"/>
    <xf numFmtId="209" fontId="56" fillId="0" borderId="0" applyFont="0" applyFill="0" applyBorder="0" applyAlignment="0" applyProtection="0"/>
    <xf numFmtId="0" fontId="107" fillId="0" borderId="0" applyFont="0" applyFill="0" applyBorder="0" applyAlignment="0" applyProtection="0"/>
    <xf numFmtId="210" fontId="56" fillId="0" borderId="0" applyFont="0" applyFill="0" applyBorder="0" applyAlignment="0" applyProtection="0"/>
    <xf numFmtId="0" fontId="108" fillId="0" borderId="0"/>
    <xf numFmtId="0" fontId="109" fillId="14" borderId="0" applyNumberFormat="0" applyBorder="0" applyAlignment="0" applyProtection="0">
      <alignment vertical="center"/>
    </xf>
    <xf numFmtId="0" fontId="95" fillId="0" borderId="0" applyNumberFormat="0" applyFill="0" applyBorder="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65" fillId="36" borderId="30" applyNumberFormat="0" applyAlignment="0" applyProtection="0">
      <alignment vertical="center"/>
    </xf>
    <xf numFmtId="0" fontId="96" fillId="0" borderId="41" applyNumberFormat="0" applyFill="0" applyAlignment="0" applyProtection="0">
      <alignment vertical="center"/>
    </xf>
    <xf numFmtId="0" fontId="49" fillId="35" borderId="27" applyNumberFormat="0" applyAlignment="0" applyProtection="0">
      <alignment vertical="center"/>
    </xf>
    <xf numFmtId="42" fontId="20" fillId="0" borderId="0" applyFont="0" applyFill="0" applyBorder="0" applyAlignment="0" applyProtection="0"/>
    <xf numFmtId="44" fontId="20" fillId="0" borderId="0" applyFont="0" applyFill="0" applyBorder="0" applyAlignment="0" applyProtection="0"/>
    <xf numFmtId="0" fontId="80" fillId="0" borderId="38" applyNumberFormat="0" applyFill="0" applyAlignment="0" applyProtection="0">
      <alignment vertical="center"/>
    </xf>
    <xf numFmtId="0" fontId="9" fillId="0" borderId="0"/>
    <xf numFmtId="0" fontId="56" fillId="0" borderId="0"/>
    <xf numFmtId="0" fontId="56" fillId="0" borderId="0"/>
    <xf numFmtId="0" fontId="58" fillId="0" borderId="0"/>
    <xf numFmtId="0" fontId="20" fillId="0" borderId="0"/>
    <xf numFmtId="0" fontId="4"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58" fillId="0" borderId="0"/>
    <xf numFmtId="0" fontId="56"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3"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2" fillId="0" borderId="0"/>
    <xf numFmtId="0" fontId="2" fillId="0" borderId="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0" fillId="0" borderId="0"/>
    <xf numFmtId="0" fontId="30" fillId="0" borderId="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5" fontId="63" fillId="0" borderId="29" applyAlignment="0" applyProtection="0"/>
    <xf numFmtId="44" fontId="50" fillId="0" borderId="0" applyFill="0" applyBorder="0" applyAlignment="0"/>
    <xf numFmtId="44" fontId="50" fillId="0" borderId="0" applyFont="0" applyFill="0" applyBorder="0" applyAlignment="0" applyProtection="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5" fontId="85" fillId="0" borderId="0"/>
    <xf numFmtId="0" fontId="93" fillId="0" borderId="67">
      <alignment horizontal="center" vertical="center"/>
    </xf>
    <xf numFmtId="0" fontId="90" fillId="47" borderId="67" applyNumberFormat="0" applyProtection="0">
      <alignment horizontal="centerContinuous"/>
    </xf>
    <xf numFmtId="0" fontId="91" fillId="46" borderId="67" applyNumberFormat="0" applyProtection="0">
      <alignment horizontal="centerContinuous"/>
    </xf>
    <xf numFmtId="0" fontId="90" fillId="46" borderId="67" applyNumberFormat="0" applyProtection="0">
      <alignment horizontal="left"/>
    </xf>
    <xf numFmtId="0" fontId="90" fillId="46" borderId="67" applyNumberFormat="0" applyProtection="0">
      <alignment horizontal="centerContinuous" textRotation="90"/>
    </xf>
    <xf numFmtId="0" fontId="90" fillId="46" borderId="67" applyNumberFormat="0" applyProtection="0">
      <alignment horizontal="centerContinuous"/>
    </xf>
    <xf numFmtId="0" fontId="89" fillId="43" borderId="67" applyNumberFormat="0" applyProtection="0">
      <alignment wrapText="1"/>
    </xf>
    <xf numFmtId="0" fontId="89" fillId="44" borderId="67" applyNumberFormat="0" applyProtection="0">
      <alignment wrapText="1"/>
    </xf>
    <xf numFmtId="0" fontId="89" fillId="45" borderId="67" applyNumberFormat="0" applyProtection="0">
      <alignment wrapText="1"/>
    </xf>
    <xf numFmtId="0" fontId="89" fillId="0" borderId="67" applyNumberFormat="0" applyFill="0" applyProtection="0">
      <alignment wrapText="1"/>
    </xf>
    <xf numFmtId="0" fontId="88" fillId="0" borderId="67" applyNumberFormat="0" applyFill="0" applyProtection="0">
      <alignment horizontal="left" wrapText="1"/>
    </xf>
    <xf numFmtId="0" fontId="88" fillId="0" borderId="67" applyFill="0" applyAlignment="0" applyProtection="0"/>
    <xf numFmtId="0" fontId="88" fillId="45" borderId="67" applyNumberFormat="0" applyProtection="0">
      <alignment horizontal="left" wrapText="1"/>
    </xf>
    <xf numFmtId="0" fontId="88" fillId="45" borderId="67" applyAlignment="0" applyProtection="0"/>
    <xf numFmtId="0" fontId="88" fillId="44" borderId="67" applyNumberFormat="0" applyProtection="0">
      <alignment horizontal="left" wrapText="1"/>
    </xf>
    <xf numFmtId="0" fontId="88" fillId="44" borderId="67" applyAlignment="0" applyProtection="0"/>
    <xf numFmtId="0" fontId="88" fillId="43" borderId="67" applyNumberFormat="0" applyProtection="0">
      <alignment horizontal="left" wrapText="1"/>
    </xf>
    <xf numFmtId="0" fontId="88" fillId="43" borderId="67" applyAlignment="0" applyProtection="0"/>
    <xf numFmtId="0" fontId="87" fillId="43" borderId="67" applyNumberFormat="0" applyProtection="0">
      <alignment wrapText="1"/>
    </xf>
    <xf numFmtId="0" fontId="87" fillId="44" borderId="67" applyNumberFormat="0" applyProtection="0">
      <alignment wrapText="1"/>
    </xf>
    <xf numFmtId="0" fontId="87" fillId="45" borderId="67" applyNumberFormat="0" applyProtection="0">
      <alignment wrapText="1"/>
    </xf>
    <xf numFmtId="0" fontId="62" fillId="45" borderId="67" applyNumberFormat="0" applyProtection="0">
      <alignment horizontal="left" wrapText="1"/>
    </xf>
    <xf numFmtId="0" fontId="62" fillId="45" borderId="67" applyAlignment="0" applyProtection="0"/>
    <xf numFmtId="0" fontId="62" fillId="44" borderId="67" applyNumberFormat="0" applyProtection="0">
      <alignment horizontal="left" wrapText="1"/>
    </xf>
    <xf numFmtId="0" fontId="62" fillId="44" borderId="67" applyAlignment="0" applyProtection="0"/>
    <xf numFmtId="0" fontId="62" fillId="43" borderId="67" applyNumberFormat="0" applyProtection="0">
      <alignment horizontal="left" wrapText="1"/>
    </xf>
    <xf numFmtId="0" fontId="62" fillId="43" borderId="67" applyAlignment="0" applyProtection="0"/>
    <xf numFmtId="0" fontId="62" fillId="42" borderId="67" applyNumberFormat="0" applyProtection="0">
      <alignment horizontal="left" wrapText="1"/>
    </xf>
    <xf numFmtId="0" fontId="62" fillId="42" borderId="67" applyAlignment="0" applyProtection="0"/>
    <xf numFmtId="0" fontId="62" fillId="0" borderId="67" applyNumberFormat="0" applyFill="0" applyProtection="0">
      <alignment horizontal="right"/>
    </xf>
    <xf numFmtId="44" fontId="20" fillId="0" borderId="0" applyFont="0" applyFill="0" applyBorder="0" applyAlignment="0" applyProtection="0"/>
    <xf numFmtId="44" fontId="20" fillId="0" borderId="0" applyFont="0" applyFill="0" applyBorder="0" applyAlignment="0" applyProtection="0"/>
    <xf numFmtId="0" fontId="62" fillId="38" borderId="67" applyNumberFormat="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3" fontId="56" fillId="0" borderId="0" applyFont="0" applyFill="0" applyBorder="0" applyAlignment="0" applyProtection="0">
      <alignment vertical="center"/>
    </xf>
    <xf numFmtId="0" fontId="96" fillId="0" borderId="41" applyNumberFormat="0" applyFill="0" applyAlignment="0" applyProtection="0">
      <alignment vertical="center"/>
    </xf>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1" fillId="0" borderId="0"/>
    <xf numFmtId="0" fontId="49" fillId="35" borderId="27" applyNumberFormat="0" applyAlignment="0" applyProtection="0">
      <alignment vertical="center"/>
    </xf>
    <xf numFmtId="0" fontId="96" fillId="0" borderId="41" applyNumberFormat="0" applyFill="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79" fillId="22" borderId="27" applyNumberForma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56" fillId="41" borderId="39" applyNumberFormat="0" applyFont="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1" fillId="0" borderId="0"/>
    <xf numFmtId="0" fontId="1" fillId="0" borderId="0"/>
    <xf numFmtId="0" fontId="1" fillId="0" borderId="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3" fillId="0" borderId="1">
      <alignment horizontal="center" vertical="center"/>
    </xf>
    <xf numFmtId="0" fontId="90" fillId="47" borderId="1" applyNumberFormat="0" applyProtection="0">
      <alignment horizontal="centerContinuous"/>
    </xf>
    <xf numFmtId="0" fontId="91" fillId="46" borderId="1" applyNumberFormat="0" applyProtection="0">
      <alignment horizontal="centerContinuous"/>
    </xf>
    <xf numFmtId="0" fontId="90" fillId="46" borderId="1" applyNumberFormat="0" applyProtection="0">
      <alignment horizontal="left"/>
    </xf>
    <xf numFmtId="0" fontId="90" fillId="46" borderId="1" applyNumberFormat="0" applyProtection="0">
      <alignment horizontal="centerContinuous" textRotation="90"/>
    </xf>
    <xf numFmtId="0" fontId="90" fillId="46" borderId="1" applyNumberFormat="0" applyProtection="0">
      <alignment horizontal="centerContinuous"/>
    </xf>
    <xf numFmtId="0" fontId="89" fillId="43" borderId="1" applyNumberFormat="0" applyProtection="0">
      <alignment wrapText="1"/>
    </xf>
    <xf numFmtId="0" fontId="89" fillId="44" borderId="1" applyNumberFormat="0" applyProtection="0">
      <alignment wrapText="1"/>
    </xf>
    <xf numFmtId="0" fontId="89" fillId="45" borderId="1" applyNumberFormat="0" applyProtection="0">
      <alignment wrapText="1"/>
    </xf>
    <xf numFmtId="0" fontId="89" fillId="0" borderId="1" applyNumberFormat="0" applyFill="0" applyProtection="0">
      <alignment wrapText="1"/>
    </xf>
    <xf numFmtId="0" fontId="88" fillId="0" borderId="1" applyNumberFormat="0" applyFill="0" applyProtection="0">
      <alignment horizontal="left" wrapText="1"/>
    </xf>
    <xf numFmtId="0" fontId="88" fillId="0" borderId="1" applyFill="0" applyAlignment="0" applyProtection="0"/>
    <xf numFmtId="0" fontId="88" fillId="45" borderId="1" applyNumberFormat="0" applyProtection="0">
      <alignment horizontal="left" wrapText="1"/>
    </xf>
    <xf numFmtId="0" fontId="88" fillId="45" borderId="1" applyAlignment="0" applyProtection="0"/>
    <xf numFmtId="0" fontId="88" fillId="44" borderId="1" applyNumberFormat="0" applyProtection="0">
      <alignment horizontal="left" wrapText="1"/>
    </xf>
    <xf numFmtId="0" fontId="88" fillId="44" borderId="1" applyAlignment="0" applyProtection="0"/>
    <xf numFmtId="0" fontId="88" fillId="43" borderId="1" applyNumberFormat="0" applyProtection="0">
      <alignment horizontal="left" wrapText="1"/>
    </xf>
    <xf numFmtId="0" fontId="88" fillId="43" borderId="1" applyAlignment="0" applyProtection="0"/>
    <xf numFmtId="0" fontId="87" fillId="43" borderId="1" applyNumberFormat="0" applyProtection="0">
      <alignment wrapText="1"/>
    </xf>
    <xf numFmtId="0" fontId="87" fillId="44" borderId="1" applyNumberFormat="0" applyProtection="0">
      <alignment wrapText="1"/>
    </xf>
    <xf numFmtId="0" fontId="87" fillId="45" borderId="1" applyNumberFormat="0" applyProtection="0">
      <alignment wrapText="1"/>
    </xf>
    <xf numFmtId="0" fontId="62" fillId="45" borderId="1" applyNumberFormat="0" applyProtection="0">
      <alignment horizontal="left" wrapText="1"/>
    </xf>
    <xf numFmtId="0" fontId="62" fillId="45" borderId="1" applyAlignment="0" applyProtection="0"/>
    <xf numFmtId="0" fontId="62" fillId="44" borderId="1" applyNumberFormat="0" applyProtection="0">
      <alignment horizontal="left" wrapText="1"/>
    </xf>
    <xf numFmtId="0" fontId="62" fillId="44" borderId="1" applyAlignment="0" applyProtection="0"/>
    <xf numFmtId="0" fontId="62" fillId="43" borderId="1" applyNumberFormat="0" applyProtection="0">
      <alignment horizontal="left" wrapText="1"/>
    </xf>
    <xf numFmtId="0" fontId="62" fillId="43" borderId="1" applyAlignment="0" applyProtection="0"/>
    <xf numFmtId="0" fontId="62" fillId="42" borderId="1" applyNumberFormat="0" applyProtection="0">
      <alignment horizontal="left" wrapText="1"/>
    </xf>
    <xf numFmtId="0" fontId="62" fillId="42" borderId="1" applyAlignment="0" applyProtection="0"/>
    <xf numFmtId="0" fontId="62" fillId="0" borderId="1" applyNumberFormat="0" applyFill="0" applyProtection="0">
      <alignment horizontal="right"/>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62" fillId="38" borderId="1" applyNumberFormat="0" applyBorder="0" applyAlignment="0" applyProtection="0"/>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15" borderId="27" applyNumberFormat="0" applyAlignment="0" applyProtection="0">
      <alignment vertical="center"/>
    </xf>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8" fillId="0" borderId="0"/>
    <xf numFmtId="0" fontId="1" fillId="0" borderId="0">
      <alignment vertical="center"/>
    </xf>
    <xf numFmtId="0" fontId="9" fillId="0" borderId="0"/>
    <xf numFmtId="44" fontId="30" fillId="0" borderId="0" applyFont="0" applyFill="0" applyBorder="0" applyAlignment="0" applyProtection="0">
      <alignment vertical="center"/>
    </xf>
    <xf numFmtId="0" fontId="20" fillId="0" borderId="0"/>
    <xf numFmtId="213" fontId="9" fillId="0" borderId="0"/>
    <xf numFmtId="214" fontId="20" fillId="0" borderId="0"/>
    <xf numFmtId="215" fontId="1" fillId="0" borderId="0">
      <alignment vertical="center"/>
    </xf>
    <xf numFmtId="215" fontId="1" fillId="0" borderId="0">
      <alignment vertical="center"/>
    </xf>
    <xf numFmtId="0" fontId="20" fillId="0" borderId="0"/>
    <xf numFmtId="0" fontId="1" fillId="0" borderId="0">
      <alignment vertical="center"/>
    </xf>
  </cellStyleXfs>
  <cellXfs count="997">
    <xf numFmtId="0" fontId="0" fillId="0" borderId="0" xfId="0">
      <alignment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9" fillId="0" borderId="0" xfId="0" applyFont="1">
      <alignment vertical="center"/>
    </xf>
    <xf numFmtId="0" fontId="10" fillId="3" borderId="1" xfId="0" applyFont="1" applyFill="1" applyBorder="1">
      <alignment vertical="center"/>
    </xf>
    <xf numFmtId="0" fontId="8" fillId="3" borderId="1" xfId="0" applyFont="1" applyFill="1" applyBorder="1">
      <alignment vertical="center"/>
    </xf>
    <xf numFmtId="0" fontId="8" fillId="0" borderId="1" xfId="0" applyFont="1" applyBorder="1">
      <alignment vertical="center"/>
    </xf>
    <xf numFmtId="0" fontId="9" fillId="0" borderId="1" xfId="0" applyFont="1" applyBorder="1">
      <alignment vertical="center"/>
    </xf>
    <xf numFmtId="0" fontId="9" fillId="3" borderId="1" xfId="0" applyFont="1" applyFill="1" applyBorder="1">
      <alignment vertical="center"/>
    </xf>
    <xf numFmtId="0" fontId="5"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lignment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2" fillId="4" borderId="1" xfId="0" applyFont="1" applyFill="1" applyBorder="1" applyAlignment="1">
      <alignment horizontal="lef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xf>
    <xf numFmtId="0" fontId="9" fillId="3" borderId="0" xfId="0" applyFont="1" applyFill="1">
      <alignment vertical="center"/>
    </xf>
    <xf numFmtId="0" fontId="8" fillId="0" borderId="1" xfId="0" applyFont="1" applyBorder="1" applyAlignment="1">
      <alignment horizontal="center" vertical="center"/>
    </xf>
    <xf numFmtId="0" fontId="5"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lignment vertical="center"/>
    </xf>
    <xf numFmtId="0" fontId="13" fillId="0" borderId="1" xfId="0" applyFont="1" applyBorder="1" applyAlignment="1">
      <alignment horizontal="center" vertical="center"/>
    </xf>
    <xf numFmtId="0" fontId="13" fillId="0" borderId="1" xfId="0" applyFont="1" applyBorder="1" applyAlignment="1">
      <alignment vertical="top"/>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lignment vertical="center"/>
    </xf>
    <xf numFmtId="0" fontId="13" fillId="0" borderId="1" xfId="0" applyFont="1" applyBorder="1" applyAlignment="1">
      <alignment horizontal="center" vertical="center" wrapText="1"/>
    </xf>
    <xf numFmtId="0" fontId="14" fillId="0" borderId="1" xfId="0" applyFont="1" applyBorder="1">
      <alignment vertical="center"/>
    </xf>
    <xf numFmtId="0" fontId="15" fillId="0" borderId="1" xfId="0" applyFont="1" applyBorder="1" applyAlignment="1">
      <alignment horizontal="center" vertical="center" wrapText="1"/>
    </xf>
    <xf numFmtId="0" fontId="8" fillId="0" borderId="1" xfId="0" applyFont="1" applyBorder="1" applyAlignment="1">
      <alignment horizontal="left" vertical="center"/>
    </xf>
    <xf numFmtId="0" fontId="11" fillId="0" borderId="1" xfId="0" applyFont="1" applyBorder="1" applyAlignment="1">
      <alignment horizontal="right" vertical="center"/>
    </xf>
    <xf numFmtId="0" fontId="18" fillId="0" borderId="1" xfId="0" applyFont="1" applyBorder="1">
      <alignment vertical="center"/>
    </xf>
    <xf numFmtId="0" fontId="8" fillId="0" borderId="1" xfId="0" applyFont="1" applyBorder="1" applyAlignment="1">
      <alignment horizontal="right" vertical="center"/>
    </xf>
    <xf numFmtId="0" fontId="8" fillId="0" borderId="1" xfId="0" applyFont="1" applyBorder="1" applyAlignment="1">
      <alignment vertical="top"/>
    </xf>
    <xf numFmtId="0" fontId="18" fillId="2" borderId="1" xfId="0" applyFont="1" applyFill="1" applyBorder="1" applyAlignment="1">
      <alignment horizontal="center" vertical="center"/>
    </xf>
    <xf numFmtId="0" fontId="8"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right" vertical="center"/>
    </xf>
    <xf numFmtId="0" fontId="9" fillId="0" borderId="0" xfId="0" applyFont="1" applyAlignment="1">
      <alignment horizontal="center" vertical="center"/>
    </xf>
    <xf numFmtId="0" fontId="11" fillId="0" borderId="1" xfId="0" applyFont="1" applyBorder="1" applyAlignment="1">
      <alignment horizontal="center"/>
    </xf>
    <xf numFmtId="0" fontId="8" fillId="8" borderId="1" xfId="0" applyFont="1" applyFill="1" applyBorder="1" applyAlignment="1">
      <alignment horizontal="center" vertical="center"/>
    </xf>
    <xf numFmtId="0" fontId="29" fillId="9" borderId="1" xfId="0" applyFont="1" applyFill="1" applyBorder="1" applyAlignment="1">
      <alignment horizontal="center" vertical="center" wrapText="1"/>
    </xf>
    <xf numFmtId="0" fontId="17" fillId="0" borderId="1" xfId="0" applyFont="1" applyBorder="1" applyAlignment="1">
      <alignment horizontal="left" vertical="center"/>
    </xf>
    <xf numFmtId="0" fontId="17" fillId="0" borderId="1" xfId="0" applyFont="1" applyBorder="1" applyAlignment="1">
      <alignment horizontal="center" vertical="center" wrapText="1"/>
    </xf>
    <xf numFmtId="0" fontId="16" fillId="0" borderId="1" xfId="0" applyFont="1" applyBorder="1">
      <alignment vertical="center"/>
    </xf>
    <xf numFmtId="0" fontId="13" fillId="8" borderId="1" xfId="0" applyFont="1" applyFill="1" applyBorder="1" applyAlignment="1">
      <alignment horizontal="center" vertical="center"/>
    </xf>
    <xf numFmtId="0" fontId="8" fillId="10" borderId="1" xfId="0" applyFont="1" applyFill="1" applyBorder="1" applyAlignment="1">
      <alignment horizontal="center" vertical="center"/>
    </xf>
    <xf numFmtId="0" fontId="13" fillId="8" borderId="1" xfId="0" applyFont="1" applyFill="1" applyBorder="1">
      <alignment vertical="center"/>
    </xf>
    <xf numFmtId="0" fontId="11" fillId="8" borderId="1" xfId="0" applyFont="1" applyFill="1" applyBorder="1" applyAlignment="1">
      <alignment horizontal="center" vertical="center" wrapText="1"/>
    </xf>
    <xf numFmtId="0" fontId="30" fillId="0" borderId="0" xfId="3"/>
    <xf numFmtId="0" fontId="32" fillId="0" borderId="7" xfId="3" applyFont="1" applyBorder="1" applyAlignment="1">
      <alignment horizontal="center" vertical="center"/>
    </xf>
    <xf numFmtId="0" fontId="32" fillId="0" borderId="8" xfId="3" applyFont="1" applyBorder="1" applyAlignment="1">
      <alignment horizontal="center" vertical="center"/>
    </xf>
    <xf numFmtId="0" fontId="32" fillId="0" borderId="9" xfId="3" applyFont="1" applyBorder="1" applyAlignment="1">
      <alignment horizontal="center" vertical="center"/>
    </xf>
    <xf numFmtId="0" fontId="33" fillId="0" borderId="9" xfId="3" applyFont="1" applyBorder="1" applyAlignment="1">
      <alignment horizontal="center" vertical="center" wrapText="1"/>
    </xf>
    <xf numFmtId="0" fontId="32" fillId="0" borderId="9" xfId="3" applyFont="1" applyBorder="1" applyAlignment="1">
      <alignment horizontal="center" vertical="center" wrapText="1"/>
    </xf>
    <xf numFmtId="0" fontId="30" fillId="0" borderId="11" xfId="3" applyBorder="1" applyAlignment="1">
      <alignment horizontal="center"/>
    </xf>
    <xf numFmtId="0" fontId="30" fillId="0" borderId="12" xfId="3" applyBorder="1" applyAlignment="1">
      <alignment horizontal="center"/>
    </xf>
    <xf numFmtId="0" fontId="30" fillId="7" borderId="11" xfId="3" applyFill="1" applyBorder="1" applyAlignment="1">
      <alignment horizontal="center" vertical="center"/>
    </xf>
    <xf numFmtId="0" fontId="30" fillId="0" borderId="14" xfId="3" applyBorder="1" applyAlignment="1">
      <alignment horizontal="center"/>
    </xf>
    <xf numFmtId="0" fontId="30" fillId="0" borderId="15" xfId="3" applyBorder="1" applyAlignment="1">
      <alignment horizontal="center"/>
    </xf>
    <xf numFmtId="0" fontId="30" fillId="7" borderId="14" xfId="3" applyFill="1" applyBorder="1" applyAlignment="1">
      <alignment horizontal="center" vertical="center"/>
    </xf>
    <xf numFmtId="0" fontId="30" fillId="10" borderId="14" xfId="3" applyFill="1" applyBorder="1" applyAlignment="1">
      <alignment horizontal="center"/>
    </xf>
    <xf numFmtId="0" fontId="34" fillId="10" borderId="1" xfId="3" applyFont="1" applyFill="1" applyBorder="1" applyAlignment="1">
      <alignment horizontal="center" wrapText="1"/>
    </xf>
    <xf numFmtId="0" fontId="30" fillId="10" borderId="14" xfId="3" applyFill="1" applyBorder="1" applyAlignment="1">
      <alignment horizontal="center" vertical="center"/>
    </xf>
    <xf numFmtId="0" fontId="30" fillId="0" borderId="14" xfId="3" applyBorder="1" applyAlignment="1">
      <alignment horizontal="center" vertical="center"/>
    </xf>
    <xf numFmtId="0" fontId="34" fillId="0" borderId="1" xfId="3" applyFont="1" applyBorder="1" applyAlignment="1">
      <alignment horizontal="center" vertical="center" wrapText="1"/>
    </xf>
    <xf numFmtId="0" fontId="30" fillId="11" borderId="14" xfId="3" applyFill="1" applyBorder="1" applyAlignment="1">
      <alignment horizontal="center" vertical="center"/>
    </xf>
    <xf numFmtId="0" fontId="30" fillId="11" borderId="14" xfId="3" applyFill="1" applyBorder="1" applyAlignment="1">
      <alignment horizontal="center" vertical="center" wrapText="1"/>
    </xf>
    <xf numFmtId="0" fontId="34" fillId="10" borderId="1" xfId="3" applyFont="1" applyFill="1" applyBorder="1" applyAlignment="1">
      <alignment horizontal="center" vertical="center" wrapText="1"/>
    </xf>
    <xf numFmtId="0" fontId="30" fillId="0" borderId="5" xfId="3" applyBorder="1" applyAlignment="1">
      <alignment horizontal="center" vertical="center"/>
    </xf>
    <xf numFmtId="0" fontId="30" fillId="0" borderId="1" xfId="3" applyBorder="1" applyAlignment="1">
      <alignment horizontal="center" vertical="center"/>
    </xf>
    <xf numFmtId="0" fontId="35" fillId="2" borderId="1" xfId="3" applyFont="1" applyFill="1" applyBorder="1" applyAlignment="1">
      <alignment horizontal="center"/>
    </xf>
    <xf numFmtId="0" fontId="36" fillId="0" borderId="1" xfId="3" applyFont="1" applyBorder="1"/>
    <xf numFmtId="0" fontId="30" fillId="11" borderId="16" xfId="3" applyFill="1" applyBorder="1" applyAlignment="1">
      <alignment horizontal="center" vertical="center"/>
    </xf>
    <xf numFmtId="0" fontId="30" fillId="7" borderId="15" xfId="3" applyFill="1" applyBorder="1" applyAlignment="1">
      <alignment horizontal="center" vertical="center"/>
    </xf>
    <xf numFmtId="0" fontId="30" fillId="0" borderId="15" xfId="3" applyBorder="1" applyAlignment="1">
      <alignment horizontal="center" vertical="center"/>
    </xf>
    <xf numFmtId="0" fontId="30" fillId="0" borderId="11" xfId="3" applyBorder="1" applyAlignment="1">
      <alignment horizontal="center" vertical="center"/>
    </xf>
    <xf numFmtId="0" fontId="34" fillId="0" borderId="1" xfId="3" applyFont="1" applyBorder="1" applyAlignment="1">
      <alignment horizontal="center" vertical="center"/>
    </xf>
    <xf numFmtId="0" fontId="30" fillId="0" borderId="18" xfId="3" applyBorder="1" applyAlignment="1">
      <alignment horizontal="center" vertical="center"/>
    </xf>
    <xf numFmtId="0" fontId="30" fillId="12" borderId="18" xfId="3" applyFill="1" applyBorder="1" applyAlignment="1">
      <alignment horizontal="center" vertical="center"/>
    </xf>
    <xf numFmtId="0" fontId="30" fillId="7" borderId="18" xfId="3" applyFill="1" applyBorder="1" applyAlignment="1">
      <alignment horizontal="center" vertical="center"/>
    </xf>
    <xf numFmtId="0" fontId="30" fillId="0" borderId="12" xfId="3" applyBorder="1" applyAlignment="1">
      <alignment horizontal="center" vertical="center"/>
    </xf>
    <xf numFmtId="0" fontId="30" fillId="7" borderId="12" xfId="3" applyFill="1" applyBorder="1" applyAlignment="1">
      <alignment horizontal="center" vertical="center"/>
    </xf>
    <xf numFmtId="0" fontId="30" fillId="10" borderId="18" xfId="3" applyFill="1" applyBorder="1" applyAlignment="1">
      <alignment horizontal="center" vertical="center"/>
    </xf>
    <xf numFmtId="0" fontId="30" fillId="10" borderId="13" xfId="3" applyFill="1" applyBorder="1" applyAlignment="1">
      <alignment horizontal="center" vertical="center"/>
    </xf>
    <xf numFmtId="0" fontId="30" fillId="7" borderId="19" xfId="3" applyFill="1" applyBorder="1" applyAlignment="1">
      <alignment horizontal="center" vertical="center"/>
    </xf>
    <xf numFmtId="0" fontId="37" fillId="0" borderId="1" xfId="3" applyFont="1" applyBorder="1" applyAlignment="1">
      <alignment horizontal="center" vertical="center" wrapText="1"/>
    </xf>
    <xf numFmtId="0" fontId="30" fillId="11" borderId="20" xfId="3" applyFill="1" applyBorder="1" applyAlignment="1">
      <alignment horizontal="center" vertical="center"/>
    </xf>
    <xf numFmtId="0" fontId="30" fillId="0" borderId="1" xfId="3" applyBorder="1"/>
    <xf numFmtId="0" fontId="32" fillId="0" borderId="13" xfId="3" applyFont="1" applyBorder="1" applyAlignment="1">
      <alignment horizontal="center" vertical="center" wrapText="1"/>
    </xf>
    <xf numFmtId="0" fontId="30" fillId="0" borderId="15" xfId="3" applyBorder="1" applyAlignment="1">
      <alignment horizontal="center" vertical="center" wrapText="1"/>
    </xf>
    <xf numFmtId="0" fontId="38" fillId="7" borderId="15" xfId="3" applyFont="1" applyFill="1" applyBorder="1" applyAlignment="1">
      <alignment horizontal="center" vertical="center"/>
    </xf>
    <xf numFmtId="0" fontId="32" fillId="0" borderId="19" xfId="3" applyFont="1" applyBorder="1" applyAlignment="1">
      <alignment horizontal="center" vertical="center"/>
    </xf>
    <xf numFmtId="0" fontId="30" fillId="0" borderId="19" xfId="3" applyBorder="1" applyAlignment="1">
      <alignment horizontal="center" vertical="center"/>
    </xf>
    <xf numFmtId="0" fontId="30" fillId="0" borderId="19" xfId="3" applyBorder="1" applyAlignment="1">
      <alignment horizontal="center" vertical="center" wrapText="1"/>
    </xf>
    <xf numFmtId="0" fontId="38" fillId="7" borderId="19" xfId="3" applyFont="1" applyFill="1" applyBorder="1" applyAlignment="1">
      <alignment horizontal="center" vertical="center"/>
    </xf>
    <xf numFmtId="0" fontId="39" fillId="0" borderId="0" xfId="3" applyFont="1"/>
    <xf numFmtId="0" fontId="30" fillId="0" borderId="0" xfId="3" applyAlignment="1">
      <alignment horizontal="center"/>
    </xf>
    <xf numFmtId="0" fontId="40" fillId="0" borderId="0" xfId="3" applyFont="1"/>
    <xf numFmtId="0" fontId="30" fillId="7" borderId="21" xfId="3" applyFill="1" applyBorder="1" applyAlignment="1">
      <alignment horizontal="center" vertical="center"/>
    </xf>
    <xf numFmtId="0" fontId="30" fillId="7" borderId="22" xfId="3" applyFill="1" applyBorder="1" applyAlignment="1">
      <alignment horizontal="center" vertical="center"/>
    </xf>
    <xf numFmtId="0" fontId="30" fillId="7" borderId="23" xfId="3" applyFill="1" applyBorder="1" applyAlignment="1">
      <alignment horizontal="center" vertical="center"/>
    </xf>
    <xf numFmtId="0" fontId="30" fillId="7" borderId="24" xfId="3" applyFill="1" applyBorder="1" applyAlignment="1">
      <alignment horizontal="center" vertical="center"/>
    </xf>
    <xf numFmtId="0" fontId="8" fillId="12" borderId="1" xfId="0" applyFont="1" applyFill="1" applyBorder="1" applyAlignment="1">
      <alignment horizontal="left" vertical="center"/>
    </xf>
    <xf numFmtId="0" fontId="11" fillId="8" borderId="1" xfId="0" applyFont="1" applyFill="1" applyBorder="1" applyAlignment="1">
      <alignment horizontal="center"/>
    </xf>
    <xf numFmtId="0" fontId="8" fillId="6" borderId="1" xfId="0" applyFont="1" applyFill="1" applyBorder="1">
      <alignment vertical="center"/>
    </xf>
    <xf numFmtId="0" fontId="11" fillId="0" borderId="0" xfId="0" applyFont="1" applyAlignment="1">
      <alignment horizontal="center" vertical="center" wrapText="1"/>
    </xf>
    <xf numFmtId="0" fontId="41" fillId="0" borderId="0" xfId="0" applyFont="1">
      <alignment vertical="center"/>
    </xf>
    <xf numFmtId="0" fontId="8" fillId="8" borderId="1" xfId="0" applyFont="1" applyFill="1" applyBorder="1">
      <alignment vertical="center"/>
    </xf>
    <xf numFmtId="0" fontId="9" fillId="8" borderId="1" xfId="0" applyFont="1" applyFill="1" applyBorder="1">
      <alignment vertical="center"/>
    </xf>
    <xf numFmtId="0" fontId="11" fillId="9"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8" fillId="10" borderId="1" xfId="0" applyFont="1" applyFill="1" applyBorder="1">
      <alignment vertical="center"/>
    </xf>
    <xf numFmtId="0" fontId="5" fillId="0" borderId="1" xfId="0" applyFont="1" applyBorder="1">
      <alignment vertical="center"/>
    </xf>
    <xf numFmtId="0" fontId="11" fillId="8" borderId="1" xfId="0" applyFont="1" applyFill="1" applyBorder="1">
      <alignment vertical="center"/>
    </xf>
    <xf numFmtId="0" fontId="5" fillId="8" borderId="1" xfId="0" applyFont="1" applyFill="1" applyBorder="1">
      <alignment vertical="center"/>
    </xf>
    <xf numFmtId="0" fontId="11" fillId="8" borderId="1" xfId="0" applyFont="1" applyFill="1" applyBorder="1" applyAlignment="1">
      <alignment horizontal="left" vertical="center"/>
    </xf>
    <xf numFmtId="177" fontId="10" fillId="5" borderId="1" xfId="0" applyNumberFormat="1" applyFont="1" applyFill="1" applyBorder="1" applyAlignment="1">
      <alignment horizontal="center" vertical="center"/>
    </xf>
    <xf numFmtId="177" fontId="10" fillId="9" borderId="1" xfId="0"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7" borderId="1" xfId="0" applyFont="1" applyFill="1" applyBorder="1" applyAlignment="1">
      <alignment horizontal="center" vertical="center"/>
    </xf>
    <xf numFmtId="0" fontId="44" fillId="0" borderId="0" xfId="0" applyFont="1">
      <alignment vertical="center"/>
    </xf>
    <xf numFmtId="0" fontId="11" fillId="9" borderId="1" xfId="0" applyFont="1" applyFill="1" applyBorder="1" applyAlignment="1">
      <alignment horizontal="center" vertical="center"/>
    </xf>
    <xf numFmtId="0" fontId="11" fillId="4" borderId="1" xfId="0" applyFont="1" applyFill="1" applyBorder="1" applyAlignment="1">
      <alignment horizontal="center"/>
    </xf>
    <xf numFmtId="0" fontId="11" fillId="10"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0" borderId="0" xfId="0" applyFont="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xf>
    <xf numFmtId="0" fontId="17" fillId="10" borderId="1" xfId="0" applyFont="1" applyFill="1" applyBorder="1" applyAlignment="1">
      <alignment horizontal="center" vertical="center"/>
    </xf>
    <xf numFmtId="0" fontId="11" fillId="12" borderId="1" xfId="0" applyFont="1" applyFill="1" applyBorder="1" applyAlignment="1">
      <alignment horizontal="center" vertical="center"/>
    </xf>
    <xf numFmtId="0" fontId="44" fillId="0" borderId="0" xfId="0" applyFont="1" applyAlignment="1">
      <alignment horizontal="center" vertical="center"/>
    </xf>
    <xf numFmtId="0" fontId="44" fillId="3" borderId="1" xfId="0" applyFont="1" applyFill="1" applyBorder="1">
      <alignment vertical="center"/>
    </xf>
    <xf numFmtId="0" fontId="44" fillId="3" borderId="1" xfId="0" applyFont="1" applyFill="1" applyBorder="1" applyAlignment="1">
      <alignment horizontal="center" vertical="center"/>
    </xf>
    <xf numFmtId="0" fontId="44" fillId="0" borderId="1" xfId="0" applyFont="1" applyBorder="1">
      <alignment vertical="center"/>
    </xf>
    <xf numFmtId="0" fontId="11" fillId="3" borderId="1" xfId="0" applyFont="1" applyFill="1" applyBorder="1" applyAlignment="1">
      <alignment horizontal="center" vertical="center"/>
    </xf>
    <xf numFmtId="0" fontId="44" fillId="10" borderId="1" xfId="0" applyFont="1" applyFill="1" applyBorder="1">
      <alignment vertical="center"/>
    </xf>
    <xf numFmtId="0" fontId="44" fillId="8" borderId="1" xfId="0" applyFont="1" applyFill="1" applyBorder="1">
      <alignment vertical="center"/>
    </xf>
    <xf numFmtId="0" fontId="44" fillId="3" borderId="0" xfId="0" applyFont="1" applyFill="1">
      <alignment vertical="center"/>
    </xf>
    <xf numFmtId="0" fontId="44" fillId="3" borderId="0" xfId="0" applyFont="1" applyFill="1" applyAlignment="1">
      <alignment horizontal="center" vertical="center"/>
    </xf>
    <xf numFmtId="0" fontId="11" fillId="0" borderId="0" xfId="0" applyFont="1" applyAlignment="1">
      <alignment horizontal="center"/>
    </xf>
    <xf numFmtId="0" fontId="11" fillId="10" borderId="0" xfId="0" applyFont="1" applyFill="1" applyAlignment="1">
      <alignment horizontal="center" vertical="center"/>
    </xf>
    <xf numFmtId="0" fontId="44" fillId="0" borderId="1" xfId="0" applyFont="1" applyBorder="1" applyAlignment="1">
      <alignment horizontal="center" vertical="center"/>
    </xf>
    <xf numFmtId="0" fontId="5" fillId="0" borderId="1" xfId="0" applyFont="1" applyBorder="1" applyAlignment="1">
      <alignment horizontal="center" vertical="center"/>
    </xf>
    <xf numFmtId="0" fontId="11" fillId="0" borderId="2" xfId="0" applyFont="1" applyBorder="1">
      <alignment vertical="center"/>
    </xf>
    <xf numFmtId="0" fontId="45" fillId="0" borderId="1" xfId="0" applyFont="1" applyBorder="1" applyAlignment="1">
      <alignment horizontal="left" vertical="center"/>
    </xf>
    <xf numFmtId="0" fontId="41" fillId="0" borderId="1" xfId="0" applyFont="1" applyBorder="1">
      <alignment vertical="center"/>
    </xf>
    <xf numFmtId="0" fontId="0" fillId="0" borderId="1" xfId="0" applyBorder="1">
      <alignment vertical="center"/>
    </xf>
    <xf numFmtId="0" fontId="11" fillId="3" borderId="4" xfId="0" applyFont="1" applyFill="1" applyBorder="1">
      <alignment vertical="center"/>
    </xf>
    <xf numFmtId="0" fontId="13" fillId="0" borderId="1" xfId="2" applyFont="1" applyBorder="1" applyAlignment="1">
      <alignment horizontal="center"/>
    </xf>
    <xf numFmtId="0" fontId="8" fillId="0" borderId="1" xfId="0" applyFont="1" applyBorder="1" applyAlignment="1">
      <alignment horizontal="center"/>
    </xf>
    <xf numFmtId="0" fontId="47" fillId="0" borderId="1" xfId="0" applyFont="1" applyBorder="1" applyAlignment="1">
      <alignment horizontal="right" vertical="center"/>
    </xf>
    <xf numFmtId="0" fontId="11" fillId="12" borderId="1" xfId="0" applyFont="1" applyFill="1" applyBorder="1" applyAlignment="1">
      <alignment horizontal="center" vertical="center" wrapText="1"/>
    </xf>
    <xf numFmtId="0" fontId="14" fillId="0" borderId="1" xfId="0" applyFont="1" applyBorder="1" applyAlignment="1">
      <alignment horizontal="center" vertical="center"/>
    </xf>
    <xf numFmtId="0" fontId="8" fillId="3" borderId="1" xfId="0" applyFont="1" applyFill="1" applyBorder="1" applyAlignment="1">
      <alignment horizontal="center" vertical="center"/>
    </xf>
    <xf numFmtId="0" fontId="9" fillId="3" borderId="0" xfId="0" applyFont="1" applyFill="1" applyAlignment="1">
      <alignment horizontal="center" vertical="center"/>
    </xf>
    <xf numFmtId="0" fontId="47" fillId="0" borderId="1" xfId="0" applyFont="1" applyBorder="1" applyAlignment="1">
      <alignment horizontal="left"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4" fillId="2"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11" fillId="4" borderId="25" xfId="0" applyFont="1" applyFill="1" applyBorder="1" applyAlignment="1">
      <alignment horizontal="center" vertical="center"/>
    </xf>
    <xf numFmtId="0" fontId="9" fillId="0" borderId="25" xfId="0" applyFont="1" applyBorder="1">
      <alignment vertical="center"/>
    </xf>
    <xf numFmtId="0" fontId="17" fillId="0" borderId="0" xfId="0" applyFont="1" applyAlignment="1">
      <alignment horizontal="center" vertical="center"/>
    </xf>
    <xf numFmtId="0" fontId="0" fillId="0" borderId="25" xfId="0" applyBorder="1">
      <alignment vertical="center"/>
    </xf>
    <xf numFmtId="0" fontId="8" fillId="0" borderId="0" xfId="0" applyFont="1" applyAlignment="1">
      <alignment horizontal="center" vertical="center"/>
    </xf>
    <xf numFmtId="0" fontId="8" fillId="9" borderId="1" xfId="0" applyFont="1" applyFill="1" applyBorder="1" applyAlignment="1">
      <alignment horizontal="center" vertical="center" wrapText="1"/>
    </xf>
    <xf numFmtId="0" fontId="8" fillId="0" borderId="1" xfId="2" applyFont="1" applyBorder="1" applyAlignment="1">
      <alignment horizontal="center"/>
    </xf>
    <xf numFmtId="0" fontId="9" fillId="0" borderId="25" xfId="0" applyFont="1" applyBorder="1" applyAlignment="1">
      <alignment horizontal="center" vertical="center"/>
    </xf>
    <xf numFmtId="0" fontId="44" fillId="3" borderId="25" xfId="0" applyFont="1" applyFill="1" applyBorder="1">
      <alignment vertical="center"/>
    </xf>
    <xf numFmtId="177" fontId="11" fillId="8" borderId="1" xfId="0" applyNumberFormat="1" applyFont="1" applyFill="1" applyBorder="1" applyAlignment="1">
      <alignment horizontal="center" vertical="center"/>
    </xf>
    <xf numFmtId="177" fontId="13" fillId="8" borderId="1" xfId="0" applyNumberFormat="1" applyFont="1" applyFill="1" applyBorder="1" applyAlignment="1">
      <alignment horizontal="center" vertical="center"/>
    </xf>
    <xf numFmtId="0" fontId="9" fillId="8" borderId="25" xfId="0" applyFont="1" applyFill="1" applyBorder="1">
      <alignment vertical="center"/>
    </xf>
    <xf numFmtId="0" fontId="11" fillId="3" borderId="0" xfId="0" applyFont="1" applyFill="1" applyAlignment="1">
      <alignment horizontal="center" vertical="center"/>
    </xf>
    <xf numFmtId="0" fontId="34" fillId="0" borderId="1" xfId="0" applyFont="1" applyBorder="1">
      <alignment vertical="center"/>
    </xf>
    <xf numFmtId="0" fontId="8" fillId="10" borderId="1" xfId="0" applyFont="1" applyFill="1" applyBorder="1" applyAlignment="1">
      <alignment horizontal="right" vertical="center"/>
    </xf>
    <xf numFmtId="0" fontId="11" fillId="10" borderId="1" xfId="0" applyFont="1" applyFill="1" applyBorder="1" applyAlignment="1">
      <alignment horizontal="left" vertical="center"/>
    </xf>
    <xf numFmtId="0" fontId="11" fillId="12" borderId="1" xfId="0" applyFont="1" applyFill="1" applyBorder="1" applyAlignment="1">
      <alignment horizontal="left" vertical="center"/>
    </xf>
    <xf numFmtId="0" fontId="21" fillId="12" borderId="1" xfId="0" applyFont="1" applyFill="1" applyBorder="1" applyAlignment="1">
      <alignment horizontal="left" vertical="center"/>
    </xf>
    <xf numFmtId="0" fontId="21" fillId="12" borderId="1" xfId="0" applyFont="1" applyFill="1" applyBorder="1" applyAlignment="1">
      <alignment horizontal="center" vertical="center"/>
    </xf>
    <xf numFmtId="0" fontId="14" fillId="0" borderId="1" xfId="0" applyFont="1" applyBorder="1" applyAlignment="1">
      <alignment horizontal="center" vertical="center" wrapText="1"/>
    </xf>
    <xf numFmtId="0" fontId="8" fillId="12"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48" borderId="1" xfId="0" applyFont="1" applyFill="1" applyBorder="1" applyAlignment="1">
      <alignment horizontal="center" vertical="center"/>
    </xf>
    <xf numFmtId="0" fontId="8" fillId="12" borderId="1" xfId="0" applyFont="1" applyFill="1" applyBorder="1" applyAlignment="1">
      <alignment horizontal="center" vertical="center"/>
    </xf>
    <xf numFmtId="0" fontId="112" fillId="9" borderId="1" xfId="0" applyFont="1" applyFill="1" applyBorder="1" applyAlignment="1">
      <alignment horizontal="center" vertical="center" wrapText="1"/>
    </xf>
    <xf numFmtId="0" fontId="8" fillId="0" borderId="0" xfId="0" applyFont="1">
      <alignment vertical="center"/>
    </xf>
    <xf numFmtId="0" fontId="8" fillId="4" borderId="1" xfId="0" applyFont="1" applyFill="1" applyBorder="1" applyAlignment="1">
      <alignment horizontal="center"/>
    </xf>
    <xf numFmtId="0" fontId="8" fillId="8" borderId="1" xfId="0" applyFont="1" applyFill="1" applyBorder="1" applyAlignment="1">
      <alignment horizontal="center"/>
    </xf>
    <xf numFmtId="0" fontId="8" fillId="6" borderId="1" xfId="0" applyFont="1" applyFill="1" applyBorder="1" applyAlignment="1">
      <alignment horizontal="center" vertical="center"/>
    </xf>
    <xf numFmtId="0" fontId="13" fillId="10" borderId="1" xfId="0" applyFont="1" applyFill="1" applyBorder="1" applyAlignment="1">
      <alignment horizontal="center" vertical="center"/>
    </xf>
    <xf numFmtId="0" fontId="17" fillId="0" borderId="4" xfId="0" applyFont="1" applyBorder="1" applyAlignment="1">
      <alignment horizontal="center" vertical="center" wrapText="1"/>
    </xf>
    <xf numFmtId="0" fontId="46" fillId="0" borderId="1" xfId="0" applyFont="1" applyBorder="1" applyAlignment="1">
      <alignment horizontal="center" vertical="center"/>
    </xf>
    <xf numFmtId="0" fontId="46" fillId="0" borderId="1" xfId="0" applyFont="1" applyBorder="1" applyAlignment="1">
      <alignment horizontal="center"/>
    </xf>
    <xf numFmtId="0" fontId="46" fillId="10" borderId="1" xfId="0" applyFont="1" applyFill="1" applyBorder="1" applyAlignment="1">
      <alignment horizontal="center" vertical="center"/>
    </xf>
    <xf numFmtId="0" fontId="46" fillId="0" borderId="0" xfId="0" applyFont="1">
      <alignment vertical="center"/>
    </xf>
    <xf numFmtId="0" fontId="8" fillId="4" borderId="1" xfId="0" applyFont="1" applyFill="1" applyBorder="1" applyAlignment="1">
      <alignment horizontal="center" vertical="center"/>
    </xf>
    <xf numFmtId="0" fontId="11" fillId="0" borderId="1" xfId="2" applyFont="1" applyBorder="1" applyAlignment="1">
      <alignment horizontal="center"/>
    </xf>
    <xf numFmtId="0" fontId="13" fillId="9" borderId="1" xfId="0" applyFont="1" applyFill="1" applyBorder="1" applyAlignment="1">
      <alignment horizontal="center" vertical="center" wrapText="1"/>
    </xf>
    <xf numFmtId="0" fontId="47" fillId="12" borderId="1" xfId="0" applyFont="1" applyFill="1" applyBorder="1" applyAlignment="1">
      <alignment horizontal="center" vertical="center"/>
    </xf>
    <xf numFmtId="0" fontId="11" fillId="10" borderId="1" xfId="0" applyFont="1" applyFill="1" applyBorder="1" applyAlignment="1">
      <alignment horizontal="center" vertical="center" wrapText="1"/>
    </xf>
    <xf numFmtId="0" fontId="11" fillId="10" borderId="1" xfId="2" applyFont="1" applyFill="1" applyBorder="1" applyAlignment="1">
      <alignment horizontal="center"/>
    </xf>
    <xf numFmtId="0" fontId="11" fillId="10" borderId="1" xfId="0" applyFont="1" applyFill="1" applyBorder="1" applyAlignment="1">
      <alignment horizontal="center"/>
    </xf>
    <xf numFmtId="0" fontId="8" fillId="10" borderId="0" xfId="0" applyFont="1" applyFill="1">
      <alignment vertical="center"/>
    </xf>
    <xf numFmtId="0" fontId="21" fillId="12" borderId="1" xfId="0" applyFont="1" applyFill="1" applyBorder="1" applyAlignment="1">
      <alignment horizontal="center" vertical="center" wrapText="1"/>
    </xf>
    <xf numFmtId="0" fontId="21" fillId="12" borderId="1" xfId="0" applyFont="1" applyFill="1" applyBorder="1" applyAlignment="1">
      <alignment horizontal="center"/>
    </xf>
    <xf numFmtId="0" fontId="8" fillId="12" borderId="0" xfId="0" applyFont="1" applyFill="1">
      <alignment vertical="center"/>
    </xf>
    <xf numFmtId="0" fontId="8" fillId="12" borderId="0" xfId="0" applyFont="1" applyFill="1" applyAlignment="1">
      <alignment horizontal="center" vertical="center"/>
    </xf>
    <xf numFmtId="0" fontId="11" fillId="0" borderId="1" xfId="0" applyFont="1" applyBorder="1" applyAlignment="1">
      <alignment vertical="center" wrapText="1"/>
    </xf>
    <xf numFmtId="0" fontId="9" fillId="3" borderId="1" xfId="0" applyFont="1" applyFill="1" applyBorder="1" applyAlignment="1">
      <alignment horizontal="center" vertical="center"/>
    </xf>
    <xf numFmtId="0" fontId="13" fillId="12" borderId="1" xfId="0" applyFont="1" applyFill="1" applyBorder="1" applyAlignment="1">
      <alignment horizontal="center" vertical="center"/>
    </xf>
    <xf numFmtId="0" fontId="8" fillId="49" borderId="1" xfId="0" applyFont="1" applyFill="1" applyBorder="1">
      <alignment vertical="center"/>
    </xf>
    <xf numFmtId="0" fontId="8" fillId="49" borderId="1" xfId="0" applyFont="1" applyFill="1" applyBorder="1" applyAlignment="1">
      <alignment horizontal="center" vertical="center"/>
    </xf>
    <xf numFmtId="0" fontId="9" fillId="49" borderId="1" xfId="0" applyFont="1" applyFill="1" applyBorder="1">
      <alignment vertical="center"/>
    </xf>
    <xf numFmtId="0" fontId="8" fillId="0" borderId="1" xfId="1752" applyFont="1" applyBorder="1" applyAlignment="1">
      <alignment horizontal="center" vertical="center"/>
    </xf>
    <xf numFmtId="0" fontId="8" fillId="10" borderId="1" xfId="1752" applyFont="1" applyFill="1" applyBorder="1" applyAlignment="1">
      <alignment horizontal="center" vertical="center"/>
    </xf>
    <xf numFmtId="0" fontId="113" fillId="2" borderId="1" xfId="1752" applyFont="1" applyFill="1" applyBorder="1" applyAlignment="1">
      <alignment horizontal="center"/>
    </xf>
    <xf numFmtId="0" fontId="8" fillId="3" borderId="0" xfId="0" applyFont="1" applyFill="1">
      <alignment vertical="center"/>
    </xf>
    <xf numFmtId="0" fontId="8" fillId="3" borderId="0" xfId="0" applyFont="1" applyFill="1" applyAlignment="1">
      <alignment horizontal="center" vertical="center"/>
    </xf>
    <xf numFmtId="0" fontId="18" fillId="8" borderId="1" xfId="0" applyFont="1" applyFill="1" applyBorder="1">
      <alignment vertical="center"/>
    </xf>
    <xf numFmtId="0" fontId="8" fillId="8" borderId="1" xfId="0" applyFont="1" applyFill="1" applyBorder="1" applyAlignment="1">
      <alignment horizontal="left" vertical="center"/>
    </xf>
    <xf numFmtId="0" fontId="111" fillId="0" borderId="1" xfId="0" applyFont="1" applyBorder="1">
      <alignment vertical="center"/>
    </xf>
    <xf numFmtId="0" fontId="13" fillId="12" borderId="1" xfId="0" applyFont="1" applyFill="1" applyBorder="1" applyAlignment="1">
      <alignment horizontal="center"/>
    </xf>
    <xf numFmtId="0" fontId="47" fillId="0" borderId="1" xfId="0" applyFont="1" applyBorder="1">
      <alignment vertical="center"/>
    </xf>
    <xf numFmtId="0" fontId="47" fillId="0" borderId="0" xfId="0" applyFont="1" applyAlignment="1">
      <alignment horizontal="center" vertical="center"/>
    </xf>
    <xf numFmtId="0" fontId="8" fillId="0" borderId="0" xfId="0" applyFont="1" applyAlignment="1">
      <alignment horizontal="center"/>
    </xf>
    <xf numFmtId="0" fontId="13" fillId="0" borderId="1" xfId="0" applyFont="1" applyBorder="1" applyAlignment="1">
      <alignment horizontal="center"/>
    </xf>
    <xf numFmtId="0" fontId="114" fillId="0" borderId="1" xfId="0" applyFont="1" applyBorder="1" applyAlignment="1">
      <alignment horizontal="left" vertical="center"/>
    </xf>
    <xf numFmtId="0" fontId="47" fillId="0" borderId="1" xfId="0" applyFont="1" applyBorder="1" applyAlignment="1">
      <alignment horizontal="center" vertical="center"/>
    </xf>
    <xf numFmtId="0" fontId="21" fillId="0" borderId="1" xfId="0" applyFont="1" applyBorder="1">
      <alignment vertical="center"/>
    </xf>
    <xf numFmtId="0" fontId="18" fillId="0" borderId="1" xfId="0" applyFont="1" applyBorder="1" applyAlignment="1">
      <alignment horizontal="center" vertical="center"/>
    </xf>
    <xf numFmtId="0" fontId="11" fillId="12" borderId="1" xfId="0" applyFont="1" applyFill="1" applyBorder="1">
      <alignment vertical="center"/>
    </xf>
    <xf numFmtId="0" fontId="11" fillId="3" borderId="1" xfId="0" applyFont="1" applyFill="1" applyBorder="1">
      <alignment vertical="center"/>
    </xf>
    <xf numFmtId="0" fontId="47" fillId="8" borderId="1" xfId="0" applyFont="1" applyFill="1" applyBorder="1" applyAlignment="1">
      <alignment horizontal="center" vertical="center"/>
    </xf>
    <xf numFmtId="0" fontId="115" fillId="2" borderId="1" xfId="1752" applyFont="1" applyFill="1" applyBorder="1" applyAlignment="1">
      <alignment horizontal="center"/>
    </xf>
    <xf numFmtId="0" fontId="11" fillId="3" borderId="0" xfId="0" applyFont="1" applyFill="1">
      <alignment vertical="center"/>
    </xf>
    <xf numFmtId="0" fontId="11" fillId="3" borderId="4" xfId="0" applyFont="1" applyFill="1" applyBorder="1" applyAlignment="1">
      <alignment horizontal="center" vertical="center"/>
    </xf>
    <xf numFmtId="0" fontId="21" fillId="0" borderId="1" xfId="0" applyFont="1" applyBorder="1" applyAlignment="1">
      <alignment horizontal="left" vertical="center"/>
    </xf>
    <xf numFmtId="0" fontId="11" fillId="10" borderId="1" xfId="0" applyFont="1" applyFill="1" applyBorder="1">
      <alignment vertical="center"/>
    </xf>
    <xf numFmtId="0" fontId="46" fillId="8" borderId="3" xfId="0" applyFont="1" applyFill="1" applyBorder="1" applyAlignment="1">
      <alignment horizontal="left" vertical="center"/>
    </xf>
    <xf numFmtId="0" fontId="8" fillId="8" borderId="1" xfId="0" applyFont="1" applyFill="1" applyBorder="1" applyAlignment="1">
      <alignment horizontal="right" vertical="center"/>
    </xf>
    <xf numFmtId="0" fontId="0" fillId="8" borderId="3" xfId="0" applyFill="1" applyBorder="1" applyAlignment="1">
      <alignment horizontal="center" vertical="center"/>
    </xf>
    <xf numFmtId="0" fontId="46" fillId="8" borderId="3" xfId="0" applyFont="1" applyFill="1" applyBorder="1" applyAlignment="1">
      <alignment horizontal="center" vertical="center"/>
    </xf>
    <xf numFmtId="0" fontId="9" fillId="8" borderId="0" xfId="0" applyFont="1" applyFill="1">
      <alignment vertical="center"/>
    </xf>
    <xf numFmtId="0" fontId="11" fillId="8" borderId="1" xfId="0" applyFont="1" applyFill="1" applyBorder="1" applyAlignment="1">
      <alignment horizontal="right" vertical="center"/>
    </xf>
    <xf numFmtId="0" fontId="47" fillId="4" borderId="1" xfId="0" applyFont="1" applyFill="1" applyBorder="1" applyAlignment="1">
      <alignment horizontal="center"/>
    </xf>
    <xf numFmtId="0" fontId="34" fillId="0" borderId="0" xfId="0" applyFont="1">
      <alignment vertical="center"/>
    </xf>
    <xf numFmtId="0" fontId="8" fillId="12" borderId="4" xfId="0" applyFont="1" applyFill="1" applyBorder="1" applyAlignment="1">
      <alignment horizontal="left" vertical="center"/>
    </xf>
    <xf numFmtId="0" fontId="46" fillId="0" borderId="4" xfId="0" applyFont="1" applyBorder="1" applyAlignment="1">
      <alignment horizontal="center" vertical="center"/>
    </xf>
    <xf numFmtId="0" fontId="18" fillId="2" borderId="1" xfId="0" applyFont="1" applyFill="1" applyBorder="1" applyAlignment="1">
      <alignment horizontal="center" vertical="center" wrapText="1"/>
    </xf>
    <xf numFmtId="0" fontId="119" fillId="50"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51" borderId="42" xfId="0" applyFont="1" applyFill="1" applyBorder="1" applyAlignment="1">
      <alignment horizontal="left" vertical="center"/>
    </xf>
    <xf numFmtId="0" fontId="8" fillId="51" borderId="43" xfId="0" applyFont="1" applyFill="1" applyBorder="1" applyAlignment="1">
      <alignment horizontal="left" vertical="center"/>
    </xf>
    <xf numFmtId="0" fontId="8" fillId="51" borderId="44" xfId="0" applyFont="1" applyFill="1" applyBorder="1" applyAlignment="1">
      <alignment horizontal="left" vertical="center"/>
    </xf>
    <xf numFmtId="0" fontId="46" fillId="0" borderId="1" xfId="0" applyFont="1" applyBorder="1" applyAlignment="1">
      <alignment horizontal="center" vertical="center" wrapText="1"/>
    </xf>
    <xf numFmtId="0" fontId="120" fillId="51" borderId="26" xfId="0" applyFont="1" applyFill="1" applyBorder="1" applyAlignment="1">
      <alignment horizontal="center" vertical="center"/>
    </xf>
    <xf numFmtId="0" fontId="120" fillId="51" borderId="1" xfId="0" applyFont="1" applyFill="1" applyBorder="1" applyAlignment="1">
      <alignment horizontal="center" vertical="center"/>
    </xf>
    <xf numFmtId="0" fontId="8" fillId="52" borderId="1" xfId="0" applyFont="1" applyFill="1" applyBorder="1" applyAlignment="1">
      <alignment horizontal="center" vertical="center" wrapText="1"/>
    </xf>
    <xf numFmtId="0" fontId="120" fillId="51" borderId="45" xfId="0" applyFont="1" applyFill="1" applyBorder="1" applyAlignment="1">
      <alignment horizontal="center" vertical="center"/>
    </xf>
    <xf numFmtId="0" fontId="120" fillId="0" borderId="1" xfId="0" applyFont="1" applyBorder="1" applyAlignment="1">
      <alignment horizontal="center" vertical="center"/>
    </xf>
    <xf numFmtId="0" fontId="8" fillId="0" borderId="46" xfId="0" applyFont="1" applyBorder="1" applyAlignment="1">
      <alignment horizontal="right" vertical="center"/>
    </xf>
    <xf numFmtId="0" fontId="120" fillId="53" borderId="45" xfId="0" applyFont="1" applyFill="1" applyBorder="1" applyAlignment="1">
      <alignment horizontal="center" vertical="center"/>
    </xf>
    <xf numFmtId="0" fontId="120" fillId="12" borderId="1" xfId="0" applyFont="1" applyFill="1" applyBorder="1" applyAlignment="1">
      <alignment horizontal="center" vertical="center"/>
    </xf>
    <xf numFmtId="0" fontId="13" fillId="8" borderId="1" xfId="0" applyFont="1" applyFill="1" applyBorder="1" applyAlignment="1">
      <alignment horizontal="center"/>
    </xf>
    <xf numFmtId="0" fontId="112" fillId="52" borderId="1" xfId="0" applyFont="1" applyFill="1" applyBorder="1">
      <alignment vertical="center"/>
    </xf>
    <xf numFmtId="0" fontId="8" fillId="52" borderId="1" xfId="0" applyFont="1" applyFill="1" applyBorder="1" applyAlignment="1">
      <alignment horizontal="center" vertical="center"/>
    </xf>
    <xf numFmtId="0" fontId="18" fillId="52"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8" fillId="0" borderId="25" xfId="0" applyFont="1" applyBorder="1" applyAlignment="1">
      <alignment horizontal="center" vertical="center" wrapText="1"/>
    </xf>
    <xf numFmtId="0" fontId="8" fillId="0" borderId="0" xfId="0" applyFont="1" applyAlignment="1">
      <alignment horizontal="center" vertical="center" wrapText="1"/>
    </xf>
    <xf numFmtId="0" fontId="46" fillId="0" borderId="2" xfId="0" applyFont="1" applyBorder="1" applyAlignment="1">
      <alignment horizontal="left" vertical="center"/>
    </xf>
    <xf numFmtId="0" fontId="0" fillId="0" borderId="2" xfId="0" applyBorder="1" applyAlignment="1">
      <alignment horizontal="center" vertical="center"/>
    </xf>
    <xf numFmtId="0" fontId="46" fillId="0" borderId="2" xfId="0" applyFont="1" applyBorder="1" applyAlignment="1">
      <alignment horizontal="center" vertical="center"/>
    </xf>
    <xf numFmtId="177" fontId="8" fillId="0" borderId="2" xfId="0" applyNumberFormat="1" applyFont="1" applyBorder="1" applyAlignment="1">
      <alignment horizontal="center" vertical="center"/>
    </xf>
    <xf numFmtId="0" fontId="9" fillId="0" borderId="47" xfId="0" applyFont="1" applyBorder="1">
      <alignment vertical="center"/>
    </xf>
    <xf numFmtId="0" fontId="8" fillId="12" borderId="1" xfId="0" applyFont="1" applyFill="1" applyBorder="1" applyAlignment="1">
      <alignment horizontal="right" vertical="center"/>
    </xf>
    <xf numFmtId="0" fontId="0" fillId="12" borderId="4" xfId="0" applyFill="1" applyBorder="1" applyAlignment="1">
      <alignment horizontal="center" vertical="center"/>
    </xf>
    <xf numFmtId="0" fontId="13" fillId="12" borderId="1" xfId="0" applyFont="1" applyFill="1" applyBorder="1" applyAlignment="1">
      <alignment horizontal="center" vertical="center" wrapText="1"/>
    </xf>
    <xf numFmtId="0" fontId="8" fillId="12" borderId="1" xfId="0" applyFont="1" applyFill="1" applyBorder="1" applyAlignment="1">
      <alignment horizontal="center"/>
    </xf>
    <xf numFmtId="0" fontId="13" fillId="0" borderId="0" xfId="0" applyFont="1" applyAlignment="1">
      <alignment horizontal="center" vertical="center"/>
    </xf>
    <xf numFmtId="0" fontId="42" fillId="0" borderId="0" xfId="0" applyFont="1">
      <alignment vertical="center"/>
    </xf>
    <xf numFmtId="0" fontId="42" fillId="0" borderId="1" xfId="0" applyFont="1" applyBorder="1">
      <alignment vertical="center"/>
    </xf>
    <xf numFmtId="0" fontId="42" fillId="0" borderId="25" xfId="0" applyFont="1" applyBorder="1">
      <alignment vertical="center"/>
    </xf>
    <xf numFmtId="0" fontId="8" fillId="12" borderId="1" xfId="0" applyFont="1" applyFill="1" applyBorder="1">
      <alignment vertical="center"/>
    </xf>
    <xf numFmtId="0" fontId="8" fillId="12" borderId="4" xfId="0" applyFont="1" applyFill="1" applyBorder="1" applyAlignment="1">
      <alignment horizontal="center" vertical="center"/>
    </xf>
    <xf numFmtId="0" fontId="12" fillId="0" borderId="2" xfId="0" applyFont="1" applyBorder="1" applyAlignment="1">
      <alignment horizontal="left" vertical="center"/>
    </xf>
    <xf numFmtId="0" fontId="9" fillId="0" borderId="1" xfId="0" applyFont="1" applyBorder="1" applyAlignment="1">
      <alignment horizontal="center" vertical="center"/>
    </xf>
    <xf numFmtId="0" fontId="8" fillId="0" borderId="25" xfId="0" applyFont="1" applyBorder="1">
      <alignment vertical="center"/>
    </xf>
    <xf numFmtId="0" fontId="13" fillId="12" borderId="1" xfId="0" applyFont="1" applyFill="1" applyBorder="1">
      <alignment vertical="center"/>
    </xf>
    <xf numFmtId="0" fontId="9" fillId="12" borderId="1" xfId="0" applyFont="1" applyFill="1" applyBorder="1">
      <alignment vertical="center"/>
    </xf>
    <xf numFmtId="0" fontId="44" fillId="12" borderId="1" xfId="0" applyFont="1" applyFill="1" applyBorder="1">
      <alignment vertical="center"/>
    </xf>
    <xf numFmtId="177" fontId="10" fillId="0" borderId="1" xfId="0" applyNumberFormat="1" applyFont="1" applyBorder="1" applyAlignment="1">
      <alignment horizontal="center" vertical="center"/>
    </xf>
    <xf numFmtId="0" fontId="9" fillId="3" borderId="25" xfId="0" applyFont="1" applyFill="1" applyBorder="1">
      <alignment vertical="center"/>
    </xf>
    <xf numFmtId="177" fontId="10" fillId="54" borderId="1" xfId="0" applyNumberFormat="1" applyFont="1" applyFill="1" applyBorder="1" applyAlignment="1">
      <alignment horizontal="center" vertical="center"/>
    </xf>
    <xf numFmtId="0" fontId="8" fillId="0" borderId="4" xfId="0" applyFont="1" applyBorder="1" applyAlignment="1">
      <alignment horizontal="left" vertical="center"/>
    </xf>
    <xf numFmtId="0" fontId="42" fillId="12" borderId="1" xfId="0" applyFont="1" applyFill="1" applyBorder="1">
      <alignment vertical="center"/>
    </xf>
    <xf numFmtId="0" fontId="13" fillId="12" borderId="0" xfId="0" applyFont="1" applyFill="1" applyAlignment="1">
      <alignment horizontal="center" vertical="center"/>
    </xf>
    <xf numFmtId="0" fontId="42" fillId="12" borderId="0" xfId="0" applyFont="1" applyFill="1">
      <alignment vertical="center"/>
    </xf>
    <xf numFmtId="177" fontId="13" fillId="12" borderId="1" xfId="0" applyNumberFormat="1" applyFont="1" applyFill="1" applyBorder="1" applyAlignment="1">
      <alignment horizontal="center" vertical="center"/>
    </xf>
    <xf numFmtId="0" fontId="121" fillId="8" borderId="1" xfId="0" applyFont="1" applyFill="1" applyBorder="1" applyAlignment="1">
      <alignment horizontal="left" vertical="center"/>
    </xf>
    <xf numFmtId="0" fontId="121" fillId="8" borderId="1" xfId="0" applyFont="1" applyFill="1" applyBorder="1">
      <alignment vertical="center"/>
    </xf>
    <xf numFmtId="0" fontId="122" fillId="8" borderId="1" xfId="0" applyFont="1" applyFill="1" applyBorder="1">
      <alignment vertical="center"/>
    </xf>
    <xf numFmtId="0" fontId="121" fillId="8" borderId="1" xfId="0" applyFont="1" applyFill="1" applyBorder="1" applyAlignment="1">
      <alignment horizontal="center" vertical="center"/>
    </xf>
    <xf numFmtId="0" fontId="121" fillId="8" borderId="0" xfId="0" applyFont="1" applyFill="1" applyAlignment="1">
      <alignment horizontal="center" vertical="center"/>
    </xf>
    <xf numFmtId="0" fontId="122" fillId="8" borderId="0" xfId="0" applyFont="1" applyFill="1">
      <alignment vertical="center"/>
    </xf>
    <xf numFmtId="177" fontId="121" fillId="8" borderId="1" xfId="0" applyNumberFormat="1" applyFont="1" applyFill="1" applyBorder="1" applyAlignment="1">
      <alignment horizontal="center" vertical="center"/>
    </xf>
    <xf numFmtId="0" fontId="121" fillId="8" borderId="25" xfId="0" applyFont="1" applyFill="1" applyBorder="1" applyAlignment="1">
      <alignment vertical="center" wrapText="1"/>
    </xf>
    <xf numFmtId="0" fontId="121" fillId="8" borderId="1" xfId="0" applyFont="1" applyFill="1" applyBorder="1" applyAlignment="1">
      <alignment vertical="center" wrapText="1"/>
    </xf>
    <xf numFmtId="0" fontId="121" fillId="8" borderId="25" xfId="0" applyFont="1" applyFill="1" applyBorder="1">
      <alignment vertical="center"/>
    </xf>
    <xf numFmtId="0" fontId="8" fillId="8" borderId="1" xfId="0" applyFont="1" applyFill="1" applyBorder="1" applyAlignment="1">
      <alignment horizontal="center" vertical="center" wrapText="1"/>
    </xf>
    <xf numFmtId="0" fontId="8" fillId="10" borderId="1" xfId="0" applyFont="1" applyFill="1" applyBorder="1" applyAlignment="1">
      <alignment horizontal="left" vertical="center"/>
    </xf>
    <xf numFmtId="0" fontId="112" fillId="10" borderId="2" xfId="0" applyFont="1" applyFill="1" applyBorder="1" applyAlignment="1">
      <alignment horizontal="left" vertical="center"/>
    </xf>
    <xf numFmtId="0" fontId="8" fillId="10" borderId="1" xfId="0" applyFont="1" applyFill="1" applyBorder="1" applyAlignment="1">
      <alignment horizontal="center" vertical="center" wrapText="1"/>
    </xf>
    <xf numFmtId="0" fontId="8" fillId="10" borderId="1" xfId="0" applyFont="1" applyFill="1" applyBorder="1" applyAlignment="1">
      <alignment horizontal="center"/>
    </xf>
    <xf numFmtId="0" fontId="44" fillId="10" borderId="0" xfId="0" applyFont="1" applyFill="1">
      <alignment vertical="center"/>
    </xf>
    <xf numFmtId="0" fontId="120" fillId="10" borderId="1" xfId="0" applyFont="1" applyFill="1" applyBorder="1" applyAlignment="1">
      <alignment horizontal="center" vertical="center"/>
    </xf>
    <xf numFmtId="177" fontId="11" fillId="10" borderId="1" xfId="0" applyNumberFormat="1" applyFont="1" applyFill="1" applyBorder="1" applyAlignment="1">
      <alignment horizontal="center" vertical="center"/>
    </xf>
    <xf numFmtId="177" fontId="10" fillId="10" borderId="1" xfId="0" applyNumberFormat="1" applyFont="1" applyFill="1" applyBorder="1" applyAlignment="1">
      <alignment horizontal="center" vertical="center"/>
    </xf>
    <xf numFmtId="0" fontId="11" fillId="10" borderId="2" xfId="0" applyFont="1" applyFill="1" applyBorder="1">
      <alignment vertical="center"/>
    </xf>
    <xf numFmtId="0" fontId="8" fillId="10" borderId="2" xfId="0" applyFont="1" applyFill="1" applyBorder="1">
      <alignment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8" fillId="10" borderId="25" xfId="0" applyFont="1" applyFill="1" applyBorder="1">
      <alignment vertical="center"/>
    </xf>
    <xf numFmtId="0" fontId="13" fillId="10" borderId="1" xfId="0" applyFont="1" applyFill="1" applyBorder="1">
      <alignment vertical="center"/>
    </xf>
    <xf numFmtId="0" fontId="8" fillId="10" borderId="2" xfId="0" applyFont="1" applyFill="1" applyBorder="1" applyAlignment="1">
      <alignment horizontal="center"/>
    </xf>
    <xf numFmtId="0" fontId="11" fillId="10" borderId="2" xfId="0" applyFont="1" applyFill="1" applyBorder="1" applyAlignment="1">
      <alignment horizontal="center"/>
    </xf>
    <xf numFmtId="0" fontId="8" fillId="10" borderId="0" xfId="0" applyFont="1" applyFill="1" applyAlignment="1">
      <alignment horizontal="center" vertical="center"/>
    </xf>
    <xf numFmtId="0" fontId="120" fillId="0" borderId="26" xfId="0" applyFont="1" applyBorder="1" applyAlignment="1">
      <alignment horizontal="left" vertical="center"/>
    </xf>
    <xf numFmtId="0" fontId="120" fillId="0" borderId="2" xfId="0" applyFont="1" applyBorder="1" applyAlignment="1">
      <alignment horizontal="left" vertical="center"/>
    </xf>
    <xf numFmtId="0" fontId="14" fillId="12" borderId="2" xfId="0" applyFont="1" applyFill="1" applyBorder="1">
      <alignment vertical="center"/>
    </xf>
    <xf numFmtId="0" fontId="42" fillId="12" borderId="2" xfId="0" applyFont="1" applyFill="1" applyBorder="1">
      <alignment vertical="center"/>
    </xf>
    <xf numFmtId="0" fontId="13" fillId="12" borderId="2" xfId="0" applyFont="1" applyFill="1" applyBorder="1">
      <alignment vertical="center"/>
    </xf>
    <xf numFmtId="0" fontId="42" fillId="12" borderId="2" xfId="0" applyFont="1" applyFill="1" applyBorder="1" applyAlignment="1">
      <alignment horizontal="center" vertical="center"/>
    </xf>
    <xf numFmtId="0" fontId="42" fillId="12" borderId="0" xfId="0" applyFont="1" applyFill="1" applyAlignment="1">
      <alignment horizontal="center" vertical="center"/>
    </xf>
    <xf numFmtId="177" fontId="13" fillId="12" borderId="2" xfId="0" applyNumberFormat="1" applyFont="1" applyFill="1" applyBorder="1" applyAlignment="1">
      <alignment horizontal="center" vertical="center"/>
    </xf>
    <xf numFmtId="0" fontId="8" fillId="0" borderId="48" xfId="0" applyFont="1" applyBorder="1">
      <alignment vertical="center"/>
    </xf>
    <xf numFmtId="0" fontId="13" fillId="0" borderId="2" xfId="0" applyFont="1" applyBorder="1">
      <alignment vertical="center"/>
    </xf>
    <xf numFmtId="0" fontId="8" fillId="0" borderId="2" xfId="0" applyFont="1" applyBorder="1">
      <alignment vertical="center"/>
    </xf>
    <xf numFmtId="0" fontId="14" fillId="12" borderId="1" xfId="0" applyFont="1" applyFill="1" applyBorder="1">
      <alignment vertical="center"/>
    </xf>
    <xf numFmtId="0" fontId="42" fillId="12" borderId="1" xfId="0" applyFont="1" applyFill="1" applyBorder="1" applyAlignment="1">
      <alignment horizontal="center" vertical="center"/>
    </xf>
    <xf numFmtId="0" fontId="10" fillId="3" borderId="4" xfId="0" applyFont="1" applyFill="1" applyBorder="1">
      <alignment vertical="center"/>
    </xf>
    <xf numFmtId="0" fontId="44" fillId="3" borderId="4" xfId="0" applyFont="1" applyFill="1" applyBorder="1">
      <alignment vertical="center"/>
    </xf>
    <xf numFmtId="0" fontId="44" fillId="3" borderId="49" xfId="0" applyFont="1" applyFill="1" applyBorder="1">
      <alignment vertical="center"/>
    </xf>
    <xf numFmtId="0" fontId="123" fillId="0" borderId="25" xfId="0" applyFont="1" applyBorder="1">
      <alignment vertical="center"/>
    </xf>
    <xf numFmtId="0" fontId="123" fillId="0" borderId="1" xfId="0" applyFont="1" applyBorder="1">
      <alignment vertical="center"/>
    </xf>
    <xf numFmtId="0" fontId="8" fillId="55" borderId="1" xfId="0" applyFont="1" applyFill="1" applyBorder="1" applyAlignment="1">
      <alignment horizontal="center" vertical="center"/>
    </xf>
    <xf numFmtId="0" fontId="8" fillId="56" borderId="1" xfId="0" applyFont="1" applyFill="1" applyBorder="1" applyAlignment="1">
      <alignment horizontal="center" vertical="center"/>
    </xf>
    <xf numFmtId="0" fontId="13" fillId="12" borderId="1" xfId="0" applyFont="1" applyFill="1" applyBorder="1" applyAlignment="1">
      <alignment horizontal="left" vertical="center"/>
    </xf>
    <xf numFmtId="0" fontId="13" fillId="12" borderId="2" xfId="0" applyFont="1" applyFill="1" applyBorder="1" applyAlignment="1">
      <alignment horizontal="center" vertical="center" wrapText="1"/>
    </xf>
    <xf numFmtId="0" fontId="13" fillId="12" borderId="2" xfId="0" applyFont="1" applyFill="1" applyBorder="1" applyAlignment="1">
      <alignment horizontal="center"/>
    </xf>
    <xf numFmtId="0" fontId="125" fillId="8" borderId="1" xfId="0" applyFont="1" applyFill="1" applyBorder="1">
      <alignment vertical="center"/>
    </xf>
    <xf numFmtId="0" fontId="8" fillId="0" borderId="5" xfId="0" applyFont="1" applyBorder="1" applyAlignment="1">
      <alignment horizontal="center" vertical="center"/>
    </xf>
    <xf numFmtId="0" fontId="11" fillId="0" borderId="5" xfId="0" applyFont="1" applyBorder="1" applyAlignment="1">
      <alignment horizontal="center" vertical="center"/>
    </xf>
    <xf numFmtId="0" fontId="11" fillId="8" borderId="5" xfId="0" applyFont="1" applyFill="1" applyBorder="1" applyAlignment="1">
      <alignment horizontal="center" vertical="center"/>
    </xf>
    <xf numFmtId="0" fontId="11" fillId="4" borderId="5" xfId="0" applyFont="1" applyFill="1" applyBorder="1" applyAlignment="1">
      <alignment horizontal="center" vertical="center"/>
    </xf>
    <xf numFmtId="0" fontId="8" fillId="8" borderId="5" xfId="0" applyFont="1" applyFill="1" applyBorder="1" applyAlignment="1">
      <alignment horizontal="center" vertical="center"/>
    </xf>
    <xf numFmtId="0" fontId="44" fillId="3" borderId="5" xfId="0" applyFont="1" applyFill="1" applyBorder="1">
      <alignment vertical="center"/>
    </xf>
    <xf numFmtId="0" fontId="11" fillId="3" borderId="5"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52" xfId="0" applyFont="1" applyFill="1" applyBorder="1" applyAlignment="1">
      <alignment horizontal="center" vertical="center"/>
    </xf>
    <xf numFmtId="0" fontId="11" fillId="4" borderId="2" xfId="0" applyFont="1" applyFill="1" applyBorder="1" applyAlignment="1">
      <alignment horizontal="center"/>
    </xf>
    <xf numFmtId="0" fontId="126" fillId="0" borderId="0" xfId="0" applyFont="1">
      <alignment vertical="center"/>
    </xf>
    <xf numFmtId="0" fontId="8" fillId="8" borderId="25" xfId="0" applyFont="1" applyFill="1" applyBorder="1" applyAlignment="1">
      <alignment horizontal="center" vertical="center"/>
    </xf>
    <xf numFmtId="0" fontId="8" fillId="0" borderId="25" xfId="0" applyFont="1" applyBorder="1" applyAlignment="1">
      <alignment horizontal="center" vertical="center"/>
    </xf>
    <xf numFmtId="0" fontId="8" fillId="10" borderId="48" xfId="0" applyFont="1" applyFill="1" applyBorder="1" applyAlignment="1">
      <alignment horizontal="center" vertical="center"/>
    </xf>
    <xf numFmtId="0" fontId="120" fillId="0" borderId="5" xfId="0" applyFont="1" applyBorder="1" applyAlignment="1">
      <alignment horizontal="center" vertical="center"/>
    </xf>
    <xf numFmtId="0" fontId="8" fillId="12" borderId="5" xfId="0" applyFont="1" applyFill="1" applyBorder="1" applyAlignment="1">
      <alignment horizontal="center" vertical="center"/>
    </xf>
    <xf numFmtId="211" fontId="11" fillId="4" borderId="1" xfId="0" applyNumberFormat="1" applyFont="1" applyFill="1" applyBorder="1" applyAlignment="1">
      <alignment horizontal="center"/>
    </xf>
    <xf numFmtId="211" fontId="11" fillId="0" borderId="1" xfId="0" applyNumberFormat="1" applyFont="1" applyBorder="1" applyAlignment="1">
      <alignment horizontal="center" vertical="center"/>
    </xf>
    <xf numFmtId="211" fontId="17" fillId="0" borderId="1" xfId="0" applyNumberFormat="1" applyFont="1" applyBorder="1" applyAlignment="1">
      <alignment horizontal="center" vertical="center"/>
    </xf>
    <xf numFmtId="211" fontId="8" fillId="0" borderId="1" xfId="0" applyNumberFormat="1" applyFont="1" applyBorder="1" applyAlignment="1">
      <alignment horizontal="center" vertical="center"/>
    </xf>
    <xf numFmtId="211" fontId="11" fillId="8" borderId="1" xfId="0" applyNumberFormat="1" applyFont="1" applyFill="1" applyBorder="1" applyAlignment="1">
      <alignment horizontal="center" vertical="center"/>
    </xf>
    <xf numFmtId="211" fontId="11" fillId="4" borderId="1" xfId="0" applyNumberFormat="1" applyFont="1" applyFill="1" applyBorder="1" applyAlignment="1">
      <alignment horizontal="center" vertical="center"/>
    </xf>
    <xf numFmtId="211" fontId="8" fillId="3" borderId="1" xfId="0" applyNumberFormat="1" applyFont="1" applyFill="1" applyBorder="1" applyAlignment="1">
      <alignment horizontal="center" vertical="center"/>
    </xf>
    <xf numFmtId="211" fontId="8" fillId="10" borderId="1" xfId="0" applyNumberFormat="1" applyFont="1" applyFill="1" applyBorder="1" applyAlignment="1">
      <alignment horizontal="center" vertical="center"/>
    </xf>
    <xf numFmtId="211" fontId="8" fillId="8" borderId="1" xfId="0" applyNumberFormat="1" applyFont="1" applyFill="1" applyBorder="1" applyAlignment="1">
      <alignment horizontal="center" vertical="center"/>
    </xf>
    <xf numFmtId="211" fontId="13" fillId="0" borderId="1" xfId="0" applyNumberFormat="1" applyFont="1" applyBorder="1" applyAlignment="1">
      <alignment horizontal="center" vertical="center"/>
    </xf>
    <xf numFmtId="211" fontId="8" fillId="3" borderId="0" xfId="0" applyNumberFormat="1" applyFont="1" applyFill="1" applyAlignment="1">
      <alignment horizontal="center" vertical="center"/>
    </xf>
    <xf numFmtId="211" fontId="11" fillId="3" borderId="0" xfId="0" applyNumberFormat="1" applyFont="1" applyFill="1" applyAlignment="1">
      <alignment horizontal="center" vertical="center"/>
    </xf>
    <xf numFmtId="211" fontId="13" fillId="12" borderId="1" xfId="0" applyNumberFormat="1" applyFont="1" applyFill="1" applyBorder="1">
      <alignment vertical="center"/>
    </xf>
    <xf numFmtId="211" fontId="9" fillId="0" borderId="0" xfId="0" applyNumberFormat="1" applyFont="1">
      <alignment vertical="center"/>
    </xf>
    <xf numFmtId="0" fontId="15" fillId="8" borderId="1" xfId="0" applyFont="1" applyFill="1" applyBorder="1" applyAlignment="1">
      <alignment horizontal="left" vertical="center"/>
    </xf>
    <xf numFmtId="0" fontId="15" fillId="8" borderId="1" xfId="0" applyFont="1" applyFill="1" applyBorder="1" applyAlignment="1">
      <alignment horizontal="center" vertical="center"/>
    </xf>
    <xf numFmtId="0" fontId="13" fillId="8" borderId="1" xfId="0" applyFont="1" applyFill="1" applyBorder="1" applyAlignment="1">
      <alignment horizontal="center" vertical="center" wrapText="1"/>
    </xf>
    <xf numFmtId="0" fontId="8" fillId="58" borderId="1" xfId="0" applyFont="1" applyFill="1" applyBorder="1">
      <alignment vertical="center"/>
    </xf>
    <xf numFmtId="0" fontId="9" fillId="58" borderId="1" xfId="0" applyFont="1" applyFill="1" applyBorder="1">
      <alignment vertical="center"/>
    </xf>
    <xf numFmtId="0" fontId="8" fillId="58" borderId="1" xfId="0" applyFont="1" applyFill="1" applyBorder="1" applyAlignment="1">
      <alignment horizontal="center" vertical="center"/>
    </xf>
    <xf numFmtId="0" fontId="44" fillId="58" borderId="1" xfId="0" applyFont="1" applyFill="1" applyBorder="1">
      <alignment vertical="center"/>
    </xf>
    <xf numFmtId="0" fontId="11" fillId="58" borderId="1" xfId="0" applyFont="1" applyFill="1" applyBorder="1" applyAlignment="1">
      <alignment horizontal="center" vertical="center"/>
    </xf>
    <xf numFmtId="0" fontId="8" fillId="12"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44" fillId="3" borderId="2" xfId="0" applyFont="1" applyFill="1" applyBorder="1">
      <alignment vertical="center"/>
    </xf>
    <xf numFmtId="211" fontId="9" fillId="0" borderId="1" xfId="0" applyNumberFormat="1" applyFont="1" applyBorder="1">
      <alignment vertical="center"/>
    </xf>
    <xf numFmtId="211" fontId="11"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1" fillId="0" borderId="3" xfId="0" applyFont="1" applyBorder="1" applyAlignment="1">
      <alignment horizontal="center" vertical="center"/>
    </xf>
    <xf numFmtId="0" fontId="13" fillId="12" borderId="2" xfId="0" applyFont="1" applyFill="1" applyBorder="1" applyAlignment="1">
      <alignment horizontal="center" vertical="center"/>
    </xf>
    <xf numFmtId="0" fontId="13" fillId="12" borderId="4" xfId="0" applyFont="1" applyFill="1" applyBorder="1" applyAlignment="1">
      <alignment horizontal="center" vertical="center"/>
    </xf>
    <xf numFmtId="0" fontId="8" fillId="0" borderId="4" xfId="0" applyFont="1" applyBorder="1" applyAlignment="1">
      <alignment horizontal="center" vertical="center"/>
    </xf>
    <xf numFmtId="0" fontId="0" fillId="0" borderId="4" xfId="0" applyBorder="1" applyAlignment="1">
      <alignment horizontal="center" vertical="center"/>
    </xf>
    <xf numFmtId="0" fontId="41" fillId="0" borderId="3" xfId="0" applyFont="1" applyBorder="1" applyAlignment="1">
      <alignment horizontal="center" vertical="center" wrapText="1"/>
    </xf>
    <xf numFmtId="177" fontId="13" fillId="0" borderId="1" xfId="0" applyNumberFormat="1" applyFont="1" applyBorder="1" applyAlignment="1">
      <alignment horizontal="center" vertical="center"/>
    </xf>
    <xf numFmtId="177" fontId="11" fillId="0" borderId="1" xfId="0" applyNumberFormat="1" applyFont="1" applyBorder="1" applyAlignment="1">
      <alignment horizontal="center" vertical="center"/>
    </xf>
    <xf numFmtId="177" fontId="8" fillId="0" borderId="1" xfId="0" applyNumberFormat="1" applyFont="1" applyBorder="1" applyAlignment="1">
      <alignment horizontal="center" vertical="center"/>
    </xf>
    <xf numFmtId="0" fontId="11" fillId="10" borderId="2" xfId="0" applyFont="1" applyFill="1" applyBorder="1" applyAlignment="1">
      <alignment horizontal="center" vertical="center"/>
    </xf>
    <xf numFmtId="0" fontId="17" fillId="0" borderId="0" xfId="1540" applyFont="1" applyAlignment="1">
      <alignment horizontal="center" vertical="center" wrapText="1"/>
    </xf>
    <xf numFmtId="0" fontId="17" fillId="0" borderId="0" xfId="1540" applyFont="1">
      <alignment vertical="center"/>
    </xf>
    <xf numFmtId="0" fontId="129" fillId="0" borderId="0" xfId="1540" applyFont="1" applyAlignment="1">
      <alignment horizontal="center" vertical="center"/>
    </xf>
    <xf numFmtId="0" fontId="17" fillId="0" borderId="0" xfId="1540" applyFont="1" applyAlignment="1">
      <alignment horizontal="center" vertical="center"/>
    </xf>
    <xf numFmtId="0" fontId="46" fillId="0" borderId="0" xfId="1540" applyFont="1" applyAlignment="1">
      <alignment horizontal="right" vertical="center"/>
    </xf>
    <xf numFmtId="0" fontId="46" fillId="0" borderId="0" xfId="1540" applyFont="1" applyAlignment="1">
      <alignment horizontal="right"/>
    </xf>
    <xf numFmtId="0" fontId="56" fillId="0" borderId="0" xfId="1540" applyAlignment="1">
      <alignment horizontal="right" vertical="center"/>
    </xf>
    <xf numFmtId="0" fontId="111" fillId="0" borderId="0" xfId="1540" applyFont="1" applyAlignment="1">
      <alignment horizontal="center" vertical="center" wrapText="1"/>
    </xf>
    <xf numFmtId="0" fontId="17" fillId="0" borderId="0" xfId="1540" applyFont="1" applyAlignment="1">
      <alignment horizontal="right" vertical="center"/>
    </xf>
    <xf numFmtId="0" fontId="129" fillId="0" borderId="0" xfId="1540" applyFont="1" applyAlignment="1">
      <alignment horizontal="right" vertical="center"/>
    </xf>
    <xf numFmtId="0" fontId="130" fillId="0" borderId="0" xfId="1540" applyFont="1">
      <alignment vertical="center"/>
    </xf>
    <xf numFmtId="0" fontId="111" fillId="0" borderId="0" xfId="1540" applyFont="1" applyAlignment="1">
      <alignment horizontal="left" vertical="center"/>
    </xf>
    <xf numFmtId="0" fontId="131" fillId="59" borderId="1" xfId="1540" applyFont="1" applyFill="1" applyBorder="1" applyAlignment="1">
      <alignment horizontal="center" vertical="center" wrapText="1"/>
    </xf>
    <xf numFmtId="0" fontId="131" fillId="59" borderId="1" xfId="1540" applyFont="1" applyFill="1" applyBorder="1" applyAlignment="1">
      <alignment horizontal="center" vertical="center"/>
    </xf>
    <xf numFmtId="0" fontId="131" fillId="4" borderId="1" xfId="1540" applyFont="1" applyFill="1" applyBorder="1" applyAlignment="1">
      <alignment horizontal="center" vertical="center" wrapText="1"/>
    </xf>
    <xf numFmtId="0" fontId="131" fillId="49" borderId="1" xfId="1540" applyFont="1" applyFill="1" applyBorder="1" applyAlignment="1">
      <alignment horizontal="center" vertical="center" wrapText="1"/>
    </xf>
    <xf numFmtId="0" fontId="131" fillId="60" borderId="1" xfId="1540" applyFont="1" applyFill="1" applyBorder="1" applyAlignment="1">
      <alignment horizontal="center" vertical="center" wrapText="1"/>
    </xf>
    <xf numFmtId="0" fontId="17" fillId="5" borderId="1" xfId="1540" applyFont="1" applyFill="1" applyBorder="1" applyAlignment="1">
      <alignment horizontal="center" vertical="center" wrapText="1"/>
    </xf>
    <xf numFmtId="0" fontId="17" fillId="5" borderId="1" xfId="1540" applyFont="1" applyFill="1" applyBorder="1" applyAlignment="1">
      <alignment horizontal="center" vertical="center"/>
    </xf>
    <xf numFmtId="0" fontId="17" fillId="0" borderId="1" xfId="1540" applyFont="1" applyBorder="1" applyAlignment="1">
      <alignment horizontal="center" vertical="center" wrapText="1"/>
    </xf>
    <xf numFmtId="0" fontId="17" fillId="0" borderId="1" xfId="1540" applyFont="1" applyBorder="1" applyAlignment="1">
      <alignment vertical="center" wrapText="1"/>
    </xf>
    <xf numFmtId="0" fontId="129" fillId="0" borderId="1" xfId="1540" applyFont="1" applyBorder="1" applyAlignment="1">
      <alignment horizontal="center" vertical="center"/>
    </xf>
    <xf numFmtId="0" fontId="17" fillId="0" borderId="1" xfId="1540" applyFont="1" applyBorder="1" applyAlignment="1">
      <alignment horizontal="center" vertical="center"/>
    </xf>
    <xf numFmtId="0" fontId="111" fillId="0" borderId="1" xfId="1540" applyFont="1" applyBorder="1" applyAlignment="1">
      <alignment horizontal="center" vertical="center"/>
    </xf>
    <xf numFmtId="177" fontId="45" fillId="0" borderId="1" xfId="1540" applyNumberFormat="1" applyFont="1" applyBorder="1" applyAlignment="1">
      <alignment horizontal="center" vertical="center" wrapText="1"/>
    </xf>
    <xf numFmtId="0" fontId="17" fillId="8" borderId="1" xfId="1540" applyFont="1" applyFill="1" applyBorder="1" applyAlignment="1">
      <alignment horizontal="center" vertical="center"/>
    </xf>
    <xf numFmtId="0" fontId="111" fillId="0" borderId="0" xfId="1540" applyFont="1" applyAlignment="1">
      <alignment vertical="center" wrapText="1"/>
    </xf>
    <xf numFmtId="0" fontId="46" fillId="0" borderId="1" xfId="1540" applyFont="1" applyBorder="1" applyAlignment="1">
      <alignment vertical="center" wrapText="1"/>
    </xf>
    <xf numFmtId="0" fontId="46" fillId="0" borderId="1" xfId="1540" applyFont="1" applyBorder="1" applyAlignment="1">
      <alignment horizontal="center" vertical="center" wrapText="1"/>
    </xf>
    <xf numFmtId="0" fontId="132" fillId="0" borderId="1" xfId="1540" applyFont="1" applyBorder="1" applyAlignment="1">
      <alignment horizontal="center" vertical="center"/>
    </xf>
    <xf numFmtId="0" fontId="46" fillId="0" borderId="1" xfId="1540" applyFont="1" applyBorder="1" applyAlignment="1">
      <alignment horizontal="center" vertical="center"/>
    </xf>
    <xf numFmtId="0" fontId="46" fillId="0" borderId="2" xfId="1540" applyFont="1" applyBorder="1" applyAlignment="1">
      <alignment horizontal="center" vertical="center"/>
    </xf>
    <xf numFmtId="177" fontId="133" fillId="0" borderId="1" xfId="1540" applyNumberFormat="1" applyFont="1" applyBorder="1" applyAlignment="1">
      <alignment horizontal="center" vertical="center" wrapText="1"/>
    </xf>
    <xf numFmtId="0" fontId="111" fillId="0" borderId="1" xfId="1540" applyFont="1" applyBorder="1" applyAlignment="1">
      <alignment vertical="center" wrapText="1"/>
    </xf>
    <xf numFmtId="0" fontId="46" fillId="0" borderId="1" xfId="1540" applyFont="1" applyBorder="1">
      <alignment vertical="center"/>
    </xf>
    <xf numFmtId="177" fontId="133" fillId="0" borderId="1" xfId="1540" applyNumberFormat="1" applyFont="1" applyBorder="1" applyAlignment="1">
      <alignment horizontal="center" vertical="center"/>
    </xf>
    <xf numFmtId="0" fontId="17" fillId="0" borderId="1" xfId="1540" applyFont="1" applyBorder="1">
      <alignment vertical="center"/>
    </xf>
    <xf numFmtId="177" fontId="45" fillId="0" borderId="1" xfId="1540" applyNumberFormat="1" applyFont="1" applyBorder="1" applyAlignment="1">
      <alignment horizontal="center" vertical="center"/>
    </xf>
    <xf numFmtId="177" fontId="17" fillId="0" borderId="1" xfId="1540" applyNumberFormat="1" applyFont="1" applyBorder="1" applyAlignment="1">
      <alignment horizontal="center" vertical="center"/>
    </xf>
    <xf numFmtId="0" fontId="17" fillId="0" borderId="25" xfId="1540" applyFont="1" applyBorder="1" applyAlignment="1">
      <alignment horizontal="center" vertical="center" wrapText="1"/>
    </xf>
    <xf numFmtId="0" fontId="17" fillId="0" borderId="25" xfId="1540" applyFont="1" applyBorder="1">
      <alignment vertical="center"/>
    </xf>
    <xf numFmtId="0" fontId="17" fillId="0" borderId="33" xfId="1540" applyFont="1" applyBorder="1">
      <alignment vertical="center"/>
    </xf>
    <xf numFmtId="0" fontId="17" fillId="0" borderId="5" xfId="1540" applyFont="1" applyBorder="1">
      <alignment vertical="center"/>
    </xf>
    <xf numFmtId="0" fontId="17" fillId="0" borderId="1" xfId="1540" applyFont="1" applyBorder="1" applyAlignment="1">
      <alignment horizontal="right" vertical="top"/>
    </xf>
    <xf numFmtId="0" fontId="45" fillId="0" borderId="1" xfId="1540" applyFont="1" applyBorder="1" applyAlignment="1">
      <alignment vertical="center" wrapText="1"/>
    </xf>
    <xf numFmtId="0" fontId="111" fillId="0" borderId="0" xfId="1540" applyFont="1">
      <alignment vertical="center"/>
    </xf>
    <xf numFmtId="0" fontId="111" fillId="0" borderId="1" xfId="1540" applyFont="1" applyBorder="1" applyAlignment="1">
      <alignment horizontal="center" vertical="center" wrapText="1"/>
    </xf>
    <xf numFmtId="0" fontId="45" fillId="0" borderId="1" xfId="1540" applyFont="1" applyBorder="1">
      <alignment vertical="center"/>
    </xf>
    <xf numFmtId="0" fontId="111" fillId="0" borderId="1" xfId="1540" applyFont="1" applyBorder="1">
      <alignment vertical="center"/>
    </xf>
    <xf numFmtId="0" fontId="46" fillId="0" borderId="0" xfId="1540" applyFont="1" applyAlignment="1">
      <alignment horizontal="right" vertical="top"/>
    </xf>
    <xf numFmtId="0" fontId="11" fillId="58" borderId="0" xfId="0" applyFont="1" applyFill="1" applyAlignment="1">
      <alignment horizontal="center" vertical="center"/>
    </xf>
    <xf numFmtId="0" fontId="44" fillId="58" borderId="0" xfId="0" applyFont="1" applyFill="1">
      <alignment vertical="center"/>
    </xf>
    <xf numFmtId="177" fontId="11" fillId="58" borderId="1" xfId="0" applyNumberFormat="1" applyFont="1" applyFill="1" applyBorder="1" applyAlignment="1">
      <alignment horizontal="center" vertical="center"/>
    </xf>
    <xf numFmtId="177" fontId="13" fillId="58" borderId="1" xfId="0" applyNumberFormat="1" applyFont="1" applyFill="1" applyBorder="1" applyAlignment="1">
      <alignment horizontal="center" vertical="center"/>
    </xf>
    <xf numFmtId="0" fontId="9" fillId="58" borderId="25" xfId="0" applyFont="1" applyFill="1" applyBorder="1">
      <alignment vertical="center"/>
    </xf>
    <xf numFmtId="0" fontId="9" fillId="8" borderId="1" xfId="0" applyFont="1" applyFill="1" applyBorder="1" applyAlignment="1">
      <alignment horizontal="center" vertical="center"/>
    </xf>
    <xf numFmtId="0" fontId="123" fillId="0" borderId="1" xfId="0" applyFont="1" applyBorder="1" applyAlignment="1">
      <alignment horizontal="center" vertical="center"/>
    </xf>
    <xf numFmtId="0" fontId="123" fillId="0" borderId="1" xfId="0" applyFont="1" applyBorder="1" applyAlignment="1">
      <alignment vertical="center" wrapText="1"/>
    </xf>
    <xf numFmtId="0" fontId="11" fillId="0" borderId="25" xfId="0" applyFont="1" applyBorder="1" applyAlignment="1">
      <alignment horizontal="center" vertical="center"/>
    </xf>
    <xf numFmtId="0" fontId="44" fillId="0" borderId="25" xfId="0" applyFont="1" applyBorder="1">
      <alignment vertical="center"/>
    </xf>
    <xf numFmtId="0" fontId="46" fillId="0" borderId="5" xfId="0" applyFont="1" applyBorder="1" applyAlignment="1">
      <alignment horizontal="center" vertical="center"/>
    </xf>
    <xf numFmtId="0" fontId="8" fillId="0" borderId="53"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2" xfId="0" applyFont="1" applyBorder="1" applyAlignment="1">
      <alignment horizontal="center"/>
    </xf>
    <xf numFmtId="0" fontId="8" fillId="0" borderId="48" xfId="0" applyFont="1" applyBorder="1" applyAlignment="1">
      <alignment horizontal="center" vertical="center"/>
    </xf>
    <xf numFmtId="0" fontId="9" fillId="0" borderId="2" xfId="0" applyFont="1" applyBorder="1">
      <alignment vertical="center"/>
    </xf>
    <xf numFmtId="0" fontId="18" fillId="0" borderId="2" xfId="0" applyFont="1" applyBorder="1">
      <alignment vertical="center"/>
    </xf>
    <xf numFmtId="0" fontId="9" fillId="0" borderId="52" xfId="0" applyFont="1" applyBorder="1">
      <alignment vertical="center"/>
    </xf>
    <xf numFmtId="0" fontId="9" fillId="0" borderId="2" xfId="0" applyFont="1" applyBorder="1" applyAlignment="1">
      <alignment horizontal="center" vertical="center"/>
    </xf>
    <xf numFmtId="211" fontId="8" fillId="0" borderId="2" xfId="0" applyNumberFormat="1" applyFont="1" applyBorder="1" applyAlignment="1">
      <alignment horizontal="center" vertical="center"/>
    </xf>
    <xf numFmtId="0" fontId="9" fillId="0" borderId="5" xfId="0" applyFont="1" applyBorder="1">
      <alignment vertical="center"/>
    </xf>
    <xf numFmtId="0" fontId="8" fillId="3" borderId="5" xfId="0" applyFont="1" applyFill="1" applyBorder="1" applyAlignment="1">
      <alignment horizontal="center" vertical="center"/>
    </xf>
    <xf numFmtId="0" fontId="11" fillId="61"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8" fillId="0" borderId="1" xfId="0" applyFont="1" applyBorder="1" applyAlignment="1">
      <alignment vertical="center" wrapText="1"/>
    </xf>
    <xf numFmtId="0" fontId="8" fillId="0" borderId="1" xfId="1752" applyFont="1" applyBorder="1" applyAlignment="1">
      <alignment horizontal="left" vertical="center"/>
    </xf>
    <xf numFmtId="212" fontId="13" fillId="0" borderId="1" xfId="0" applyNumberFormat="1" applyFont="1" applyBorder="1">
      <alignment vertical="center"/>
    </xf>
    <xf numFmtId="0" fontId="112" fillId="0" borderId="2" xfId="0" applyFont="1" applyBorder="1" applyAlignment="1">
      <alignment horizontal="left" vertical="center" wrapText="1"/>
    </xf>
    <xf numFmtId="0" fontId="112" fillId="0" borderId="2" xfId="0" applyFont="1" applyBorder="1" applyAlignment="1">
      <alignment horizontal="center" vertical="center" wrapText="1"/>
    </xf>
    <xf numFmtId="0" fontId="112" fillId="0" borderId="1" xfId="0" applyFont="1" applyBorder="1" applyAlignment="1">
      <alignment horizontal="left" vertical="center" wrapText="1"/>
    </xf>
    <xf numFmtId="0" fontId="112" fillId="0" borderId="1" xfId="0" applyFont="1" applyBorder="1" applyAlignment="1">
      <alignment horizontal="center" vertical="center" wrapText="1"/>
    </xf>
    <xf numFmtId="0" fontId="8" fillId="0" borderId="52" xfId="0" applyFont="1" applyBorder="1" applyAlignment="1">
      <alignment horizontal="center" vertical="center"/>
    </xf>
    <xf numFmtId="0" fontId="14" fillId="2" borderId="5" xfId="0" applyFont="1" applyFill="1" applyBorder="1" applyAlignment="1">
      <alignment horizontal="center" vertical="center"/>
    </xf>
    <xf numFmtId="0" fontId="5" fillId="4" borderId="33" xfId="0" applyFont="1" applyFill="1" applyBorder="1" applyAlignment="1">
      <alignment horizontal="center" vertical="center" wrapText="1"/>
    </xf>
    <xf numFmtId="0" fontId="11" fillId="8" borderId="33" xfId="0" applyFont="1" applyFill="1" applyBorder="1" applyAlignment="1">
      <alignment horizontal="center" vertical="center"/>
    </xf>
    <xf numFmtId="0" fontId="11" fillId="4" borderId="33" xfId="0" applyFont="1" applyFill="1" applyBorder="1" applyAlignment="1">
      <alignment horizontal="center" vertical="center"/>
    </xf>
    <xf numFmtId="0" fontId="8" fillId="3" borderId="33" xfId="0" applyFont="1" applyFill="1" applyBorder="1" applyAlignment="1">
      <alignment horizontal="center" vertical="center"/>
    </xf>
    <xf numFmtId="0" fontId="8" fillId="0" borderId="5" xfId="0" applyFont="1" applyBorder="1">
      <alignment vertical="center"/>
    </xf>
    <xf numFmtId="0" fontId="9" fillId="0" borderId="0" xfId="0" applyFont="1" applyAlignment="1">
      <alignment horizontal="left" vertical="center"/>
    </xf>
    <xf numFmtId="211" fontId="18" fillId="2" borderId="25" xfId="0" applyNumberFormat="1" applyFont="1" applyFill="1" applyBorder="1" applyAlignment="1">
      <alignment horizontal="left" vertical="center" wrapText="1"/>
    </xf>
    <xf numFmtId="0" fontId="5" fillId="4" borderId="25" xfId="0" applyFont="1" applyFill="1" applyBorder="1" applyAlignment="1">
      <alignment horizontal="left" vertical="center" wrapText="1"/>
    </xf>
    <xf numFmtId="0" fontId="11" fillId="0" borderId="25" xfId="0" applyFont="1" applyBorder="1" applyAlignment="1">
      <alignment horizontal="left" vertical="center"/>
    </xf>
    <xf numFmtId="0" fontId="13" fillId="0" borderId="25" xfId="0" applyFont="1" applyBorder="1" applyAlignment="1">
      <alignment horizontal="left" vertical="center"/>
    </xf>
    <xf numFmtId="0" fontId="11" fillId="8" borderId="25" xfId="0" applyFont="1" applyFill="1" applyBorder="1" applyAlignment="1">
      <alignment horizontal="left" vertical="center"/>
    </xf>
    <xf numFmtId="0" fontId="11" fillId="4" borderId="25" xfId="0" applyFont="1" applyFill="1" applyBorder="1" applyAlignment="1">
      <alignment horizontal="left" vertical="center"/>
    </xf>
    <xf numFmtId="0" fontId="8" fillId="0" borderId="25" xfId="0" applyFont="1" applyBorder="1" applyAlignment="1">
      <alignment horizontal="left" vertical="center"/>
    </xf>
    <xf numFmtId="0" fontId="8" fillId="3" borderId="25" xfId="0" applyFont="1" applyFill="1" applyBorder="1" applyAlignment="1">
      <alignment horizontal="left" vertical="center"/>
    </xf>
    <xf numFmtId="0" fontId="8" fillId="3" borderId="0" xfId="0" applyFont="1" applyFill="1" applyAlignment="1">
      <alignment horizontal="left" vertical="center"/>
    </xf>
    <xf numFmtId="0" fontId="120" fillId="0" borderId="33" xfId="0" applyFont="1" applyBorder="1" applyAlignment="1">
      <alignment horizontal="left" vertical="center"/>
    </xf>
    <xf numFmtId="0" fontId="8" fillId="8" borderId="33" xfId="0" applyFont="1" applyFill="1" applyBorder="1" applyAlignment="1">
      <alignment horizontal="left" vertical="center"/>
    </xf>
    <xf numFmtId="0" fontId="8" fillId="0" borderId="33" xfId="0" applyFont="1" applyBorder="1" applyAlignment="1">
      <alignment horizontal="left" vertical="center"/>
    </xf>
    <xf numFmtId="0" fontId="8" fillId="10" borderId="29" xfId="0" applyFont="1" applyFill="1" applyBorder="1" applyAlignment="1">
      <alignment horizontal="left" vertical="center"/>
    </xf>
    <xf numFmtId="0" fontId="8" fillId="0" borderId="48" xfId="0" applyFont="1" applyBorder="1" applyAlignment="1">
      <alignment horizontal="left" vertical="center"/>
    </xf>
    <xf numFmtId="0" fontId="44" fillId="3" borderId="48" xfId="0" applyFont="1" applyFill="1" applyBorder="1" applyAlignment="1">
      <alignment horizontal="left" vertical="center"/>
    </xf>
    <xf numFmtId="0" fontId="44" fillId="3" borderId="25" xfId="0" applyFont="1" applyFill="1" applyBorder="1" applyAlignment="1">
      <alignment horizontal="left" vertical="center"/>
    </xf>
    <xf numFmtId="0" fontId="8" fillId="12" borderId="33" xfId="0" applyFont="1" applyFill="1" applyBorder="1" applyAlignment="1">
      <alignment horizontal="left" vertical="center"/>
    </xf>
    <xf numFmtId="0" fontId="8" fillId="3" borderId="4" xfId="0" applyFont="1" applyFill="1" applyBorder="1">
      <alignment vertical="center"/>
    </xf>
    <xf numFmtId="0" fontId="9" fillId="3" borderId="2" xfId="0" applyFont="1" applyFill="1" applyBorder="1">
      <alignment vertical="center"/>
    </xf>
    <xf numFmtId="0" fontId="8" fillId="0" borderId="5" xfId="0" applyFont="1" applyBorder="1" applyAlignment="1">
      <alignment vertical="center" wrapText="1"/>
    </xf>
    <xf numFmtId="0" fontId="91" fillId="42" borderId="0" xfId="1877" applyFont="1" applyFill="1" applyAlignment="1">
      <alignment horizontal="left" vertical="center"/>
    </xf>
    <xf numFmtId="0" fontId="27" fillId="42" borderId="0" xfId="1877" applyFont="1" applyFill="1" applyAlignment="1">
      <alignment horizontal="center" vertical="center"/>
    </xf>
    <xf numFmtId="0" fontId="140" fillId="42" borderId="0" xfId="1" applyFill="1" applyAlignment="1">
      <alignment horizontal="center" vertical="center"/>
    </xf>
    <xf numFmtId="0" fontId="27" fillId="42" borderId="0" xfId="1877" applyFont="1" applyFill="1" applyAlignment="1">
      <alignment vertical="center"/>
    </xf>
    <xf numFmtId="0" fontId="20" fillId="42" borderId="0" xfId="1877" applyFont="1" applyFill="1" applyAlignment="1">
      <alignment vertical="center"/>
    </xf>
    <xf numFmtId="0" fontId="141" fillId="42" borderId="0" xfId="1877" applyFont="1" applyFill="1" applyAlignment="1">
      <alignment horizontal="left" vertical="center"/>
    </xf>
    <xf numFmtId="0" fontId="20" fillId="42" borderId="0" xfId="1877" applyFont="1" applyFill="1" applyAlignment="1">
      <alignment horizontal="center" vertical="center"/>
    </xf>
    <xf numFmtId="0" fontId="20" fillId="42" borderId="0" xfId="1877" applyFont="1" applyFill="1" applyAlignment="1">
      <alignment horizontal="left" vertical="center"/>
    </xf>
    <xf numFmtId="0" fontId="27" fillId="42" borderId="0" xfId="1877" applyFont="1" applyFill="1" applyAlignment="1">
      <alignment horizontal="left" vertical="center"/>
    </xf>
    <xf numFmtId="0" fontId="27" fillId="42" borderId="0" xfId="1877" applyFont="1" applyFill="1" applyAlignment="1">
      <alignment horizontal="right" vertical="center"/>
    </xf>
    <xf numFmtId="0" fontId="142" fillId="42" borderId="50" xfId="1877" applyFont="1" applyFill="1" applyBorder="1" applyAlignment="1">
      <alignment horizontal="left" vertical="center"/>
    </xf>
    <xf numFmtId="0" fontId="20" fillId="42" borderId="0" xfId="1877" applyFont="1" applyFill="1" applyAlignment="1">
      <alignment horizontal="left" vertical="center" wrapText="1"/>
    </xf>
    <xf numFmtId="0" fontId="144" fillId="2" borderId="1" xfId="1539" applyFont="1" applyFill="1" applyBorder="1" applyAlignment="1">
      <alignment horizontal="center" vertical="center"/>
    </xf>
    <xf numFmtId="0" fontId="91" fillId="42" borderId="0" xfId="1877" applyFont="1" applyFill="1" applyAlignment="1">
      <alignment horizontal="center" vertical="center"/>
    </xf>
    <xf numFmtId="0" fontId="12" fillId="3" borderId="4" xfId="1539" applyFont="1" applyFill="1" applyBorder="1" applyAlignment="1">
      <alignment horizontal="left" vertical="center"/>
    </xf>
    <xf numFmtId="49" fontId="143" fillId="3" borderId="4" xfId="1877" applyNumberFormat="1" applyFont="1" applyFill="1" applyBorder="1" applyAlignment="1">
      <alignment horizontal="center" vertical="center" wrapText="1"/>
    </xf>
    <xf numFmtId="49" fontId="143" fillId="3" borderId="4" xfId="1877" applyNumberFormat="1" applyFont="1" applyFill="1" applyBorder="1" applyAlignment="1">
      <alignment horizontal="center" vertical="center"/>
    </xf>
    <xf numFmtId="0" fontId="143" fillId="3" borderId="4" xfId="1539" applyFont="1" applyFill="1" applyBorder="1" applyAlignment="1">
      <alignment horizontal="center" vertical="center"/>
    </xf>
    <xf numFmtId="0" fontId="145" fillId="3" borderId="4" xfId="1539" applyFont="1" applyFill="1" applyBorder="1" applyAlignment="1">
      <alignment horizontal="center" vertical="center"/>
    </xf>
    <xf numFmtId="0" fontId="17" fillId="0" borderId="1" xfId="1878" applyFont="1" applyBorder="1" applyAlignment="1">
      <alignment horizontal="center" vertical="center"/>
    </xf>
    <xf numFmtId="49" fontId="46" fillId="42" borderId="1" xfId="1878" applyNumberFormat="1" applyFont="1" applyFill="1" applyBorder="1" applyAlignment="1">
      <alignment horizontal="center" vertical="center"/>
    </xf>
    <xf numFmtId="49" fontId="46" fillId="0" borderId="1" xfId="1877" applyNumberFormat="1" applyFont="1" applyBorder="1" applyAlignment="1">
      <alignment horizontal="center" vertical="center"/>
    </xf>
    <xf numFmtId="0" fontId="46" fillId="0" borderId="1" xfId="1539" applyFont="1" applyBorder="1" applyAlignment="1">
      <alignment horizontal="center" vertical="center"/>
    </xf>
    <xf numFmtId="0" fontId="46" fillId="0" borderId="1" xfId="1539" applyFont="1" applyBorder="1" applyAlignment="1">
      <alignment horizontal="left" vertical="center"/>
    </xf>
    <xf numFmtId="177" fontId="10" fillId="9" borderId="1" xfId="1539" applyNumberFormat="1" applyFont="1" applyFill="1" applyBorder="1" applyAlignment="1">
      <alignment horizontal="center" vertical="center"/>
    </xf>
    <xf numFmtId="0" fontId="146" fillId="0" borderId="4" xfId="1539" applyFont="1" applyBorder="1" applyAlignment="1">
      <alignment horizontal="left" vertical="top" wrapText="1"/>
    </xf>
    <xf numFmtId="49" fontId="17" fillId="42" borderId="1" xfId="1878" applyNumberFormat="1" applyFont="1" applyFill="1" applyBorder="1" applyAlignment="1">
      <alignment horizontal="center" vertical="center"/>
    </xf>
    <xf numFmtId="49" fontId="17" fillId="0" borderId="1" xfId="1877" applyNumberFormat="1" applyFont="1" applyBorder="1" applyAlignment="1">
      <alignment horizontal="center" vertical="center" wrapText="1"/>
    </xf>
    <xf numFmtId="177" fontId="10" fillId="5" borderId="1" xfId="1539" applyNumberFormat="1" applyFont="1" applyFill="1" applyBorder="1" applyAlignment="1">
      <alignment horizontal="center" vertical="center"/>
    </xf>
    <xf numFmtId="0" fontId="20" fillId="6" borderId="1" xfId="1877" applyFont="1" applyFill="1" applyBorder="1" applyAlignment="1">
      <alignment horizontal="center" vertical="center"/>
    </xf>
    <xf numFmtId="49" fontId="46" fillId="0" borderId="1" xfId="1539" applyNumberFormat="1" applyFont="1" applyBorder="1" applyAlignment="1">
      <alignment horizontal="left" vertical="center"/>
    </xf>
    <xf numFmtId="0" fontId="20" fillId="42" borderId="1" xfId="1877" applyFont="1" applyFill="1" applyBorder="1" applyAlignment="1">
      <alignment vertical="center"/>
    </xf>
    <xf numFmtId="0" fontId="8" fillId="0" borderId="1" xfId="1539" applyFont="1" applyBorder="1" applyAlignment="1">
      <alignment vertical="center"/>
    </xf>
    <xf numFmtId="0" fontId="12" fillId="3" borderId="1" xfId="1539" applyFont="1" applyFill="1" applyBorder="1" applyAlignment="1">
      <alignment horizontal="left" vertical="center"/>
    </xf>
    <xf numFmtId="0" fontId="20" fillId="0" borderId="0" xfId="1877" applyFont="1" applyAlignment="1">
      <alignment vertical="center"/>
    </xf>
    <xf numFmtId="0" fontId="20" fillId="6" borderId="4" xfId="1877" applyFont="1" applyFill="1" applyBorder="1" applyAlignment="1">
      <alignment horizontal="center" vertical="center"/>
    </xf>
    <xf numFmtId="0" fontId="20" fillId="6" borderId="0" xfId="1877" applyFont="1" applyFill="1" applyAlignment="1">
      <alignment horizontal="center" vertical="center"/>
    </xf>
    <xf numFmtId="0" fontId="140" fillId="6" borderId="0" xfId="1" applyFill="1" applyAlignment="1">
      <alignment horizontal="center" vertical="center"/>
    </xf>
    <xf numFmtId="0" fontId="47" fillId="3" borderId="1" xfId="0" applyFont="1" applyFill="1" applyBorder="1" applyAlignment="1">
      <alignment horizontal="center" vertical="center"/>
    </xf>
    <xf numFmtId="0" fontId="137" fillId="0" borderId="1" xfId="0" applyFont="1" applyBorder="1">
      <alignment vertical="center"/>
    </xf>
    <xf numFmtId="49" fontId="46" fillId="0" borderId="1" xfId="1539" applyNumberFormat="1" applyFont="1" applyBorder="1" applyAlignment="1">
      <alignment horizontal="center" vertical="center"/>
    </xf>
    <xf numFmtId="49" fontId="46" fillId="0" borderId="4" xfId="1539" applyNumberFormat="1" applyFont="1" applyBorder="1" applyAlignment="1">
      <alignment horizontal="center" vertical="center"/>
    </xf>
    <xf numFmtId="0" fontId="13" fillId="0" borderId="4" xfId="0" applyFont="1" applyBorder="1" applyAlignment="1">
      <alignment horizontal="center" vertical="center"/>
    </xf>
    <xf numFmtId="177" fontId="147" fillId="62" borderId="1" xfId="0" applyNumberFormat="1" applyFont="1" applyFill="1" applyBorder="1" applyAlignment="1">
      <alignment horizontal="center" vertical="center"/>
    </xf>
    <xf numFmtId="177" fontId="147" fillId="63" borderId="1" xfId="0" applyNumberFormat="1" applyFont="1" applyFill="1" applyBorder="1" applyAlignment="1">
      <alignment horizontal="center" vertical="center"/>
    </xf>
    <xf numFmtId="0" fontId="9" fillId="10" borderId="1" xfId="0" applyFont="1" applyFill="1" applyBorder="1">
      <alignment vertical="center"/>
    </xf>
    <xf numFmtId="0" fontId="148" fillId="10" borderId="1" xfId="0" applyFont="1" applyFill="1" applyBorder="1" applyAlignment="1">
      <alignment horizontal="center" vertical="center" wrapText="1"/>
    </xf>
    <xf numFmtId="0" fontId="125" fillId="10" borderId="1" xfId="0" applyFont="1" applyFill="1" applyBorder="1">
      <alignment vertical="center"/>
    </xf>
    <xf numFmtId="0" fontId="148" fillId="10" borderId="1" xfId="0" applyFont="1" applyFill="1" applyBorder="1" applyAlignment="1">
      <alignment horizontal="center" vertical="center"/>
    </xf>
    <xf numFmtId="0" fontId="148" fillId="10" borderId="1" xfId="0" applyFont="1" applyFill="1" applyBorder="1">
      <alignment vertical="center"/>
    </xf>
    <xf numFmtId="0" fontId="148" fillId="10" borderId="5" xfId="0" applyFont="1" applyFill="1" applyBorder="1" applyAlignment="1">
      <alignment horizontal="center" vertical="center"/>
    </xf>
    <xf numFmtId="0" fontId="148" fillId="10" borderId="4" xfId="0" applyFont="1" applyFill="1" applyBorder="1" applyAlignment="1">
      <alignment horizontal="center" vertical="center"/>
    </xf>
    <xf numFmtId="0" fontId="121" fillId="10" borderId="1" xfId="0" applyFont="1" applyFill="1" applyBorder="1" applyAlignment="1">
      <alignment horizontal="center" vertical="center"/>
    </xf>
    <xf numFmtId="211" fontId="148" fillId="10" borderId="1" xfId="0" applyNumberFormat="1" applyFont="1" applyFill="1" applyBorder="1" applyAlignment="1">
      <alignment horizontal="center" vertical="center"/>
    </xf>
    <xf numFmtId="0" fontId="148" fillId="10" borderId="25" xfId="0" applyFont="1" applyFill="1" applyBorder="1" applyAlignment="1">
      <alignment horizontal="left" vertical="center"/>
    </xf>
    <xf numFmtId="177" fontId="149" fillId="10" borderId="1" xfId="0" applyNumberFormat="1" applyFont="1" applyFill="1" applyBorder="1" applyAlignment="1">
      <alignment horizontal="center" vertical="center"/>
    </xf>
    <xf numFmtId="0" fontId="8" fillId="0" borderId="5" xfId="0" applyFont="1" applyBorder="1" applyAlignment="1">
      <alignment vertical="top" wrapText="1"/>
    </xf>
    <xf numFmtId="0" fontId="8" fillId="0" borderId="5" xfId="0" applyFont="1" applyBorder="1" applyAlignment="1">
      <alignment vertical="top"/>
    </xf>
    <xf numFmtId="0" fontId="112" fillId="8" borderId="2" xfId="0" applyFont="1" applyFill="1" applyBorder="1" applyAlignment="1">
      <alignment horizontal="left" vertical="center"/>
    </xf>
    <xf numFmtId="0" fontId="11" fillId="8" borderId="25" xfId="0" applyFont="1" applyFill="1" applyBorder="1" applyAlignment="1">
      <alignment horizontal="center" vertical="center"/>
    </xf>
    <xf numFmtId="0" fontId="120" fillId="8" borderId="5" xfId="0" applyFont="1" applyFill="1" applyBorder="1" applyAlignment="1">
      <alignment horizontal="center" vertical="center"/>
    </xf>
    <xf numFmtId="0" fontId="120" fillId="8" borderId="33" xfId="0" applyFont="1" applyFill="1" applyBorder="1" applyAlignment="1">
      <alignment horizontal="left" vertical="center"/>
    </xf>
    <xf numFmtId="177" fontId="147" fillId="64" borderId="1" xfId="0" applyNumberFormat="1" applyFont="1" applyFill="1" applyBorder="1" applyAlignment="1">
      <alignment horizontal="center" vertical="center"/>
    </xf>
    <xf numFmtId="0" fontId="8" fillId="8" borderId="5" xfId="0" applyFont="1" applyFill="1" applyBorder="1">
      <alignment vertical="center"/>
    </xf>
    <xf numFmtId="0" fontId="8" fillId="3" borderId="4" xfId="0" applyFont="1" applyFill="1" applyBorder="1" applyAlignment="1">
      <alignment horizontal="center" vertical="center"/>
    </xf>
    <xf numFmtId="0" fontId="150" fillId="10" borderId="1" xfId="0" applyFont="1" applyFill="1" applyBorder="1" applyAlignment="1">
      <alignment horizontal="center" vertical="center"/>
    </xf>
    <xf numFmtId="0" fontId="11" fillId="65" borderId="1" xfId="0" applyFont="1" applyFill="1" applyBorder="1" applyAlignment="1">
      <alignment horizontal="center" vertical="center"/>
    </xf>
    <xf numFmtId="211" fontId="8" fillId="65" borderId="1" xfId="0" applyNumberFormat="1" applyFont="1" applyFill="1" applyBorder="1" applyAlignment="1">
      <alignment horizontal="center" vertical="center"/>
    </xf>
    <xf numFmtId="0" fontId="8" fillId="0" borderId="25" xfId="0" applyFont="1" applyBorder="1" applyAlignment="1">
      <alignment horizontal="left" vertical="top" wrapText="1"/>
    </xf>
    <xf numFmtId="0" fontId="28" fillId="0" borderId="56" xfId="0" applyFont="1" applyBorder="1" applyAlignment="1">
      <alignment horizontal="center" vertical="center" wrapText="1" readingOrder="1"/>
    </xf>
    <xf numFmtId="0" fontId="13" fillId="57" borderId="25" xfId="0" applyFont="1" applyFill="1" applyBorder="1" applyAlignment="1">
      <alignment horizontal="left" vertical="center"/>
    </xf>
    <xf numFmtId="0" fontId="17" fillId="0" borderId="4" xfId="1539" applyFont="1" applyBorder="1" applyAlignment="1">
      <alignment horizontal="left" vertical="top" wrapText="1"/>
    </xf>
    <xf numFmtId="0" fontId="8" fillId="65" borderId="1" xfId="0" applyFont="1" applyFill="1" applyBorder="1">
      <alignment vertical="center"/>
    </xf>
    <xf numFmtId="177" fontId="147" fillId="67" borderId="1" xfId="0" applyNumberFormat="1" applyFont="1" applyFill="1" applyBorder="1" applyAlignment="1">
      <alignment horizontal="center" vertical="center"/>
    </xf>
    <xf numFmtId="0" fontId="47" fillId="0" borderId="4" xfId="0" applyFont="1" applyBorder="1" applyAlignment="1">
      <alignment horizontal="center" vertical="center"/>
    </xf>
    <xf numFmtId="0" fontId="9" fillId="0" borderId="4" xfId="0" applyFont="1" applyBorder="1">
      <alignment vertical="center"/>
    </xf>
    <xf numFmtId="0" fontId="133" fillId="0" borderId="4" xfId="1539" applyFont="1" applyBorder="1" applyAlignment="1">
      <alignment horizontal="left" vertical="top" wrapText="1"/>
    </xf>
    <xf numFmtId="0" fontId="46" fillId="0" borderId="1" xfId="0" applyFont="1" applyBorder="1" applyAlignment="1">
      <alignment vertical="top" wrapText="1"/>
    </xf>
    <xf numFmtId="0" fontId="154" fillId="0" borderId="54" xfId="1539" applyFont="1" applyBorder="1" applyAlignment="1">
      <alignment horizontal="left" vertical="center" wrapText="1"/>
    </xf>
    <xf numFmtId="0" fontId="154" fillId="0" borderId="54" xfId="1539" applyFont="1" applyBorder="1" applyAlignment="1">
      <alignment horizontal="center" vertical="center" wrapText="1"/>
    </xf>
    <xf numFmtId="0" fontId="154" fillId="0" borderId="55" xfId="1539" applyFont="1" applyBorder="1" applyAlignment="1">
      <alignment horizontal="left" vertical="center" wrapText="1"/>
    </xf>
    <xf numFmtId="0" fontId="46" fillId="0" borderId="2" xfId="1539" applyFont="1" applyBorder="1" applyAlignment="1">
      <alignment horizontal="left" vertical="center"/>
    </xf>
    <xf numFmtId="0" fontId="46" fillId="0" borderId="51" xfId="0" applyFont="1" applyBorder="1" applyAlignment="1">
      <alignment horizontal="left" vertical="top" wrapText="1"/>
    </xf>
    <xf numFmtId="0" fontId="46" fillId="0" borderId="4" xfId="1539" applyFont="1" applyBorder="1" applyAlignment="1">
      <alignment horizontal="left" vertical="top" wrapText="1"/>
    </xf>
    <xf numFmtId="0" fontId="46" fillId="0" borderId="4" xfId="1539" applyFont="1" applyBorder="1" applyAlignment="1">
      <alignment horizontal="left" vertical="center" wrapText="1"/>
    </xf>
    <xf numFmtId="0" fontId="46" fillId="0" borderId="1" xfId="0" applyFont="1" applyBorder="1" applyAlignment="1">
      <alignment horizontal="left" vertical="top" wrapText="1"/>
    </xf>
    <xf numFmtId="0" fontId="46" fillId="0" borderId="4" xfId="1539" applyFont="1" applyBorder="1" applyAlignment="1">
      <alignment horizontal="center" vertical="center"/>
    </xf>
    <xf numFmtId="0" fontId="154" fillId="0" borderId="0" xfId="1539" applyFont="1" applyAlignment="1">
      <alignment horizontal="center" vertical="center" wrapText="1"/>
    </xf>
    <xf numFmtId="0" fontId="46" fillId="0" borderId="1" xfId="1539" applyFont="1" applyBorder="1" applyAlignment="1">
      <alignment horizontal="left" vertical="top" wrapText="1"/>
    </xf>
    <xf numFmtId="0" fontId="155" fillId="0" borderId="1" xfId="0" applyFont="1" applyBorder="1" applyAlignment="1">
      <alignment horizontal="center" vertical="center"/>
    </xf>
    <xf numFmtId="0" fontId="47" fillId="0" borderId="1" xfId="0" applyFont="1" applyBorder="1" applyAlignment="1">
      <alignment horizontal="center" vertical="center" wrapText="1"/>
    </xf>
    <xf numFmtId="0" fontId="8" fillId="12" borderId="1" xfId="0" applyFont="1" applyFill="1" applyBorder="1" applyAlignment="1">
      <alignment vertical="center" wrapText="1"/>
    </xf>
    <xf numFmtId="0" fontId="8" fillId="57" borderId="1" xfId="0" applyFont="1" applyFill="1" applyBorder="1">
      <alignment vertical="center"/>
    </xf>
    <xf numFmtId="0" fontId="8" fillId="9" borderId="1" xfId="0" applyFont="1" applyFill="1" applyBorder="1">
      <alignment vertical="center"/>
    </xf>
    <xf numFmtId="0" fontId="155" fillId="12" borderId="1" xfId="0" applyFont="1" applyFill="1" applyBorder="1" applyAlignment="1">
      <alignment vertical="center" wrapText="1"/>
    </xf>
    <xf numFmtId="0" fontId="46" fillId="0" borderId="0" xfId="2361" applyFont="1" applyAlignment="1">
      <alignment horizontal="center" vertical="center"/>
    </xf>
    <xf numFmtId="0" fontId="46" fillId="0" borderId="1" xfId="2361" applyFont="1" applyBorder="1" applyAlignment="1">
      <alignment horizontal="center" vertical="center"/>
    </xf>
    <xf numFmtId="0" fontId="133" fillId="12" borderId="1" xfId="2361" applyFont="1" applyFill="1" applyBorder="1" applyAlignment="1">
      <alignment horizontal="center" vertical="center"/>
    </xf>
    <xf numFmtId="0" fontId="46" fillId="0" borderId="1" xfId="2361" applyFont="1" applyBorder="1" applyAlignment="1">
      <alignment horizontal="center" vertical="center" wrapText="1"/>
    </xf>
    <xf numFmtId="212" fontId="46" fillId="0" borderId="1" xfId="2361" applyNumberFormat="1" applyFont="1" applyBorder="1" applyAlignment="1">
      <alignment horizontal="center" vertical="center"/>
    </xf>
    <xf numFmtId="212" fontId="46" fillId="0" borderId="1" xfId="2361" applyNumberFormat="1" applyFont="1" applyBorder="1" applyAlignment="1">
      <alignment horizontal="center" vertical="center" wrapText="1"/>
    </xf>
    <xf numFmtId="0" fontId="46" fillId="0" borderId="25" xfId="2361" applyFont="1" applyBorder="1" applyAlignment="1">
      <alignment horizontal="center" vertical="center"/>
    </xf>
    <xf numFmtId="0" fontId="46" fillId="0" borderId="1" xfId="2361" applyFont="1" applyBorder="1" applyAlignment="1">
      <alignment horizontal="left" vertical="center"/>
    </xf>
    <xf numFmtId="0" fontId="46" fillId="0" borderId="1" xfId="2361" applyFont="1" applyBorder="1" applyAlignment="1">
      <alignment horizontal="left" vertical="center" wrapText="1"/>
    </xf>
    <xf numFmtId="0" fontId="46" fillId="68" borderId="1" xfId="2361" applyFont="1" applyFill="1" applyBorder="1" applyAlignment="1">
      <alignment horizontal="center" vertical="center"/>
    </xf>
    <xf numFmtId="0" fontId="46" fillId="68" borderId="1" xfId="2361" applyFont="1" applyFill="1" applyBorder="1" applyAlignment="1">
      <alignment horizontal="left" vertical="center"/>
    </xf>
    <xf numFmtId="0" fontId="157" fillId="0" borderId="1" xfId="2361" applyFont="1" applyBorder="1" applyAlignment="1">
      <alignment horizontal="center" vertical="center"/>
    </xf>
    <xf numFmtId="0" fontId="157" fillId="0" borderId="4" xfId="2361" applyFont="1" applyBorder="1" applyAlignment="1">
      <alignment horizontal="center" vertical="center"/>
    </xf>
    <xf numFmtId="0" fontId="133" fillId="68" borderId="1" xfId="2361" applyFont="1" applyFill="1" applyBorder="1" applyAlignment="1">
      <alignment horizontal="center" vertical="center"/>
    </xf>
    <xf numFmtId="0" fontId="114" fillId="68" borderId="1" xfId="2361" applyFont="1" applyFill="1" applyBorder="1" applyAlignment="1">
      <alignment horizontal="center" vertical="center"/>
    </xf>
    <xf numFmtId="0" fontId="151" fillId="69" borderId="4" xfId="2361" applyFont="1" applyFill="1" applyBorder="1" applyAlignment="1">
      <alignment horizontal="center" vertical="center"/>
    </xf>
    <xf numFmtId="0" fontId="46" fillId="0" borderId="0" xfId="2361" applyFont="1" applyAlignment="1">
      <alignment horizontal="left" vertical="center"/>
    </xf>
    <xf numFmtId="0" fontId="8" fillId="65" borderId="1" xfId="0" applyFont="1" applyFill="1" applyBorder="1" applyAlignment="1">
      <alignment horizontal="center"/>
    </xf>
    <xf numFmtId="0" fontId="8" fillId="65" borderId="1" xfId="0" applyFont="1" applyFill="1" applyBorder="1" applyAlignment="1">
      <alignment horizontal="center" vertical="center"/>
    </xf>
    <xf numFmtId="0" fontId="46" fillId="0" borderId="1" xfId="0" applyFont="1" applyBorder="1">
      <alignment vertical="center"/>
    </xf>
    <xf numFmtId="0" fontId="46" fillId="0" borderId="1" xfId="0" applyFont="1" applyBorder="1" applyAlignment="1">
      <alignment horizontal="left" vertical="center"/>
    </xf>
    <xf numFmtId="0" fontId="8" fillId="0" borderId="25" xfId="0" applyFont="1" applyBorder="1" applyAlignment="1">
      <alignment horizontal="left" vertical="center" wrapText="1"/>
    </xf>
    <xf numFmtId="0" fontId="13" fillId="0" borderId="5" xfId="0" applyFont="1" applyBorder="1">
      <alignment vertical="center"/>
    </xf>
    <xf numFmtId="0" fontId="8" fillId="0" borderId="4" xfId="0" applyFont="1" applyBorder="1" applyAlignment="1">
      <alignment horizontal="left" vertical="top" wrapText="1"/>
    </xf>
    <xf numFmtId="0" fontId="13" fillId="0" borderId="4" xfId="0" applyFont="1" applyBorder="1" applyAlignment="1">
      <alignment horizontal="left" vertical="top" wrapText="1"/>
    </xf>
    <xf numFmtId="0" fontId="11" fillId="0" borderId="4" xfId="0" applyFont="1" applyBorder="1" applyAlignment="1">
      <alignment horizontal="left" vertical="top" wrapText="1"/>
    </xf>
    <xf numFmtId="0" fontId="8" fillId="0" borderId="5" xfId="0" applyFont="1" applyBorder="1" applyAlignment="1">
      <alignment horizontal="left" vertical="top" wrapText="1"/>
    </xf>
    <xf numFmtId="0" fontId="148" fillId="10" borderId="5" xfId="0" applyFont="1" applyFill="1" applyBorder="1" applyAlignment="1">
      <alignment horizontal="left" vertical="top" wrapText="1"/>
    </xf>
    <xf numFmtId="0" fontId="8" fillId="10" borderId="5" xfId="0" applyFont="1" applyFill="1" applyBorder="1" applyAlignment="1">
      <alignment horizontal="left" vertical="top" wrapText="1"/>
    </xf>
    <xf numFmtId="0" fontId="12" fillId="50" borderId="1" xfId="0" applyFont="1" applyFill="1" applyBorder="1" applyAlignment="1">
      <alignment horizontal="center" vertical="center" wrapText="1"/>
    </xf>
    <xf numFmtId="0" fontId="133" fillId="0" borderId="4" xfId="1539" applyFont="1" applyBorder="1" applyAlignment="1">
      <alignment horizontal="left" vertical="center" wrapText="1"/>
    </xf>
    <xf numFmtId="0" fontId="11" fillId="8" borderId="2" xfId="0" applyFont="1" applyFill="1" applyBorder="1">
      <alignment vertical="center"/>
    </xf>
    <xf numFmtId="0" fontId="11" fillId="8" borderId="1" xfId="3" applyFont="1" applyFill="1" applyBorder="1" applyAlignment="1">
      <alignment vertical="center"/>
    </xf>
    <xf numFmtId="0" fontId="13" fillId="8" borderId="1" xfId="3" applyFont="1" applyFill="1" applyBorder="1" applyAlignment="1">
      <alignment vertical="center"/>
    </xf>
    <xf numFmtId="0" fontId="8" fillId="8" borderId="1" xfId="3" applyFont="1" applyFill="1" applyBorder="1" applyAlignment="1">
      <alignment vertical="center"/>
    </xf>
    <xf numFmtId="0" fontId="8" fillId="8" borderId="1" xfId="3" applyFont="1" applyFill="1" applyBorder="1" applyAlignment="1">
      <alignment horizontal="center" vertical="center"/>
    </xf>
    <xf numFmtId="0" fontId="13" fillId="8" borderId="33" xfId="0" applyFont="1" applyFill="1" applyBorder="1" applyAlignment="1">
      <alignment horizontal="left" vertical="center"/>
    </xf>
    <xf numFmtId="0" fontId="13" fillId="0" borderId="33" xfId="0" applyFont="1" applyBorder="1" applyAlignment="1">
      <alignment horizontal="left" vertical="center"/>
    </xf>
    <xf numFmtId="0" fontId="20" fillId="70" borderId="1" xfId="0" applyFont="1" applyFill="1" applyBorder="1" applyAlignment="1">
      <alignment horizontal="center" vertical="center"/>
    </xf>
    <xf numFmtId="49" fontId="17" fillId="70" borderId="5" xfId="0" applyNumberFormat="1" applyFont="1" applyFill="1" applyBorder="1" applyAlignment="1">
      <alignment horizontal="center" vertical="center"/>
    </xf>
    <xf numFmtId="0" fontId="20" fillId="70" borderId="5" xfId="0" applyFont="1" applyFill="1" applyBorder="1" applyAlignment="1">
      <alignment horizontal="center" vertical="center"/>
    </xf>
    <xf numFmtId="0" fontId="157" fillId="0" borderId="5" xfId="0" applyFont="1" applyBorder="1" applyAlignment="1">
      <alignment horizontal="center" vertical="center"/>
    </xf>
    <xf numFmtId="0" fontId="157" fillId="0" borderId="5" xfId="0" applyFont="1" applyBorder="1" applyAlignment="1">
      <alignment horizontal="left" vertical="center"/>
    </xf>
    <xf numFmtId="49" fontId="157" fillId="0" borderId="5" xfId="0" applyNumberFormat="1" applyFont="1" applyBorder="1" applyAlignment="1">
      <alignment horizontal="left" vertical="center"/>
    </xf>
    <xf numFmtId="49" fontId="157" fillId="0" borderId="5" xfId="0" applyNumberFormat="1" applyFont="1" applyBorder="1" applyAlignment="1">
      <alignment horizontal="center" vertical="center"/>
    </xf>
    <xf numFmtId="0" fontId="158" fillId="66" borderId="4" xfId="0" applyFont="1" applyFill="1" applyBorder="1" applyAlignment="1">
      <alignment horizontal="left" vertical="center"/>
    </xf>
    <xf numFmtId="49" fontId="159" fillId="66" borderId="51" xfId="0" applyNumberFormat="1" applyFont="1" applyFill="1" applyBorder="1" applyAlignment="1">
      <alignment horizontal="center" vertical="center" wrapText="1"/>
    </xf>
    <xf numFmtId="49" fontId="159" fillId="66" borderId="51" xfId="0" applyNumberFormat="1" applyFont="1" applyFill="1" applyBorder="1" applyAlignment="1">
      <alignment horizontal="center" vertical="center"/>
    </xf>
    <xf numFmtId="0" fontId="8" fillId="8" borderId="5" xfId="3" applyFont="1" applyFill="1" applyBorder="1" applyAlignment="1">
      <alignment horizontal="center" vertical="center"/>
    </xf>
    <xf numFmtId="0" fontId="8" fillId="0" borderId="1" xfId="3" applyFont="1" applyBorder="1" applyAlignment="1">
      <alignment horizontal="center" vertical="center"/>
    </xf>
    <xf numFmtId="0" fontId="8" fillId="0" borderId="5" xfId="3" applyFont="1" applyBorder="1" applyAlignment="1">
      <alignment horizontal="center" vertical="center"/>
    </xf>
    <xf numFmtId="0" fontId="8" fillId="6" borderId="1" xfId="3" applyFont="1" applyFill="1" applyBorder="1" applyAlignment="1">
      <alignment horizontal="center" vertical="center"/>
    </xf>
    <xf numFmtId="0" fontId="148" fillId="8" borderId="1" xfId="0" applyFont="1" applyFill="1" applyBorder="1">
      <alignment vertical="center"/>
    </xf>
    <xf numFmtId="0" fontId="148" fillId="8" borderId="1" xfId="0" applyFont="1" applyFill="1" applyBorder="1" applyAlignment="1">
      <alignment horizontal="center" vertical="center"/>
    </xf>
    <xf numFmtId="0" fontId="148" fillId="8" borderId="1" xfId="0" applyFont="1" applyFill="1" applyBorder="1" applyAlignment="1">
      <alignment horizontal="center" vertical="center" wrapText="1"/>
    </xf>
    <xf numFmtId="211" fontId="148" fillId="8" borderId="1" xfId="0" applyNumberFormat="1" applyFont="1" applyFill="1" applyBorder="1" applyAlignment="1">
      <alignment horizontal="center" vertical="center"/>
    </xf>
    <xf numFmtId="0" fontId="148" fillId="8" borderId="25" xfId="0" applyFont="1" applyFill="1" applyBorder="1" applyAlignment="1">
      <alignment horizontal="left" vertical="center"/>
    </xf>
    <xf numFmtId="177" fontId="149" fillId="8" borderId="1" xfId="0" applyNumberFormat="1" applyFont="1" applyFill="1" applyBorder="1" applyAlignment="1">
      <alignment horizontal="center" vertical="center"/>
    </xf>
    <xf numFmtId="0" fontId="8" fillId="0" borderId="1" xfId="3" applyFont="1" applyBorder="1" applyAlignment="1">
      <alignment vertical="center"/>
    </xf>
    <xf numFmtId="0" fontId="8" fillId="0" borderId="1" xfId="3" applyFont="1" applyBorder="1" applyAlignment="1">
      <alignment horizontal="left" vertical="center"/>
    </xf>
    <xf numFmtId="0" fontId="8" fillId="6" borderId="1" xfId="0" applyFont="1" applyFill="1" applyBorder="1" applyAlignment="1">
      <alignment horizontal="center" vertical="center" wrapText="1"/>
    </xf>
    <xf numFmtId="0" fontId="8" fillId="6" borderId="1" xfId="3" applyFont="1" applyFill="1" applyBorder="1" applyAlignment="1">
      <alignment horizontal="center" vertical="center" wrapText="1"/>
    </xf>
    <xf numFmtId="0" fontId="8" fillId="6" borderId="5" xfId="3" applyFont="1" applyFill="1" applyBorder="1" applyAlignment="1">
      <alignment horizontal="center" vertical="center"/>
    </xf>
    <xf numFmtId="211" fontId="8" fillId="6" borderId="1" xfId="0" applyNumberFormat="1" applyFont="1" applyFill="1" applyBorder="1" applyAlignment="1">
      <alignment horizontal="center" vertical="center"/>
    </xf>
    <xf numFmtId="0" fontId="8" fillId="71" borderId="1" xfId="0" applyFont="1" applyFill="1" applyBorder="1" applyAlignment="1">
      <alignment horizontal="center" vertical="center"/>
    </xf>
    <xf numFmtId="0" fontId="46" fillId="0" borderId="33" xfId="2594" applyFont="1" applyBorder="1" applyAlignment="1">
      <alignment horizontal="center" vertical="center"/>
    </xf>
    <xf numFmtId="0" fontId="46" fillId="0" borderId="0" xfId="2594" applyFont="1" applyAlignment="1">
      <alignment horizontal="center" vertical="center"/>
    </xf>
    <xf numFmtId="0" fontId="46" fillId="0" borderId="2" xfId="2594" applyFont="1" applyBorder="1" applyAlignment="1">
      <alignment horizontal="center" vertical="center"/>
    </xf>
    <xf numFmtId="0" fontId="133" fillId="12" borderId="2" xfId="2594" applyFont="1" applyFill="1" applyBorder="1" applyAlignment="1">
      <alignment horizontal="center" vertical="center"/>
    </xf>
    <xf numFmtId="0" fontId="46" fillId="0" borderId="2" xfId="2594" applyFont="1" applyBorder="1" applyAlignment="1">
      <alignment horizontal="center" vertical="center" wrapText="1"/>
    </xf>
    <xf numFmtId="212" fontId="46" fillId="0" borderId="2" xfId="2594" applyNumberFormat="1" applyFont="1" applyBorder="1" applyAlignment="1">
      <alignment horizontal="center" vertical="center"/>
    </xf>
    <xf numFmtId="212" fontId="46" fillId="0" borderId="2" xfId="2594" applyNumberFormat="1" applyFont="1" applyBorder="1" applyAlignment="1">
      <alignment horizontal="center" vertical="center" wrapText="1"/>
    </xf>
    <xf numFmtId="0" fontId="46" fillId="0" borderId="26" xfId="2594" applyFont="1" applyBorder="1" applyAlignment="1">
      <alignment horizontal="center" vertical="center"/>
    </xf>
    <xf numFmtId="0" fontId="133" fillId="12" borderId="26" xfId="2594" applyFont="1" applyFill="1" applyBorder="1" applyAlignment="1">
      <alignment horizontal="center" vertical="center"/>
    </xf>
    <xf numFmtId="0" fontId="46" fillId="72" borderId="26" xfId="2594" applyFont="1" applyFill="1" applyBorder="1" applyAlignment="1">
      <alignment horizontal="center" vertical="center"/>
    </xf>
    <xf numFmtId="0" fontId="46" fillId="0" borderId="58" xfId="2594" applyFont="1" applyBorder="1" applyAlignment="1">
      <alignment horizontal="left" vertical="center"/>
    </xf>
    <xf numFmtId="0" fontId="46" fillId="0" borderId="1" xfId="2594" applyFont="1" applyBorder="1" applyAlignment="1">
      <alignment horizontal="center" vertical="center"/>
    </xf>
    <xf numFmtId="0" fontId="133" fillId="12" borderId="1" xfId="2594" applyFont="1" applyFill="1" applyBorder="1" applyAlignment="1">
      <alignment horizontal="center" vertical="center"/>
    </xf>
    <xf numFmtId="0" fontId="46" fillId="72" borderId="1" xfId="2594" applyFont="1" applyFill="1" applyBorder="1" applyAlignment="1">
      <alignment horizontal="center" vertical="center"/>
    </xf>
    <xf numFmtId="0" fontId="46" fillId="0" borderId="60" xfId="2594" applyFont="1" applyBorder="1" applyAlignment="1">
      <alignment horizontal="left" vertical="center"/>
    </xf>
    <xf numFmtId="0" fontId="46" fillId="0" borderId="25" xfId="2594" applyFont="1" applyBorder="1" applyAlignment="1">
      <alignment horizontal="center" vertical="center"/>
    </xf>
    <xf numFmtId="0" fontId="46" fillId="0" borderId="60" xfId="2594" applyFont="1" applyBorder="1" applyAlignment="1">
      <alignment horizontal="left" vertical="center" wrapText="1"/>
    </xf>
    <xf numFmtId="0" fontId="157" fillId="0" borderId="1" xfId="2594" applyFont="1" applyBorder="1" applyAlignment="1">
      <alignment horizontal="center" vertical="center"/>
    </xf>
    <xf numFmtId="0" fontId="157" fillId="0" borderId="5" xfId="2594" applyFont="1" applyBorder="1" applyAlignment="1">
      <alignment horizontal="center" vertical="center"/>
    </xf>
    <xf numFmtId="0" fontId="46" fillId="0" borderId="60" xfId="2595" applyFont="1" applyBorder="1" applyAlignment="1">
      <alignment horizontal="left" vertical="center" wrapText="1"/>
    </xf>
    <xf numFmtId="0" fontId="157" fillId="0" borderId="60" xfId="2594" applyFont="1" applyBorder="1" applyAlignment="1">
      <alignment horizontal="left" vertical="center" wrapText="1"/>
    </xf>
    <xf numFmtId="0" fontId="46" fillId="68" borderId="45" xfId="2594" applyFont="1" applyFill="1" applyBorder="1" applyAlignment="1">
      <alignment horizontal="center" vertical="center"/>
    </xf>
    <xf numFmtId="0" fontId="46" fillId="68" borderId="63" xfId="2594" applyFont="1" applyFill="1" applyBorder="1" applyAlignment="1">
      <alignment horizontal="left" vertical="center"/>
    </xf>
    <xf numFmtId="0" fontId="46" fillId="0" borderId="64" xfId="2594" applyFont="1" applyBorder="1" applyAlignment="1">
      <alignment horizontal="center" vertical="center"/>
    </xf>
    <xf numFmtId="0" fontId="157" fillId="0" borderId="26" xfId="2594" applyFont="1" applyBorder="1" applyAlignment="1">
      <alignment horizontal="center" vertical="center"/>
    </xf>
    <xf numFmtId="0" fontId="157" fillId="0" borderId="65" xfId="2594" applyFont="1" applyBorder="1" applyAlignment="1">
      <alignment horizontal="center" vertical="center"/>
    </xf>
    <xf numFmtId="0" fontId="46" fillId="0" borderId="58" xfId="2594" applyFont="1" applyBorder="1" applyAlignment="1">
      <alignment horizontal="left" vertical="center" wrapText="1"/>
    </xf>
    <xf numFmtId="0" fontId="157" fillId="0" borderId="4" xfId="2594" applyFont="1" applyBorder="1" applyAlignment="1">
      <alignment horizontal="center" vertical="center"/>
    </xf>
    <xf numFmtId="0" fontId="133" fillId="12" borderId="5" xfId="2594" applyFont="1" applyFill="1" applyBorder="1" applyAlignment="1">
      <alignment horizontal="center" vertical="center"/>
    </xf>
    <xf numFmtId="0" fontId="133" fillId="68" borderId="45" xfId="2594" applyFont="1" applyFill="1" applyBorder="1" applyAlignment="1">
      <alignment horizontal="center" vertical="center"/>
    </xf>
    <xf numFmtId="0" fontId="151" fillId="69" borderId="66" xfId="2594" applyFont="1" applyFill="1" applyBorder="1" applyAlignment="1">
      <alignment horizontal="center" vertical="center"/>
    </xf>
    <xf numFmtId="0" fontId="46" fillId="0" borderId="0" xfId="2594" applyFont="1" applyAlignment="1">
      <alignment horizontal="left" vertical="center"/>
    </xf>
    <xf numFmtId="0" fontId="8" fillId="0" borderId="25" xfId="0" applyFont="1" applyBorder="1" applyAlignment="1">
      <alignment horizontal="left" vertical="top"/>
    </xf>
    <xf numFmtId="0" fontId="11" fillId="0" borderId="49" xfId="0" applyFont="1" applyBorder="1" applyAlignment="1">
      <alignment horizontal="left" vertical="center"/>
    </xf>
    <xf numFmtId="211" fontId="18" fillId="2" borderId="25" xfId="0" applyNumberFormat="1" applyFont="1" applyFill="1" applyBorder="1" applyAlignment="1">
      <alignment horizontal="center" vertical="center" wrapText="1"/>
    </xf>
    <xf numFmtId="211" fontId="8" fillId="13" borderId="1" xfId="0" applyNumberFormat="1" applyFont="1" applyFill="1" applyBorder="1" applyAlignment="1">
      <alignment horizontal="center" vertical="center"/>
    </xf>
    <xf numFmtId="0" fontId="9" fillId="57" borderId="1" xfId="0" applyFont="1" applyFill="1" applyBorder="1">
      <alignment vertical="center"/>
    </xf>
    <xf numFmtId="0" fontId="8" fillId="57" borderId="1" xfId="0" applyFont="1" applyFill="1" applyBorder="1" applyAlignment="1">
      <alignment horizontal="center" vertical="center"/>
    </xf>
    <xf numFmtId="0" fontId="8" fillId="57" borderId="1" xfId="0" applyFont="1" applyFill="1" applyBorder="1" applyAlignment="1">
      <alignment horizontal="center" vertical="center" wrapText="1"/>
    </xf>
    <xf numFmtId="0" fontId="8" fillId="57" borderId="5" xfId="0" applyFont="1" applyFill="1" applyBorder="1" applyAlignment="1">
      <alignment horizontal="center" vertical="center"/>
    </xf>
    <xf numFmtId="0" fontId="8" fillId="57" borderId="4" xfId="0" applyFont="1" applyFill="1" applyBorder="1" applyAlignment="1">
      <alignment horizontal="center" vertical="center"/>
    </xf>
    <xf numFmtId="211" fontId="8" fillId="57" borderId="1" xfId="0" applyNumberFormat="1" applyFont="1" applyFill="1" applyBorder="1" applyAlignment="1">
      <alignment horizontal="center" vertical="center"/>
    </xf>
    <xf numFmtId="0" fontId="8" fillId="57" borderId="25" xfId="0" applyFont="1" applyFill="1" applyBorder="1" applyAlignment="1">
      <alignment horizontal="left" vertical="center"/>
    </xf>
    <xf numFmtId="0" fontId="8" fillId="3" borderId="1" xfId="0" applyFont="1" applyFill="1" applyBorder="1" applyAlignment="1">
      <alignment horizontal="left" vertical="center"/>
    </xf>
    <xf numFmtId="0" fontId="120" fillId="8" borderId="1" xfId="0" applyFont="1" applyFill="1" applyBorder="1" applyAlignment="1">
      <alignment horizontal="left" vertical="center"/>
    </xf>
    <xf numFmtId="0" fontId="120" fillId="0" borderId="1" xfId="0" applyFont="1" applyBorder="1" applyAlignment="1">
      <alignment horizontal="left" vertical="center"/>
    </xf>
    <xf numFmtId="0" fontId="161" fillId="0" borderId="1" xfId="0" applyFont="1" applyBorder="1" applyAlignment="1">
      <alignment horizontal="left" vertical="center"/>
    </xf>
    <xf numFmtId="0" fontId="13" fillId="8" borderId="1" xfId="0" applyFont="1" applyFill="1" applyBorder="1" applyAlignment="1">
      <alignment horizontal="left" vertical="center"/>
    </xf>
    <xf numFmtId="0" fontId="44" fillId="3" borderId="1" xfId="0" applyFont="1" applyFill="1" applyBorder="1" applyAlignment="1">
      <alignment horizontal="left" vertical="center"/>
    </xf>
    <xf numFmtId="211" fontId="8" fillId="61" borderId="1" xfId="0" applyNumberFormat="1" applyFont="1" applyFill="1" applyBorder="1" applyAlignment="1">
      <alignment horizontal="center" vertical="center"/>
    </xf>
    <xf numFmtId="0" fontId="148" fillId="57" borderId="1" xfId="0" applyFont="1" applyFill="1" applyBorder="1">
      <alignment vertical="center"/>
    </xf>
    <xf numFmtId="0" fontId="125" fillId="57" borderId="1" xfId="0" applyFont="1" applyFill="1" applyBorder="1">
      <alignment vertical="center"/>
    </xf>
    <xf numFmtId="0" fontId="148" fillId="57" borderId="1" xfId="0" applyFont="1" applyFill="1" applyBorder="1" applyAlignment="1">
      <alignment horizontal="center" vertical="center"/>
    </xf>
    <xf numFmtId="0" fontId="148" fillId="57" borderId="1" xfId="0" applyFont="1" applyFill="1" applyBorder="1" applyAlignment="1">
      <alignment horizontal="center" vertical="center" wrapText="1"/>
    </xf>
    <xf numFmtId="0" fontId="148" fillId="57" borderId="5" xfId="0" applyFont="1" applyFill="1" applyBorder="1" applyAlignment="1">
      <alignment horizontal="center" vertical="center"/>
    </xf>
    <xf numFmtId="0" fontId="148" fillId="57" borderId="4" xfId="0" applyFont="1" applyFill="1" applyBorder="1" applyAlignment="1">
      <alignment horizontal="center" vertical="center"/>
    </xf>
    <xf numFmtId="211" fontId="148" fillId="57" borderId="1" xfId="0" applyNumberFormat="1" applyFont="1" applyFill="1" applyBorder="1" applyAlignment="1">
      <alignment horizontal="center" vertical="center"/>
    </xf>
    <xf numFmtId="0" fontId="148" fillId="57" borderId="25" xfId="0" applyFont="1" applyFill="1" applyBorder="1" applyAlignment="1">
      <alignment horizontal="left" vertical="center"/>
    </xf>
    <xf numFmtId="0" fontId="150" fillId="57" borderId="25" xfId="0" applyFont="1" applyFill="1" applyBorder="1" applyAlignment="1">
      <alignment horizontal="left" vertical="center"/>
    </xf>
    <xf numFmtId="0" fontId="162" fillId="57" borderId="0" xfId="0" applyFont="1" applyFill="1">
      <alignment vertical="center"/>
    </xf>
    <xf numFmtId="0" fontId="13" fillId="57" borderId="1" xfId="0" applyFont="1" applyFill="1" applyBorder="1">
      <alignment vertical="center"/>
    </xf>
    <xf numFmtId="0" fontId="42" fillId="57" borderId="1" xfId="0" applyFont="1" applyFill="1" applyBorder="1">
      <alignment vertical="center"/>
    </xf>
    <xf numFmtId="0" fontId="13" fillId="57" borderId="1" xfId="0" applyFont="1" applyFill="1" applyBorder="1" applyAlignment="1">
      <alignment horizontal="center" vertical="center"/>
    </xf>
    <xf numFmtId="0" fontId="13" fillId="57" borderId="1" xfId="0" applyFont="1" applyFill="1" applyBorder="1" applyAlignment="1">
      <alignment horizontal="center" vertical="center" wrapText="1"/>
    </xf>
    <xf numFmtId="0" fontId="13" fillId="57" borderId="5" xfId="0" applyFont="1" applyFill="1" applyBorder="1" applyAlignment="1">
      <alignment horizontal="center" vertical="center"/>
    </xf>
    <xf numFmtId="0" fontId="13" fillId="57" borderId="4" xfId="0" applyFont="1" applyFill="1" applyBorder="1" applyAlignment="1">
      <alignment horizontal="center" vertical="center"/>
    </xf>
    <xf numFmtId="211" fontId="13" fillId="57" borderId="1" xfId="0" applyNumberFormat="1" applyFont="1" applyFill="1" applyBorder="1" applyAlignment="1">
      <alignment horizontal="center" vertical="center"/>
    </xf>
    <xf numFmtId="177" fontId="10" fillId="8" borderId="1" xfId="1539" applyNumberFormat="1" applyFont="1" applyFill="1" applyBorder="1" applyAlignment="1">
      <alignment horizontal="center" vertical="center"/>
    </xf>
    <xf numFmtId="0" fontId="5" fillId="2" borderId="1" xfId="0" applyFont="1" applyFill="1" applyBorder="1" applyAlignment="1">
      <alignment horizontal="left" vertical="center"/>
    </xf>
    <xf numFmtId="211" fontId="18" fillId="2" borderId="1" xfId="0" applyNumberFormat="1" applyFont="1" applyFill="1" applyBorder="1" applyAlignment="1">
      <alignment horizontal="left" vertical="center" wrapText="1"/>
    </xf>
    <xf numFmtId="0" fontId="5" fillId="4" borderId="1" xfId="0" applyFont="1" applyFill="1" applyBorder="1" applyAlignment="1">
      <alignment horizontal="left" vertical="center"/>
    </xf>
    <xf numFmtId="0" fontId="9" fillId="0" borderId="1" xfId="0" applyFont="1" applyBorder="1" applyAlignment="1">
      <alignment horizontal="left" vertical="center"/>
    </xf>
    <xf numFmtId="0" fontId="8" fillId="4"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8" fillId="4" borderId="5" xfId="0" applyFont="1" applyFill="1" applyBorder="1" applyAlignment="1">
      <alignment horizontal="center" vertical="center"/>
    </xf>
    <xf numFmtId="211" fontId="11" fillId="0" borderId="25" xfId="0" applyNumberFormat="1" applyFont="1" applyBorder="1" applyAlignment="1">
      <alignment horizontal="center" vertical="center"/>
    </xf>
    <xf numFmtId="0" fontId="11" fillId="4" borderId="1" xfId="0" applyFont="1" applyFill="1" applyBorder="1">
      <alignment vertical="center"/>
    </xf>
    <xf numFmtId="0" fontId="11" fillId="73" borderId="1" xfId="0" applyFont="1" applyFill="1" applyBorder="1" applyAlignment="1">
      <alignment horizontal="center" vertical="center"/>
    </xf>
    <xf numFmtId="0" fontId="11" fillId="73" borderId="2" xfId="0" applyFont="1" applyFill="1" applyBorder="1" applyAlignment="1">
      <alignment horizontal="center" vertical="center"/>
    </xf>
    <xf numFmtId="0" fontId="11" fillId="0" borderId="1" xfId="0" applyFont="1" applyBorder="1" applyAlignment="1">
      <alignment horizontal="left" vertical="center" wrapText="1"/>
    </xf>
    <xf numFmtId="0" fontId="11" fillId="12" borderId="1" xfId="0" applyFont="1" applyFill="1" applyBorder="1" applyAlignment="1">
      <alignment horizontal="left" vertical="center" wrapText="1"/>
    </xf>
    <xf numFmtId="0" fontId="11" fillId="12" borderId="2" xfId="0" applyFont="1" applyFill="1" applyBorder="1" applyAlignment="1">
      <alignment horizontal="left" vertical="center" wrapText="1"/>
    </xf>
    <xf numFmtId="0" fontId="11" fillId="48" borderId="1" xfId="0" applyFont="1" applyFill="1" applyBorder="1" applyAlignment="1">
      <alignment horizontal="left" vertical="center"/>
    </xf>
    <xf numFmtId="0" fontId="11" fillId="48" borderId="1" xfId="0" applyFont="1" applyFill="1" applyBorder="1" applyAlignment="1">
      <alignment horizontal="left" vertical="center" wrapText="1"/>
    </xf>
    <xf numFmtId="0" fontId="11" fillId="4" borderId="2" xfId="0" applyFont="1" applyFill="1" applyBorder="1" applyAlignment="1">
      <alignment horizontal="center" vertical="center"/>
    </xf>
    <xf numFmtId="0" fontId="11" fillId="4" borderId="52" xfId="0" applyFont="1" applyFill="1" applyBorder="1" applyAlignment="1">
      <alignment horizontal="center" vertical="center"/>
    </xf>
    <xf numFmtId="0" fontId="126" fillId="0" borderId="1" xfId="0" applyFont="1" applyBorder="1">
      <alignment vertical="center"/>
    </xf>
    <xf numFmtId="0" fontId="148" fillId="8" borderId="5" xfId="0" applyFont="1" applyFill="1" applyBorder="1" applyAlignment="1">
      <alignment vertical="top" wrapText="1"/>
    </xf>
    <xf numFmtId="0" fontId="47" fillId="0" borderId="2" xfId="0" applyFont="1" applyBorder="1" applyAlignment="1">
      <alignment horizontal="center" vertical="center"/>
    </xf>
    <xf numFmtId="0" fontId="8" fillId="0" borderId="52" xfId="0" applyFont="1" applyBorder="1" applyAlignment="1">
      <alignment horizontal="center" vertical="center" wrapText="1"/>
    </xf>
    <xf numFmtId="0" fontId="8" fillId="0" borderId="51" xfId="0" applyFont="1" applyBorder="1" applyAlignment="1">
      <alignment horizontal="center" vertical="center" wrapText="1"/>
    </xf>
    <xf numFmtId="0" fontId="44" fillId="0" borderId="5" xfId="0" applyFont="1" applyBorder="1">
      <alignment vertical="center"/>
    </xf>
    <xf numFmtId="0" fontId="9" fillId="3" borderId="5" xfId="0" applyFont="1" applyFill="1" applyBorder="1">
      <alignment vertical="center"/>
    </xf>
    <xf numFmtId="0" fontId="125" fillId="10" borderId="5" xfId="0" applyFont="1" applyFill="1" applyBorder="1">
      <alignment vertical="center"/>
    </xf>
    <xf numFmtId="0" fontId="9" fillId="57" borderId="5" xfId="0" applyFont="1" applyFill="1" applyBorder="1">
      <alignment vertical="center"/>
    </xf>
    <xf numFmtId="0" fontId="125" fillId="57" borderId="5" xfId="0" applyFont="1" applyFill="1" applyBorder="1">
      <alignment vertical="center"/>
    </xf>
    <xf numFmtId="0" fontId="42" fillId="57" borderId="5" xfId="0" applyFont="1" applyFill="1" applyBorder="1">
      <alignment vertical="center"/>
    </xf>
    <xf numFmtId="0" fontId="13" fillId="8" borderId="5" xfId="0" applyFont="1" applyFill="1" applyBorder="1" applyAlignment="1">
      <alignment horizontal="center" vertical="center"/>
    </xf>
    <xf numFmtId="0" fontId="13" fillId="0" borderId="5" xfId="0" applyFont="1" applyBorder="1" applyAlignment="1">
      <alignment horizontal="center" vertical="center"/>
    </xf>
    <xf numFmtId="177" fontId="10" fillId="6" borderId="1" xfId="0" applyNumberFormat="1" applyFont="1" applyFill="1" applyBorder="1" applyAlignment="1">
      <alignment horizontal="center" vertical="center"/>
    </xf>
    <xf numFmtId="0" fontId="8" fillId="0" borderId="3" xfId="0" applyFont="1" applyBorder="1" applyAlignment="1">
      <alignment horizontal="left" vertical="top" wrapText="1"/>
    </xf>
    <xf numFmtId="0" fontId="8" fillId="57" borderId="25" xfId="0" applyFont="1" applyFill="1" applyBorder="1" applyAlignment="1">
      <alignment horizontal="center" vertical="center"/>
    </xf>
    <xf numFmtId="0" fontId="8" fillId="57" borderId="25" xfId="0" applyFont="1" applyFill="1" applyBorder="1" applyAlignment="1">
      <alignment horizontal="center" vertical="center" wrapText="1"/>
    </xf>
    <xf numFmtId="0" fontId="9" fillId="3" borderId="4" xfId="0" applyFont="1" applyFill="1" applyBorder="1">
      <alignment vertical="center"/>
    </xf>
    <xf numFmtId="0" fontId="8" fillId="3" borderId="4" xfId="0" applyFont="1" applyFill="1" applyBorder="1" applyAlignment="1">
      <alignment horizontal="left" vertical="center"/>
    </xf>
    <xf numFmtId="211" fontId="8" fillId="0" borderId="1" xfId="0" applyNumberFormat="1" applyFont="1" applyBorder="1">
      <alignment vertical="center"/>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11" fillId="0" borderId="0" xfId="0" applyFont="1" applyAlignment="1">
      <alignment vertical="center" wrapText="1"/>
    </xf>
    <xf numFmtId="0" fontId="165" fillId="7" borderId="72" xfId="0" applyFont="1" applyFill="1" applyBorder="1" applyAlignment="1">
      <alignment horizontal="center" vertical="center" wrapText="1"/>
    </xf>
    <xf numFmtId="0" fontId="165" fillId="74" borderId="74" xfId="0" applyFont="1" applyFill="1" applyBorder="1" applyAlignment="1">
      <alignment horizontal="center" vertical="center" wrapText="1"/>
    </xf>
    <xf numFmtId="0" fontId="165" fillId="78" borderId="68" xfId="0" applyFont="1" applyFill="1" applyBorder="1" applyAlignment="1">
      <alignment horizontal="center" vertical="center" wrapText="1"/>
    </xf>
    <xf numFmtId="0" fontId="165" fillId="79" borderId="68" xfId="0" applyFont="1" applyFill="1" applyBorder="1" applyAlignment="1">
      <alignment horizontal="center" vertical="center" wrapText="1"/>
    </xf>
    <xf numFmtId="0" fontId="8" fillId="0" borderId="0" xfId="0" applyFont="1" applyFill="1">
      <alignment vertical="center"/>
    </xf>
    <xf numFmtId="0" fontId="165" fillId="74" borderId="68" xfId="0" applyFont="1" applyFill="1" applyBorder="1" applyAlignment="1">
      <alignment horizontal="center" vertical="center" wrapText="1"/>
    </xf>
    <xf numFmtId="0" fontId="165" fillId="7" borderId="71" xfId="0" applyFont="1" applyFill="1" applyBorder="1" applyAlignment="1">
      <alignment horizontal="center" vertical="center"/>
    </xf>
    <xf numFmtId="0" fontId="8" fillId="0" borderId="0" xfId="0" applyFont="1" applyFill="1" applyAlignment="1">
      <alignment vertical="center"/>
    </xf>
    <xf numFmtId="0" fontId="165" fillId="74" borderId="68" xfId="0" applyFont="1" applyFill="1" applyBorder="1" applyAlignment="1">
      <alignment horizontal="right" vertical="center" wrapText="1"/>
    </xf>
    <xf numFmtId="0" fontId="8" fillId="0" borderId="0" xfId="0" applyFont="1" applyFill="1" applyAlignment="1">
      <alignment horizontal="right" vertical="center"/>
    </xf>
    <xf numFmtId="0" fontId="165" fillId="80" borderId="82" xfId="0" applyFont="1" applyFill="1" applyBorder="1" applyAlignment="1">
      <alignment horizontal="center" vertical="center" wrapText="1"/>
    </xf>
    <xf numFmtId="177" fontId="147" fillId="67" borderId="1" xfId="0" applyNumberFormat="1" applyFont="1" applyFill="1" applyBorder="1" applyAlignment="1">
      <alignment horizontal="center"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47" fillId="0" borderId="2" xfId="0" applyFont="1" applyBorder="1" applyAlignment="1">
      <alignment horizontal="center" vertical="center"/>
    </xf>
    <xf numFmtId="0" fontId="47" fillId="0" borderId="4" xfId="0" applyFont="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46" fillId="0" borderId="3" xfId="0" applyFont="1" applyBorder="1" applyAlignment="1">
      <alignment horizontal="center" vertical="center"/>
    </xf>
    <xf numFmtId="0" fontId="46" fillId="0" borderId="4" xfId="0" applyFont="1" applyBorder="1" applyAlignment="1">
      <alignment horizontal="center" vertical="center"/>
    </xf>
    <xf numFmtId="0" fontId="46" fillId="0" borderId="3" xfId="0" applyFont="1" applyBorder="1" applyAlignment="1">
      <alignment horizontal="left" vertical="center" wrapText="1"/>
    </xf>
    <xf numFmtId="0" fontId="46" fillId="0" borderId="4" xfId="0" applyFont="1" applyBorder="1" applyAlignment="1">
      <alignment horizontal="left" vertical="center" wrapText="1"/>
    </xf>
    <xf numFmtId="0" fontId="8" fillId="0" borderId="52"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51" xfId="0" applyFont="1" applyBorder="1" applyAlignment="1">
      <alignment horizontal="center"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center" vertical="center" wrapText="1"/>
    </xf>
    <xf numFmtId="0" fontId="41" fillId="0" borderId="3" xfId="0" applyFont="1" applyBorder="1" applyAlignment="1">
      <alignment horizontal="center" vertical="center" wrapText="1"/>
    </xf>
    <xf numFmtId="0" fontId="41" fillId="0" borderId="4" xfId="0" applyFont="1" applyBorder="1" applyAlignment="1">
      <alignment horizontal="center" vertical="center" wrapText="1"/>
    </xf>
    <xf numFmtId="0" fontId="0" fillId="0" borderId="3" xfId="0" applyBorder="1">
      <alignment vertical="center"/>
    </xf>
    <xf numFmtId="0" fontId="0" fillId="0" borderId="4" xfId="0"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41" fillId="0" borderId="3" xfId="0" applyFont="1" applyBorder="1" applyAlignment="1">
      <alignment horizontal="center" vertical="center"/>
    </xf>
    <xf numFmtId="0" fontId="41" fillId="0" borderId="4"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46" fillId="0" borderId="1" xfId="0" applyFont="1" applyBorder="1" applyAlignment="1">
      <alignment horizontal="center" vertical="center" wrapText="1"/>
    </xf>
    <xf numFmtId="0" fontId="46" fillId="0" borderId="1"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8" fillId="8" borderId="2" xfId="0" applyFont="1"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8" fillId="8" borderId="2" xfId="0" applyFont="1" applyFill="1" applyBorder="1" applyAlignment="1">
      <alignment horizontal="center" vertical="center"/>
    </xf>
    <xf numFmtId="0" fontId="11" fillId="8" borderId="2" xfId="0" applyFont="1" applyFill="1" applyBorder="1" applyAlignment="1">
      <alignment horizontal="center" vertical="center"/>
    </xf>
    <xf numFmtId="0" fontId="41" fillId="8" borderId="3" xfId="0" applyFont="1" applyFill="1" applyBorder="1" applyAlignment="1">
      <alignment horizontal="center" vertical="center"/>
    </xf>
    <xf numFmtId="0" fontId="41" fillId="8" borderId="4" xfId="0" applyFont="1" applyFill="1" applyBorder="1" applyAlignment="1">
      <alignment horizontal="center"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46" fillId="8" borderId="3" xfId="0" applyFont="1" applyFill="1" applyBorder="1" applyAlignment="1">
      <alignment horizontal="center" vertical="center"/>
    </xf>
    <xf numFmtId="0" fontId="46" fillId="8" borderId="4" xfId="0" applyFont="1" applyFill="1" applyBorder="1" applyAlignment="1">
      <alignment horizontal="center"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8" fillId="0" borderId="1" xfId="0" applyFont="1" applyBorder="1" applyAlignment="1">
      <alignment horizontal="center" vertical="center" wrapText="1"/>
    </xf>
    <xf numFmtId="0" fontId="41" fillId="0" borderId="4" xfId="0" applyFont="1" applyBorder="1" applyAlignment="1">
      <alignment horizontal="left" vertical="center"/>
    </xf>
    <xf numFmtId="0" fontId="8" fillId="0" borderId="48"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48" xfId="0" applyFont="1" applyBorder="1" applyAlignment="1">
      <alignment horizontal="left" vertical="center"/>
    </xf>
    <xf numFmtId="0" fontId="8" fillId="0" borderId="49" xfId="0" applyFont="1" applyBorder="1" applyAlignment="1">
      <alignment horizontal="left" vertical="center"/>
    </xf>
    <xf numFmtId="0" fontId="8" fillId="0" borderId="48" xfId="0" applyFont="1" applyBorder="1" applyAlignment="1">
      <alignment horizontal="left" vertical="center" wrapText="1"/>
    </xf>
    <xf numFmtId="0" fontId="8" fillId="0" borderId="53" xfId="0" applyFont="1" applyBorder="1" applyAlignment="1">
      <alignment horizontal="left" vertical="center" wrapText="1"/>
    </xf>
    <xf numFmtId="0" fontId="8" fillId="0" borderId="49" xfId="0" applyFont="1" applyBorder="1" applyAlignment="1">
      <alignment horizontal="left" vertical="center" wrapText="1"/>
    </xf>
    <xf numFmtId="211" fontId="8" fillId="0" borderId="2" xfId="0" applyNumberFormat="1" applyFont="1" applyBorder="1" applyAlignment="1">
      <alignment horizontal="center" vertical="center" wrapText="1"/>
    </xf>
    <xf numFmtId="211" fontId="8" fillId="0" borderId="3" xfId="0" applyNumberFormat="1" applyFont="1" applyBorder="1" applyAlignment="1">
      <alignment horizontal="center" vertical="center" wrapText="1"/>
    </xf>
    <xf numFmtId="211" fontId="8" fillId="0" borderId="4" xfId="0" applyNumberFormat="1" applyFont="1" applyBorder="1" applyAlignment="1">
      <alignment horizontal="center" vertical="center" wrapText="1"/>
    </xf>
    <xf numFmtId="0" fontId="8" fillId="0" borderId="53" xfId="0" applyFont="1" applyBorder="1" applyAlignment="1">
      <alignment horizontal="center" vertical="center" wrapText="1"/>
    </xf>
    <xf numFmtId="0" fontId="165" fillId="74" borderId="81" xfId="0" applyFont="1" applyFill="1" applyBorder="1" applyAlignment="1">
      <alignment horizontal="center" vertical="center"/>
    </xf>
    <xf numFmtId="0" fontId="165" fillId="74" borderId="79" xfId="0" applyFont="1" applyFill="1" applyBorder="1" applyAlignment="1">
      <alignment horizontal="center" vertical="center"/>
    </xf>
    <xf numFmtId="0" fontId="165" fillId="74" borderId="83" xfId="0" applyFont="1" applyFill="1" applyBorder="1" applyAlignment="1">
      <alignment horizontal="center" vertical="center"/>
    </xf>
    <xf numFmtId="0" fontId="12" fillId="3" borderId="80" xfId="0" applyFont="1" applyFill="1" applyBorder="1" applyAlignment="1">
      <alignment horizontal="center" vertical="center" wrapText="1"/>
    </xf>
    <xf numFmtId="0" fontId="12" fillId="3" borderId="76" xfId="0" applyFont="1" applyFill="1" applyBorder="1" applyAlignment="1">
      <alignment horizontal="center" vertical="center" wrapText="1"/>
    </xf>
    <xf numFmtId="0" fontId="165" fillId="76" borderId="77" xfId="0" applyFont="1" applyFill="1" applyBorder="1" applyAlignment="1">
      <alignment horizontal="center" vertical="center" wrapText="1"/>
    </xf>
    <xf numFmtId="0" fontId="165" fillId="76" borderId="82" xfId="0" applyFont="1" applyFill="1" applyBorder="1" applyAlignment="1">
      <alignment horizontal="center" vertical="center" wrapText="1"/>
    </xf>
    <xf numFmtId="0" fontId="165" fillId="74" borderId="77" xfId="0" applyFont="1" applyFill="1" applyBorder="1" applyAlignment="1">
      <alignment vertical="center" wrapText="1"/>
    </xf>
    <xf numFmtId="0" fontId="165" fillId="74" borderId="82" xfId="0" applyFont="1" applyFill="1" applyBorder="1" applyAlignment="1">
      <alignment vertical="center" wrapText="1"/>
    </xf>
    <xf numFmtId="0" fontId="165" fillId="7" borderId="72" xfId="0" applyFont="1" applyFill="1" applyBorder="1" applyAlignment="1">
      <alignment horizontal="center" vertical="center"/>
    </xf>
    <xf numFmtId="0" fontId="165" fillId="7" borderId="70" xfId="0" applyFont="1" applyFill="1" applyBorder="1" applyAlignment="1">
      <alignment horizontal="center" vertical="center"/>
    </xf>
    <xf numFmtId="0" fontId="165" fillId="7" borderId="73" xfId="0" applyFont="1" applyFill="1" applyBorder="1" applyAlignment="1">
      <alignment horizontal="center" vertical="center"/>
    </xf>
    <xf numFmtId="0" fontId="165" fillId="74" borderId="77" xfId="0" applyFont="1" applyFill="1" applyBorder="1" applyAlignment="1">
      <alignment horizontal="center" vertical="center" wrapText="1"/>
    </xf>
    <xf numFmtId="0" fontId="165" fillId="74" borderId="82" xfId="0" applyFont="1" applyFill="1" applyBorder="1" applyAlignment="1">
      <alignment horizontal="center" vertical="center" wrapText="1"/>
    </xf>
    <xf numFmtId="0" fontId="165" fillId="74" borderId="77" xfId="0" applyFont="1" applyFill="1" applyBorder="1" applyAlignment="1">
      <alignment horizontal="center" vertical="center"/>
    </xf>
    <xf numFmtId="0" fontId="165" fillId="74" borderId="82" xfId="0" applyFont="1" applyFill="1" applyBorder="1" applyAlignment="1">
      <alignment horizontal="center" vertical="center"/>
    </xf>
    <xf numFmtId="0" fontId="165" fillId="74" borderId="78" xfId="0" applyFont="1" applyFill="1" applyBorder="1" applyAlignment="1">
      <alignment horizontal="center" vertical="center"/>
    </xf>
    <xf numFmtId="0" fontId="165" fillId="74" borderId="84" xfId="0" applyFont="1" applyFill="1" applyBorder="1" applyAlignment="1">
      <alignment horizontal="center" vertical="center"/>
    </xf>
    <xf numFmtId="0" fontId="165" fillId="74" borderId="86" xfId="0" applyFont="1" applyFill="1" applyBorder="1" applyAlignment="1">
      <alignment horizontal="center" vertical="center"/>
    </xf>
    <xf numFmtId="0" fontId="165" fillId="74" borderId="85" xfId="0" applyFont="1" applyFill="1" applyBorder="1" applyAlignment="1">
      <alignment horizontal="center" vertical="center"/>
    </xf>
    <xf numFmtId="0" fontId="165" fillId="60" borderId="77" xfId="0" applyFont="1" applyFill="1" applyBorder="1" applyAlignment="1">
      <alignment horizontal="center" vertical="center" wrapText="1"/>
    </xf>
    <xf numFmtId="0" fontId="165" fillId="60" borderId="82" xfId="0" applyFont="1" applyFill="1" applyBorder="1" applyAlignment="1">
      <alignment horizontal="center" vertical="center" wrapText="1"/>
    </xf>
    <xf numFmtId="0" fontId="165" fillId="74" borderId="72" xfId="0" applyFont="1" applyFill="1" applyBorder="1" applyAlignment="1">
      <alignment horizontal="center" vertical="center"/>
    </xf>
    <xf numFmtId="0" fontId="165" fillId="74" borderId="73" xfId="0" applyFont="1" applyFill="1" applyBorder="1" applyAlignment="1">
      <alignment horizontal="center" vertical="center"/>
    </xf>
    <xf numFmtId="0" fontId="165" fillId="74" borderId="70" xfId="0" applyFont="1" applyFill="1" applyBorder="1" applyAlignment="1">
      <alignment horizontal="center" vertical="center"/>
    </xf>
    <xf numFmtId="0" fontId="165" fillId="74" borderId="84" xfId="0" applyFont="1" applyFill="1" applyBorder="1" applyAlignment="1">
      <alignment horizontal="center" vertical="center" wrapText="1"/>
    </xf>
    <xf numFmtId="0" fontId="165" fillId="74" borderId="86" xfId="0" applyFont="1" applyFill="1" applyBorder="1" applyAlignment="1">
      <alignment horizontal="center" vertical="center" wrapText="1"/>
    </xf>
    <xf numFmtId="0" fontId="166" fillId="75" borderId="75" xfId="0" applyFont="1" applyFill="1" applyBorder="1" applyAlignment="1">
      <alignment horizontal="center" vertical="center" wrapText="1"/>
    </xf>
    <xf numFmtId="0" fontId="166" fillId="75" borderId="32" xfId="0" applyFont="1" applyFill="1" applyBorder="1" applyAlignment="1">
      <alignment horizontal="center" vertical="center" wrapText="1"/>
    </xf>
    <xf numFmtId="0" fontId="166" fillId="75" borderId="32" xfId="0" applyFont="1" applyFill="1" applyBorder="1" applyAlignment="1">
      <alignment horizontal="right" vertical="center" wrapText="1"/>
    </xf>
    <xf numFmtId="0" fontId="166" fillId="75" borderId="32" xfId="0" applyFont="1" applyFill="1" applyBorder="1" applyAlignment="1">
      <alignment vertical="center" wrapText="1"/>
    </xf>
    <xf numFmtId="0" fontId="166" fillId="75" borderId="20" xfId="0" applyFont="1" applyFill="1" applyBorder="1" applyAlignment="1">
      <alignment horizontal="center" vertical="center" wrapText="1"/>
    </xf>
    <xf numFmtId="0" fontId="165" fillId="7" borderId="69" xfId="0" applyFont="1" applyFill="1" applyBorder="1" applyAlignment="1">
      <alignment horizontal="center" vertical="center"/>
    </xf>
    <xf numFmtId="0" fontId="165" fillId="7" borderId="72" xfId="0" applyFont="1" applyFill="1" applyBorder="1" applyAlignment="1">
      <alignment horizontal="right" vertical="center"/>
    </xf>
    <xf numFmtId="0" fontId="165" fillId="77" borderId="77" xfId="0" applyFont="1" applyFill="1" applyBorder="1" applyAlignment="1">
      <alignment horizontal="center" vertical="center" wrapText="1"/>
    </xf>
    <xf numFmtId="0" fontId="165" fillId="77" borderId="82" xfId="0" applyFont="1" applyFill="1" applyBorder="1" applyAlignment="1">
      <alignment horizontal="center" vertical="center" wrapText="1"/>
    </xf>
    <xf numFmtId="0" fontId="46" fillId="0" borderId="2" xfId="2361" applyFont="1" applyBorder="1" applyAlignment="1">
      <alignment horizontal="center" vertical="center"/>
    </xf>
    <xf numFmtId="0" fontId="46" fillId="0" borderId="3" xfId="2361" applyFont="1" applyBorder="1" applyAlignment="1">
      <alignment horizontal="center" vertical="center"/>
    </xf>
    <xf numFmtId="0" fontId="46" fillId="0" borderId="4" xfId="2361" applyFont="1" applyBorder="1" applyAlignment="1">
      <alignment horizontal="center" vertical="center"/>
    </xf>
    <xf numFmtId="0" fontId="133" fillId="68" borderId="25" xfId="2361" applyFont="1" applyFill="1" applyBorder="1" applyAlignment="1">
      <alignment horizontal="center" vertical="center"/>
    </xf>
    <xf numFmtId="0" fontId="133" fillId="68" borderId="5" xfId="2361" applyFont="1" applyFill="1" applyBorder="1" applyAlignment="1">
      <alignment horizontal="center" vertical="center"/>
    </xf>
    <xf numFmtId="0" fontId="46" fillId="0" borderId="1" xfId="2361" applyFont="1" applyBorder="1" applyAlignment="1">
      <alignment horizontal="center" vertical="center"/>
    </xf>
    <xf numFmtId="0" fontId="46" fillId="0" borderId="25" xfId="2361" applyFont="1" applyBorder="1" applyAlignment="1">
      <alignment horizontal="center" vertical="center"/>
    </xf>
    <xf numFmtId="0" fontId="46" fillId="0" borderId="33" xfId="2361" applyFont="1" applyBorder="1" applyAlignment="1">
      <alignment horizontal="center" vertical="center"/>
    </xf>
    <xf numFmtId="0" fontId="46" fillId="0" borderId="5" xfId="2361" applyFont="1" applyBorder="1" applyAlignment="1">
      <alignment horizontal="center" vertical="center"/>
    </xf>
    <xf numFmtId="0" fontId="46" fillId="0" borderId="57" xfId="2594" applyFont="1" applyBorder="1" applyAlignment="1">
      <alignment horizontal="center" vertical="center" wrapText="1"/>
    </xf>
    <xf numFmtId="0" fontId="46" fillId="0" borderId="59" xfId="2594" applyFont="1" applyBorder="1" applyAlignment="1">
      <alignment horizontal="center" vertical="center"/>
    </xf>
    <xf numFmtId="0" fontId="46" fillId="0" borderId="44" xfId="2594" applyFont="1" applyBorder="1" applyAlignment="1">
      <alignment horizontal="center" vertical="center"/>
    </xf>
    <xf numFmtId="0" fontId="133" fillId="68" borderId="61" xfId="2594" applyFont="1" applyFill="1" applyBorder="1" applyAlignment="1">
      <alignment horizontal="center" vertical="center"/>
    </xf>
    <xf numFmtId="0" fontId="133" fillId="68" borderId="62" xfId="2594" applyFont="1" applyFill="1" applyBorder="1" applyAlignment="1">
      <alignment horizontal="center" vertical="center"/>
    </xf>
    <xf numFmtId="0" fontId="46" fillId="0" borderId="1" xfId="2594" applyFont="1" applyBorder="1" applyAlignment="1">
      <alignment horizontal="center" vertical="center"/>
    </xf>
    <xf numFmtId="0" fontId="46" fillId="0" borderId="33" xfId="2594" applyFont="1" applyBorder="1" applyAlignment="1">
      <alignment horizontal="center" vertical="center"/>
    </xf>
    <xf numFmtId="0" fontId="46" fillId="0" borderId="5" xfId="2594" applyFont="1" applyBorder="1" applyAlignment="1">
      <alignment horizontal="center" vertical="center"/>
    </xf>
    <xf numFmtId="0" fontId="46" fillId="0" borderId="25" xfId="2594" applyFont="1" applyBorder="1" applyAlignment="1">
      <alignment horizontal="center" vertical="center"/>
    </xf>
    <xf numFmtId="0" fontId="46" fillId="0" borderId="2" xfId="2594" applyFont="1" applyBorder="1" applyAlignment="1">
      <alignment horizontal="center" vertical="center"/>
    </xf>
    <xf numFmtId="0" fontId="46" fillId="0" borderId="59" xfId="2594" applyFont="1" applyBorder="1" applyAlignment="1">
      <alignment horizontal="center" vertical="center" wrapText="1"/>
    </xf>
    <xf numFmtId="0" fontId="46" fillId="0" borderId="44" xfId="2594" applyFont="1" applyBorder="1" applyAlignment="1">
      <alignment horizontal="center" vertical="center" wrapText="1"/>
    </xf>
    <xf numFmtId="0" fontId="8" fillId="13" borderId="2"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177" fontId="8" fillId="0" borderId="1" xfId="0" applyNumberFormat="1" applyFont="1" applyBorder="1" applyAlignment="1">
      <alignment horizontal="center" vertical="center"/>
    </xf>
    <xf numFmtId="177" fontId="13" fillId="0" borderId="1" xfId="0" applyNumberFormat="1" applyFont="1" applyBorder="1" applyAlignment="1">
      <alignment horizontal="center" vertical="center"/>
    </xf>
    <xf numFmtId="177" fontId="11" fillId="0" borderId="1"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12" borderId="2" xfId="0" applyFont="1" applyFill="1" applyBorder="1" applyAlignment="1">
      <alignment horizontal="left" vertical="center"/>
    </xf>
    <xf numFmtId="0" fontId="13" fillId="12" borderId="3" xfId="0" applyFont="1" applyFill="1" applyBorder="1" applyAlignment="1">
      <alignment horizontal="left" vertical="center"/>
    </xf>
    <xf numFmtId="0" fontId="13" fillId="12" borderId="4" xfId="0" applyFont="1" applyFill="1" applyBorder="1" applyAlignment="1">
      <alignment horizontal="left" vertical="center"/>
    </xf>
    <xf numFmtId="177" fontId="11" fillId="0" borderId="2" xfId="0" applyNumberFormat="1" applyFont="1" applyBorder="1" applyAlignment="1">
      <alignment horizontal="center" vertical="center"/>
    </xf>
    <xf numFmtId="177" fontId="11" fillId="0" borderId="3" xfId="0" applyNumberFormat="1" applyFont="1" applyBorder="1" applyAlignment="1">
      <alignment horizontal="center" vertical="center"/>
    </xf>
    <xf numFmtId="177" fontId="11" fillId="0" borderId="4" xfId="0" applyNumberFormat="1" applyFont="1" applyBorder="1" applyAlignment="1">
      <alignment horizontal="center" vertical="center"/>
    </xf>
    <xf numFmtId="0" fontId="18" fillId="48" borderId="2" xfId="0" applyFont="1" applyFill="1" applyBorder="1" applyAlignment="1">
      <alignment horizontal="left" vertical="center"/>
    </xf>
    <xf numFmtId="0" fontId="18" fillId="48" borderId="4" xfId="0" applyFont="1" applyFill="1" applyBorder="1" applyAlignment="1">
      <alignment horizontal="left" vertical="center"/>
    </xf>
    <xf numFmtId="0" fontId="8" fillId="0" borderId="49" xfId="0" applyFont="1" applyBorder="1" applyAlignment="1">
      <alignment horizontal="center" vertical="center"/>
    </xf>
    <xf numFmtId="0" fontId="8" fillId="0" borderId="50" xfId="0" applyFont="1" applyBorder="1" applyAlignment="1">
      <alignment horizontal="center" vertical="center"/>
    </xf>
    <xf numFmtId="0" fontId="8" fillId="0" borderId="51" xfId="0" applyFont="1" applyBorder="1" applyAlignment="1">
      <alignment horizontal="center" vertical="center"/>
    </xf>
    <xf numFmtId="0" fontId="8" fillId="0" borderId="25" xfId="0" applyFont="1" applyBorder="1" applyAlignment="1">
      <alignment horizontal="center" vertical="center"/>
    </xf>
    <xf numFmtId="0" fontId="8" fillId="0" borderId="33" xfId="0" applyFont="1" applyBorder="1" applyAlignment="1">
      <alignment horizontal="center" vertical="center"/>
    </xf>
    <xf numFmtId="0" fontId="8" fillId="0" borderId="5" xfId="0" applyFont="1" applyBorder="1" applyAlignment="1">
      <alignment horizontal="center" vertical="center"/>
    </xf>
    <xf numFmtId="0" fontId="18" fillId="12" borderId="2" xfId="0" applyFont="1" applyFill="1" applyBorder="1" applyAlignment="1">
      <alignment horizontal="left" vertical="center"/>
    </xf>
    <xf numFmtId="0" fontId="18" fillId="12" borderId="4" xfId="0" applyFont="1" applyFill="1" applyBorder="1" applyAlignment="1">
      <alignment horizontal="left" vertical="center"/>
    </xf>
    <xf numFmtId="0" fontId="18" fillId="55" borderId="2" xfId="0" applyFont="1" applyFill="1" applyBorder="1" applyAlignment="1">
      <alignment horizontal="left" vertical="center"/>
    </xf>
    <xf numFmtId="0" fontId="18" fillId="55" borderId="4" xfId="0" applyFont="1" applyFill="1" applyBorder="1" applyAlignment="1">
      <alignment horizontal="left" vertical="center"/>
    </xf>
    <xf numFmtId="0" fontId="18" fillId="56" borderId="2" xfId="0" applyFont="1" applyFill="1" applyBorder="1" applyAlignment="1">
      <alignment horizontal="left" vertical="center"/>
    </xf>
    <xf numFmtId="0" fontId="18" fillId="56" borderId="4" xfId="0" applyFont="1" applyFill="1" applyBorder="1" applyAlignment="1">
      <alignment horizontal="left" vertical="center"/>
    </xf>
    <xf numFmtId="0" fontId="17" fillId="0" borderId="2" xfId="1540" applyFont="1" applyBorder="1" applyAlignment="1">
      <alignment horizontal="center" vertical="center" wrapText="1"/>
    </xf>
    <xf numFmtId="0" fontId="17" fillId="0" borderId="3" xfId="1540" applyFont="1" applyBorder="1" applyAlignment="1">
      <alignment horizontal="center" vertical="center" wrapText="1"/>
    </xf>
    <xf numFmtId="0" fontId="17" fillId="0" borderId="4" xfId="1540" applyFont="1" applyBorder="1" applyAlignment="1">
      <alignment horizontal="center" vertical="center" wrapText="1"/>
    </xf>
    <xf numFmtId="0" fontId="17" fillId="0" borderId="1" xfId="1540" applyFont="1" applyBorder="1" applyAlignment="1">
      <alignment horizontal="center" vertical="center" wrapText="1"/>
    </xf>
    <xf numFmtId="0" fontId="8" fillId="12" borderId="1" xfId="0" applyFont="1" applyFill="1" applyBorder="1" applyAlignment="1">
      <alignment horizontal="left" vertical="center"/>
    </xf>
    <xf numFmtId="0" fontId="11" fillId="0" borderId="1" xfId="0" applyFont="1" applyBorder="1" applyAlignment="1">
      <alignment horizontal="left" vertical="center"/>
    </xf>
    <xf numFmtId="0" fontId="46" fillId="0" borderId="1" xfId="0" applyFont="1" applyBorder="1" applyAlignment="1">
      <alignment horizontal="left" vertical="center"/>
    </xf>
    <xf numFmtId="0" fontId="8" fillId="0" borderId="1" xfId="0" applyFont="1" applyBorder="1" applyAlignment="1">
      <alignment horizontal="left" vertical="center"/>
    </xf>
    <xf numFmtId="0" fontId="8" fillId="10" borderId="2" xfId="0" applyFont="1" applyFill="1" applyBorder="1" applyAlignment="1">
      <alignment horizontal="left" vertical="center"/>
    </xf>
    <xf numFmtId="0" fontId="46" fillId="10" borderId="3" xfId="0" applyFont="1" applyFill="1" applyBorder="1" applyAlignment="1">
      <alignment horizontal="left" vertical="center"/>
    </xf>
    <xf numFmtId="0" fontId="46" fillId="10" borderId="4" xfId="0" applyFont="1" applyFill="1" applyBorder="1" applyAlignment="1">
      <alignment horizontal="left" vertical="center"/>
    </xf>
    <xf numFmtId="0" fontId="11" fillId="10" borderId="2" xfId="0" applyFont="1" applyFill="1" applyBorder="1" applyAlignment="1">
      <alignment horizontal="center" vertical="center"/>
    </xf>
    <xf numFmtId="0" fontId="46" fillId="10" borderId="3" xfId="0" applyFont="1" applyFill="1" applyBorder="1" applyAlignment="1">
      <alignment horizontal="center" vertical="center"/>
    </xf>
    <xf numFmtId="0" fontId="46" fillId="10" borderId="4" xfId="0" applyFont="1" applyFill="1" applyBorder="1" applyAlignment="1">
      <alignment horizontal="center" vertical="center"/>
    </xf>
    <xf numFmtId="0" fontId="111" fillId="0" borderId="3" xfId="0" applyFont="1" applyBorder="1" applyAlignment="1">
      <alignment horizontal="center" vertical="center"/>
    </xf>
    <xf numFmtId="0" fontId="111" fillId="0" borderId="4" xfId="0" applyFont="1" applyBorder="1" applyAlignment="1">
      <alignment horizontal="center" vertical="center"/>
    </xf>
    <xf numFmtId="0" fontId="46" fillId="0" borderId="4" xfId="0" applyFont="1" applyBorder="1" applyAlignment="1">
      <alignment horizontal="center" vertical="center" wrapText="1"/>
    </xf>
    <xf numFmtId="0" fontId="46" fillId="0" borderId="3" xfId="0" applyFont="1" applyBorder="1">
      <alignment vertical="center"/>
    </xf>
    <xf numFmtId="0" fontId="46" fillId="0" borderId="4" xfId="0" applyFont="1" applyBorder="1">
      <alignment vertical="center"/>
    </xf>
    <xf numFmtId="0" fontId="46" fillId="0" borderId="3" xfId="0" applyFont="1" applyBorder="1" applyAlignment="1">
      <alignment horizontal="center" vertical="center" wrapText="1"/>
    </xf>
    <xf numFmtId="0" fontId="40" fillId="0" borderId="0" xfId="3" quotePrefix="1" applyFont="1" applyAlignment="1">
      <alignment horizontal="left"/>
    </xf>
    <xf numFmtId="0" fontId="40" fillId="0" borderId="0" xfId="3" applyFont="1" applyAlignment="1">
      <alignment horizontal="left"/>
    </xf>
    <xf numFmtId="0" fontId="31" fillId="0" borderId="6" xfId="3" applyFont="1" applyBorder="1" applyAlignment="1">
      <alignment horizontal="center" vertical="center"/>
    </xf>
    <xf numFmtId="0" fontId="32" fillId="0" borderId="10" xfId="3" applyFont="1" applyBorder="1" applyAlignment="1">
      <alignment horizontal="center" vertical="center"/>
    </xf>
    <xf numFmtId="0" fontId="32" fillId="0" borderId="13" xfId="3" applyFont="1" applyBorder="1" applyAlignment="1">
      <alignment horizontal="center" vertical="center"/>
    </xf>
    <xf numFmtId="0" fontId="32" fillId="0" borderId="17" xfId="3" applyFont="1" applyBorder="1" applyAlignment="1">
      <alignment horizontal="center" vertical="center"/>
    </xf>
  </cellXfs>
  <cellStyles count="4609">
    <cellStyle name="_x000a__x000a_JournalTemplate=C:\COMFO\CTALK\JOURSTD.TPL_x000a__x000a_LbStateAddress=3 3 0 251 1 89 2 311_x000a__x000a_LbStateJou" xfId="1753"/>
    <cellStyle name="_x000d__x000a_JournalTemplate=C:\COMFO\CTALK\JOURSTD.TPL_x000d__x000a_LbStateAddress=3 3 0 251 1 89 2 311_x000d__x000a_LbStateJou" xfId="2"/>
    <cellStyle name="_x000d__x000d_JournalTemplate=C:\COMFO\CTALK\JOURSTD.TPL_x000d__x000d_LbStateAddress=3 3 0 251 1 89 2 311_x000d__x000d_LbStateJou" xfId="4"/>
    <cellStyle name="??" xfId="5"/>
    <cellStyle name="?? [0]_~ME0858" xfId="6"/>
    <cellStyle name="?? 10" xfId="3666"/>
    <cellStyle name="?? 11" xfId="3714"/>
    <cellStyle name="?? 12" xfId="3814"/>
    <cellStyle name="?? 13" xfId="3713"/>
    <cellStyle name="?? 14" xfId="3670"/>
    <cellStyle name="?? 15" xfId="3711"/>
    <cellStyle name="?? 16" xfId="3676"/>
    <cellStyle name="?? 17" xfId="3710"/>
    <cellStyle name="?? 18" xfId="3673"/>
    <cellStyle name="?? 2" xfId="3664"/>
    <cellStyle name="?? 3" xfId="3720"/>
    <cellStyle name="?? 4" xfId="3813"/>
    <cellStyle name="?? 5" xfId="3719"/>
    <cellStyle name="?? 6" xfId="3665"/>
    <cellStyle name="?? 7" xfId="3718"/>
    <cellStyle name="?? 8" xfId="3815"/>
    <cellStyle name="?? 9" xfId="3715"/>
    <cellStyle name="???[0]_~ME0858" xfId="7"/>
    <cellStyle name="???_~ME0858" xfId="8"/>
    <cellStyle name="??_~ME0858" xfId="9"/>
    <cellStyle name="_" xfId="10"/>
    <cellStyle name="_ 2" xfId="11"/>
    <cellStyle name="_ 2 2" xfId="3812"/>
    <cellStyle name="_3月份NVR008費用轉稼" xfId="12"/>
    <cellStyle name="_BU_Config" xfId="13"/>
    <cellStyle name="_Budget Cal" xfId="14"/>
    <cellStyle name="_CALYPSO-BU-PM-SampleSDL Plan_20070426X03_peterfa" xfId="15"/>
    <cellStyle name="_CALYPSO-BU-SIT-TestCase_ALL" xfId="16"/>
    <cellStyle name="_CALYPSO-UT-PM-SampleSDL Plan_20070530_sam" xfId="17"/>
    <cellStyle name="_Check List" xfId="18"/>
    <cellStyle name="_ET_STYLE_NoName_00_" xfId="19"/>
    <cellStyle name="_Evergreen Qual ification matrix  with status_0512" xfId="20"/>
    <cellStyle name="_Evergreen Qualification matrix  with status 0629" xfId="21"/>
    <cellStyle name="_LDC6月預估-20050630" xfId="22"/>
    <cellStyle name="_Nucleon-PIR-PM_20090917-FXN update" xfId="23"/>
    <cellStyle name="_Nucloen-Team_Roster_20090630x03" xfId="24"/>
    <cellStyle name="_Pilot Test_Configs_1205 update_marks" xfId="25"/>
    <cellStyle name="_Price matrix Alishan(AMD) RevD" xfId="26"/>
    <cellStyle name="_TARIM RIVER-EVT-DRIVER-LIST-V0(1).1-092206" xfId="27"/>
    <cellStyle name="’Ê‰Ý [0.00]_Region Orders (2)" xfId="28"/>
    <cellStyle name="’Ê‰Ý_Region Orders (2)" xfId="29"/>
    <cellStyle name="¤@¯ë_pldt" xfId="30"/>
    <cellStyle name="=C:\WINDOWS\SYSTEM32\COMMAND.COM" xfId="31"/>
    <cellStyle name="•W_Pacific Region P&amp;L" xfId="32"/>
    <cellStyle name="" xfId="33"/>
    <cellStyle name=" 2" xfId="34"/>
    <cellStyle name=" 3" xfId="35"/>
    <cellStyle name="_Nucleon defect list_SIT_1009" xfId="36"/>
    <cellStyle name="_Nucleon defect list_SIT_1009_Nucleon defect list_SIT" xfId="37"/>
    <cellStyle name="_Nucleon defect list_SIT_1009_Nucleon-ProtoA-SIT-TestPlan_A08toX10_main_1127" xfId="38"/>
    <cellStyle name="_Nucleon defect list_SIT_1009_Nucleon-ProtoA-SIT-TestPlan_X07_main_1112" xfId="39"/>
    <cellStyle name="_Nucleon defect list_SIT_1009_Nucleon-Tiger Plan Tracker_20091016_SIT" xfId="40"/>
    <cellStyle name="_Nucleon defect list_SIT_1009_Nucleon-Tiger Plan Tracker_20091016_SIT_Nucleon-Tiger Plan Tracker_20091026_SIT" xfId="41"/>
    <cellStyle name="_Nucleon defect list_SIT_1009_Nucleon-Tiger Plan Tracker_20091027_SIT" xfId="42"/>
    <cellStyle name="_Nucleon defect list_SIT_1009_Nucleon-Tiger Plan Tracker_20091029_SIT" xfId="43"/>
    <cellStyle name="_Nucleon defect list_SIT_1009_Nucleon-Tiger Plan Tracker_20091029x06" xfId="44"/>
    <cellStyle name="_Nucleon defect list_SIT_1009_TestSchedule" xfId="45"/>
    <cellStyle name="_Nucleon defect list_SIT_20091012" xfId="46"/>
    <cellStyle name="_Nucleon defect list_SIT_20091012_Nucleon defect list_SIT" xfId="47"/>
    <cellStyle name="_Nucleon defect list_SIT_20091012_Nucleon-ProtoA-SIT-TestPlan_A08toX10_main_1127" xfId="48"/>
    <cellStyle name="_Nucleon defect list_SIT_20091012_Nucleon-ProtoA-SIT-TestPlan_X07_main_1112" xfId="49"/>
    <cellStyle name="_Nucleon defect list_SIT_20091012_Nucleon-Tiger Plan Tracker_20091016_SIT" xfId="50"/>
    <cellStyle name="_Nucleon defect list_SIT_20091012_Nucleon-Tiger Plan Tracker_20091016_SIT_Nucleon-Tiger Plan Tracker_20091026_SIT" xfId="51"/>
    <cellStyle name="_Nucleon defect list_SIT_20091012_Nucleon-Tiger Plan Tracker_20091027_SIT" xfId="52"/>
    <cellStyle name="_Nucleon defect list_SIT_20091012_Nucleon-Tiger Plan Tracker_20091029_SIT" xfId="53"/>
    <cellStyle name="_Nucleon defect list_SIT_20091012_Nucleon-Tiger Plan Tracker_20091029x06" xfId="54"/>
    <cellStyle name="_Nucleon defect list_SIT_20091012_TestSchedule" xfId="55"/>
    <cellStyle name="_Nucleon-Tiger Plan Tracker_20091014_SIT" xfId="56"/>
    <cellStyle name="_Nucleon-Tiger Plan Tracker_20091026_SIT" xfId="57"/>
    <cellStyle name="0,0_x000a__x000a_NA_x000a__x000a_" xfId="1754"/>
    <cellStyle name="0,0_x000d__x000a_NA_x000d__x000a_" xfId="1755"/>
    <cellStyle name="0,0_x000d__x000d_NA_x000d__x000d_" xfId="58"/>
    <cellStyle name="20% - Accent1 2" xfId="59"/>
    <cellStyle name="20% - Accent1 3" xfId="60"/>
    <cellStyle name="20% - Accent1 4" xfId="61"/>
    <cellStyle name="20% - Accent1 5" xfId="62"/>
    <cellStyle name="20% - Accent1 6" xfId="63"/>
    <cellStyle name="20% - Accent2 2" xfId="64"/>
    <cellStyle name="20% - Accent2 3" xfId="65"/>
    <cellStyle name="20% - Accent2 4" xfId="66"/>
    <cellStyle name="20% - Accent2 5" xfId="67"/>
    <cellStyle name="20% - Accent2 6" xfId="68"/>
    <cellStyle name="20% - Accent3 2" xfId="69"/>
    <cellStyle name="20% - Accent3 3" xfId="70"/>
    <cellStyle name="20% - Accent3 4" xfId="71"/>
    <cellStyle name="20% - Accent3 5" xfId="72"/>
    <cellStyle name="20% - Accent3 6" xfId="73"/>
    <cellStyle name="20% - Accent4 2" xfId="74"/>
    <cellStyle name="20% - Accent4 3" xfId="75"/>
    <cellStyle name="20% - Accent4 4" xfId="76"/>
    <cellStyle name="20% - Accent4 5" xfId="77"/>
    <cellStyle name="20% - Accent4 6" xfId="78"/>
    <cellStyle name="20% - Accent5 2" xfId="79"/>
    <cellStyle name="20% - Accent5 3" xfId="80"/>
    <cellStyle name="20% - Accent5 4" xfId="81"/>
    <cellStyle name="20% - Accent5 5" xfId="82"/>
    <cellStyle name="20% - Accent5 6" xfId="83"/>
    <cellStyle name="20% - Accent6 2" xfId="84"/>
    <cellStyle name="20% - Accent6 3" xfId="85"/>
    <cellStyle name="20% - Accent6 4" xfId="86"/>
    <cellStyle name="20% - Accent6 5" xfId="87"/>
    <cellStyle name="20% - Accent6 6" xfId="88"/>
    <cellStyle name="20% - 强调文字颜色 1" xfId="89"/>
    <cellStyle name="20% - 强调文字颜色 2" xfId="90"/>
    <cellStyle name="20% - 强调文字颜色 3" xfId="91"/>
    <cellStyle name="20% - 强调文字颜色 4" xfId="92"/>
    <cellStyle name="20% - 强调文字颜色 5" xfId="93"/>
    <cellStyle name="20% - 强调文字颜色 6" xfId="94"/>
    <cellStyle name="20% - 輔色1 2" xfId="95"/>
    <cellStyle name="20% - 輔色1 3" xfId="96"/>
    <cellStyle name="20% - 輔色1 4" xfId="97"/>
    <cellStyle name="20% - 輔色1 5" xfId="98"/>
    <cellStyle name="20% - 輔色1 6" xfId="99"/>
    <cellStyle name="20% - 輔色2 2" xfId="100"/>
    <cellStyle name="20% - 輔色2 3" xfId="101"/>
    <cellStyle name="20% - 輔色2 4" xfId="102"/>
    <cellStyle name="20% - 輔色2 5" xfId="103"/>
    <cellStyle name="20% - 輔色2 6" xfId="104"/>
    <cellStyle name="20% - 輔色3 2" xfId="105"/>
    <cellStyle name="20% - 輔色3 3" xfId="106"/>
    <cellStyle name="20% - 輔色3 4" xfId="107"/>
    <cellStyle name="20% - 輔色3 5" xfId="108"/>
    <cellStyle name="20% - 輔色3 6" xfId="109"/>
    <cellStyle name="20% - 輔色4 2" xfId="110"/>
    <cellStyle name="20% - 輔色4 3" xfId="111"/>
    <cellStyle name="20% - 輔色4 4" xfId="112"/>
    <cellStyle name="20% - 輔色4 5" xfId="113"/>
    <cellStyle name="20% - 輔色4 6" xfId="114"/>
    <cellStyle name="20% - 輔色5 2" xfId="115"/>
    <cellStyle name="20% - 輔色5 3" xfId="116"/>
    <cellStyle name="20% - 輔色5 4" xfId="117"/>
    <cellStyle name="20% - 輔色5 5" xfId="118"/>
    <cellStyle name="20% - 輔色5 6" xfId="119"/>
    <cellStyle name="20% - 輔色6 2" xfId="120"/>
    <cellStyle name="20% - 輔色6 3" xfId="121"/>
    <cellStyle name="20% - 輔色6 4" xfId="122"/>
    <cellStyle name="20% - 輔色6 5" xfId="123"/>
    <cellStyle name="20% - 輔色6 6" xfId="124"/>
    <cellStyle name="³f¹ô[0]_pldt" xfId="125"/>
    <cellStyle name="³f¹ô_pldt" xfId="126"/>
    <cellStyle name="40% - Accent1 2" xfId="127"/>
    <cellStyle name="40% - Accent1 3" xfId="128"/>
    <cellStyle name="40% - Accent1 4" xfId="129"/>
    <cellStyle name="40% - Accent1 5" xfId="130"/>
    <cellStyle name="40% - Accent1 6" xfId="131"/>
    <cellStyle name="40% - Accent2 2" xfId="132"/>
    <cellStyle name="40% - Accent2 3" xfId="133"/>
    <cellStyle name="40% - Accent2 4" xfId="134"/>
    <cellStyle name="40% - Accent2 5" xfId="135"/>
    <cellStyle name="40% - Accent2 6" xfId="136"/>
    <cellStyle name="40% - Accent3 2" xfId="137"/>
    <cellStyle name="40% - Accent3 3" xfId="138"/>
    <cellStyle name="40% - Accent3 4" xfId="139"/>
    <cellStyle name="40% - Accent3 5" xfId="140"/>
    <cellStyle name="40% - Accent3 6" xfId="141"/>
    <cellStyle name="40% - Accent4 2" xfId="142"/>
    <cellStyle name="40% - Accent4 3" xfId="143"/>
    <cellStyle name="40% - Accent4 4" xfId="144"/>
    <cellStyle name="40% - Accent4 5" xfId="145"/>
    <cellStyle name="40% - Accent4 6" xfId="146"/>
    <cellStyle name="40% - Accent5 2" xfId="147"/>
    <cellStyle name="40% - Accent5 3" xfId="148"/>
    <cellStyle name="40% - Accent5 4" xfId="149"/>
    <cellStyle name="40% - Accent5 5" xfId="150"/>
    <cellStyle name="40% - Accent5 6" xfId="151"/>
    <cellStyle name="40% - Accent6 2" xfId="152"/>
    <cellStyle name="40% - Accent6 3" xfId="153"/>
    <cellStyle name="40% - Accent6 4" xfId="154"/>
    <cellStyle name="40% - Accent6 5" xfId="155"/>
    <cellStyle name="40% - Accent6 6" xfId="156"/>
    <cellStyle name="40% - 强调文字颜色 1" xfId="157"/>
    <cellStyle name="40% - 强调文字颜色 2" xfId="158"/>
    <cellStyle name="40% - 强调文字颜色 3" xfId="159"/>
    <cellStyle name="40% - 强调文字颜色 4" xfId="160"/>
    <cellStyle name="40% - 强调文字颜色 5" xfId="161"/>
    <cellStyle name="40% - 强调文字颜色 6" xfId="162"/>
    <cellStyle name="40% - 輔色1 2" xfId="163"/>
    <cellStyle name="40% - 輔色1 3" xfId="164"/>
    <cellStyle name="40% - 輔色1 4" xfId="165"/>
    <cellStyle name="40% - 輔色1 5" xfId="166"/>
    <cellStyle name="40% - 輔色1 6" xfId="167"/>
    <cellStyle name="40% - 輔色2 2" xfId="168"/>
    <cellStyle name="40% - 輔色2 3" xfId="169"/>
    <cellStyle name="40% - 輔色2 4" xfId="170"/>
    <cellStyle name="40% - 輔色2 5" xfId="171"/>
    <cellStyle name="40% - 輔色2 6" xfId="172"/>
    <cellStyle name="40% - 輔色3 2" xfId="173"/>
    <cellStyle name="40% - 輔色3 3" xfId="174"/>
    <cellStyle name="40% - 輔色3 4" xfId="175"/>
    <cellStyle name="40% - 輔色3 5" xfId="176"/>
    <cellStyle name="40% - 輔色3 6" xfId="177"/>
    <cellStyle name="40% - 輔色4 2" xfId="178"/>
    <cellStyle name="40% - 輔色4 3" xfId="179"/>
    <cellStyle name="40% - 輔色4 4" xfId="180"/>
    <cellStyle name="40% - 輔色4 5" xfId="181"/>
    <cellStyle name="40% - 輔色4 6" xfId="182"/>
    <cellStyle name="40% - 輔色5 2" xfId="183"/>
    <cellStyle name="40% - 輔色5 3" xfId="184"/>
    <cellStyle name="40% - 輔色5 4" xfId="185"/>
    <cellStyle name="40% - 輔色5 5" xfId="186"/>
    <cellStyle name="40% - 輔色5 6" xfId="187"/>
    <cellStyle name="40% - 輔色6 2" xfId="188"/>
    <cellStyle name="40% - 輔色6 3" xfId="189"/>
    <cellStyle name="40% - 輔色6 4" xfId="190"/>
    <cellStyle name="40% - 輔色6 5" xfId="191"/>
    <cellStyle name="40% - 輔色6 6" xfId="192"/>
    <cellStyle name="60% - Accent1 2" xfId="193"/>
    <cellStyle name="60% - Accent1 3" xfId="194"/>
    <cellStyle name="60% - Accent1 4" xfId="195"/>
    <cellStyle name="60% - Accent1 5" xfId="196"/>
    <cellStyle name="60% - Accent1 6" xfId="197"/>
    <cellStyle name="60% - Accent2 2" xfId="198"/>
    <cellStyle name="60% - Accent2 3" xfId="199"/>
    <cellStyle name="60% - Accent2 4" xfId="200"/>
    <cellStyle name="60% - Accent2 5" xfId="201"/>
    <cellStyle name="60% - Accent2 6" xfId="202"/>
    <cellStyle name="60% - Accent3 2" xfId="203"/>
    <cellStyle name="60% - Accent3 3" xfId="204"/>
    <cellStyle name="60% - Accent3 4" xfId="205"/>
    <cellStyle name="60% - Accent3 5" xfId="206"/>
    <cellStyle name="60% - Accent3 6" xfId="207"/>
    <cellStyle name="60% - Accent4 2" xfId="208"/>
    <cellStyle name="60% - Accent4 3" xfId="209"/>
    <cellStyle name="60% - Accent4 4" xfId="210"/>
    <cellStyle name="60% - Accent4 5" xfId="211"/>
    <cellStyle name="60% - Accent4 6" xfId="212"/>
    <cellStyle name="60% - Accent5 2" xfId="213"/>
    <cellStyle name="60% - Accent5 3" xfId="214"/>
    <cellStyle name="60% - Accent5 4" xfId="215"/>
    <cellStyle name="60% - Accent5 5" xfId="216"/>
    <cellStyle name="60% - Accent5 6" xfId="217"/>
    <cellStyle name="60% - Accent6 2" xfId="218"/>
    <cellStyle name="60% - Accent6 3" xfId="219"/>
    <cellStyle name="60% - Accent6 4" xfId="220"/>
    <cellStyle name="60% - Accent6 5" xfId="221"/>
    <cellStyle name="60% - Accent6 6" xfId="222"/>
    <cellStyle name="60% - 强调文字颜色 1" xfId="223"/>
    <cellStyle name="60% - 强调文字颜色 2" xfId="224"/>
    <cellStyle name="60% - 强调文字颜色 3" xfId="225"/>
    <cellStyle name="60% - 强调文字颜色 4" xfId="226"/>
    <cellStyle name="60% - 强调文字颜色 5" xfId="227"/>
    <cellStyle name="60% - 强调文字颜色 6" xfId="228"/>
    <cellStyle name="60% - 輔色1 2" xfId="229"/>
    <cellStyle name="60% - 輔色1 3" xfId="230"/>
    <cellStyle name="60% - 輔色1 4" xfId="231"/>
    <cellStyle name="60% - 輔色1 5" xfId="232"/>
    <cellStyle name="60% - 輔色1 6" xfId="233"/>
    <cellStyle name="60% - 輔色2 2" xfId="234"/>
    <cellStyle name="60% - 輔色2 3" xfId="235"/>
    <cellStyle name="60% - 輔色2 4" xfId="236"/>
    <cellStyle name="60% - 輔色2 5" xfId="237"/>
    <cellStyle name="60% - 輔色2 6" xfId="238"/>
    <cellStyle name="60% - 輔色3 2" xfId="239"/>
    <cellStyle name="60% - 輔色3 3" xfId="240"/>
    <cellStyle name="60% - 輔色3 4" xfId="241"/>
    <cellStyle name="60% - 輔色3 5" xfId="242"/>
    <cellStyle name="60% - 輔色3 6" xfId="243"/>
    <cellStyle name="60% - 輔色4 2" xfId="244"/>
    <cellStyle name="60% - 輔色4 3" xfId="245"/>
    <cellStyle name="60% - 輔色4 4" xfId="246"/>
    <cellStyle name="60% - 輔色4 5" xfId="247"/>
    <cellStyle name="60% - 輔色4 6" xfId="248"/>
    <cellStyle name="60% - 輔色5 2" xfId="249"/>
    <cellStyle name="60% - 輔色5 3" xfId="250"/>
    <cellStyle name="60% - 輔色5 4" xfId="251"/>
    <cellStyle name="60% - 輔色5 5" xfId="252"/>
    <cellStyle name="60% - 輔色5 6" xfId="253"/>
    <cellStyle name="60% - 輔色6 2" xfId="254"/>
    <cellStyle name="60% - 輔色6 3" xfId="255"/>
    <cellStyle name="60% - 輔色6 4" xfId="256"/>
    <cellStyle name="60% - 輔色6 5" xfId="257"/>
    <cellStyle name="60% - 輔色6 6" xfId="258"/>
    <cellStyle name="Accent1 2" xfId="259"/>
    <cellStyle name="Accent1 3" xfId="260"/>
    <cellStyle name="Accent1 4" xfId="261"/>
    <cellStyle name="Accent1 5" xfId="262"/>
    <cellStyle name="Accent1 6" xfId="263"/>
    <cellStyle name="Accent2 2" xfId="264"/>
    <cellStyle name="Accent2 3" xfId="265"/>
    <cellStyle name="Accent2 4" xfId="266"/>
    <cellStyle name="Accent2 5" xfId="267"/>
    <cellStyle name="Accent2 6" xfId="268"/>
    <cellStyle name="Accent3 2" xfId="269"/>
    <cellStyle name="Accent3 3" xfId="270"/>
    <cellStyle name="Accent3 4" xfId="271"/>
    <cellStyle name="Accent3 5" xfId="272"/>
    <cellStyle name="Accent3 6" xfId="273"/>
    <cellStyle name="Accent4 2" xfId="274"/>
    <cellStyle name="Accent4 3" xfId="275"/>
    <cellStyle name="Accent4 4" xfId="276"/>
    <cellStyle name="Accent4 5" xfId="277"/>
    <cellStyle name="Accent4 6" xfId="278"/>
    <cellStyle name="Accent5 2" xfId="279"/>
    <cellStyle name="Accent5 3" xfId="280"/>
    <cellStyle name="Accent5 4" xfId="281"/>
    <cellStyle name="Accent5 5" xfId="282"/>
    <cellStyle name="Accent5 6" xfId="283"/>
    <cellStyle name="Accent6 2" xfId="284"/>
    <cellStyle name="Accent6 3" xfId="285"/>
    <cellStyle name="Accent6 4" xfId="286"/>
    <cellStyle name="Accent6 5" xfId="287"/>
    <cellStyle name="Accent6 6" xfId="288"/>
    <cellStyle name="Actual Date" xfId="289"/>
    <cellStyle name="args.style" xfId="290"/>
    <cellStyle name="Bad 2" xfId="291"/>
    <cellStyle name="Bad 3" xfId="292"/>
    <cellStyle name="Bad 4" xfId="293"/>
    <cellStyle name="Bad 5" xfId="294"/>
    <cellStyle name="Bad 6" xfId="295"/>
    <cellStyle name="black normal" xfId="296"/>
    <cellStyle name="Border" xfId="297"/>
    <cellStyle name="Border 2" xfId="3667"/>
    <cellStyle name="Calc Currency (0)" xfId="298"/>
    <cellStyle name="Calc Currency (2)" xfId="299"/>
    <cellStyle name="Calc Percent (0)" xfId="300"/>
    <cellStyle name="Calc Percent (1)" xfId="301"/>
    <cellStyle name="Calc Percent (2)" xfId="302"/>
    <cellStyle name="Calc Units (0)" xfId="303"/>
    <cellStyle name="Calc Units (0) 2" xfId="3668"/>
    <cellStyle name="Calc Units (1)" xfId="304"/>
    <cellStyle name="Calc Units (2)" xfId="305"/>
    <cellStyle name="Calculation 2" xfId="306"/>
    <cellStyle name="Calculation 2 2" xfId="3811"/>
    <cellStyle name="Calculation 3" xfId="307"/>
    <cellStyle name="Calculation 3 2" xfId="3810"/>
    <cellStyle name="Calculation 4" xfId="308"/>
    <cellStyle name="Calculation 4 2" xfId="3809"/>
    <cellStyle name="Calculation 5" xfId="309"/>
    <cellStyle name="Calculation 5 2" xfId="3808"/>
    <cellStyle name="Calculation 6" xfId="310"/>
    <cellStyle name="Calculation 6 2" xfId="3807"/>
    <cellStyle name="category" xfId="311"/>
    <cellStyle name="Check Cell 2" xfId="312"/>
    <cellStyle name="Check Cell 3" xfId="313"/>
    <cellStyle name="Check Cell 4" xfId="314"/>
    <cellStyle name="Check Cell 5" xfId="315"/>
    <cellStyle name="Check Cell 6" xfId="316"/>
    <cellStyle name="Comma [00]" xfId="317"/>
    <cellStyle name="Comma [00] 2" xfId="3669"/>
    <cellStyle name="comma zerodec" xfId="318"/>
    <cellStyle name="Comma0" xfId="319"/>
    <cellStyle name="Copied" xfId="320"/>
    <cellStyle name="COST1" xfId="321"/>
    <cellStyle name="Currency [00]" xfId="322"/>
    <cellStyle name="Currency0" xfId="323"/>
    <cellStyle name="Currency0 10" xfId="324"/>
    <cellStyle name="Currency0 11" xfId="325"/>
    <cellStyle name="Currency0 12" xfId="326"/>
    <cellStyle name="Currency0 13" xfId="327"/>
    <cellStyle name="Currency0 14" xfId="328"/>
    <cellStyle name="Currency0 15" xfId="329"/>
    <cellStyle name="Currency0 16" xfId="330"/>
    <cellStyle name="Currency0 17" xfId="331"/>
    <cellStyle name="Currency0 18" xfId="332"/>
    <cellStyle name="Currency0 19" xfId="333"/>
    <cellStyle name="Currency0 2" xfId="334"/>
    <cellStyle name="Currency0 20" xfId="335"/>
    <cellStyle name="Currency0 21" xfId="336"/>
    <cellStyle name="Currency0 22" xfId="337"/>
    <cellStyle name="Currency0 23" xfId="338"/>
    <cellStyle name="Currency0 24" xfId="339"/>
    <cellStyle name="Currency0 25" xfId="340"/>
    <cellStyle name="Currency0 26" xfId="341"/>
    <cellStyle name="Currency0 27" xfId="342"/>
    <cellStyle name="Currency0 28" xfId="343"/>
    <cellStyle name="Currency0 29" xfId="344"/>
    <cellStyle name="Currency0 3" xfId="345"/>
    <cellStyle name="Currency0 30" xfId="346"/>
    <cellStyle name="Currency0 31" xfId="347"/>
    <cellStyle name="Currency0 32" xfId="348"/>
    <cellStyle name="Currency0 33" xfId="349"/>
    <cellStyle name="Currency0 34" xfId="350"/>
    <cellStyle name="Currency0 35" xfId="351"/>
    <cellStyle name="Currency0 4" xfId="352"/>
    <cellStyle name="Currency0 5" xfId="353"/>
    <cellStyle name="Currency0 6" xfId="354"/>
    <cellStyle name="Currency0 7" xfId="355"/>
    <cellStyle name="Currency0 8" xfId="356"/>
    <cellStyle name="Currency0 9" xfId="357"/>
    <cellStyle name="Currency1" xfId="358"/>
    <cellStyle name="Cyndie" xfId="359"/>
    <cellStyle name="Date" xfId="360"/>
    <cellStyle name="Date Short" xfId="361"/>
    <cellStyle name="Date_~7385190" xfId="362"/>
    <cellStyle name="DELTA" xfId="363"/>
    <cellStyle name="Dezimal [0]_laroux" xfId="364"/>
    <cellStyle name="Dezimal_laroux" xfId="365"/>
    <cellStyle name="Dollar (zero dec)" xfId="366"/>
    <cellStyle name="Enter Currency (0)" xfId="367"/>
    <cellStyle name="Enter Currency (0) 2" xfId="3671"/>
    <cellStyle name="Enter Currency (2)" xfId="368"/>
    <cellStyle name="Enter Units (0)" xfId="369"/>
    <cellStyle name="Enter Units (0) 2" xfId="3672"/>
    <cellStyle name="Enter Units (1)" xfId="370"/>
    <cellStyle name="Enter Units (2)" xfId="371"/>
    <cellStyle name="Entered" xfId="372"/>
    <cellStyle name="Explanatory Text 2" xfId="373"/>
    <cellStyle name="Explanatory Text 3" xfId="374"/>
    <cellStyle name="Explanatory Text 4" xfId="375"/>
    <cellStyle name="Explanatory Text 5" xfId="376"/>
    <cellStyle name="Explanatory Text 6" xfId="377"/>
    <cellStyle name="Fixed" xfId="378"/>
    <cellStyle name="Good 2" xfId="379"/>
    <cellStyle name="Good 3" xfId="380"/>
    <cellStyle name="Good 4" xfId="381"/>
    <cellStyle name="Good 5" xfId="382"/>
    <cellStyle name="Good 6" xfId="383"/>
    <cellStyle name="Grey" xfId="384"/>
    <cellStyle name="HEADER" xfId="385"/>
    <cellStyle name="Header1" xfId="386"/>
    <cellStyle name="Header2" xfId="387"/>
    <cellStyle name="Heading 1 2" xfId="388"/>
    <cellStyle name="Heading 1 3" xfId="389"/>
    <cellStyle name="Heading 1 4" xfId="390"/>
    <cellStyle name="Heading 1 5" xfId="391"/>
    <cellStyle name="Heading 1 6" xfId="392"/>
    <cellStyle name="Heading 2 2" xfId="393"/>
    <cellStyle name="Heading 2 3" xfId="394"/>
    <cellStyle name="Heading 2 4" xfId="395"/>
    <cellStyle name="Heading 2 5" xfId="396"/>
    <cellStyle name="Heading 2 6" xfId="397"/>
    <cellStyle name="Heading 3 2" xfId="398"/>
    <cellStyle name="Heading 3 3" xfId="399"/>
    <cellStyle name="Heading 3 4" xfId="400"/>
    <cellStyle name="Heading 3 5" xfId="401"/>
    <cellStyle name="Heading 3 6" xfId="402"/>
    <cellStyle name="Heading 4 2" xfId="403"/>
    <cellStyle name="Heading 4 3" xfId="404"/>
    <cellStyle name="Heading 4 4" xfId="405"/>
    <cellStyle name="Heading 4 5" xfId="406"/>
    <cellStyle name="Heading 4 6" xfId="407"/>
    <cellStyle name="Heading1" xfId="408"/>
    <cellStyle name="Heading2" xfId="409"/>
    <cellStyle name="HEADINGS" xfId="410"/>
    <cellStyle name="HEADINGSTOP" xfId="411"/>
    <cellStyle name="HIGHLIGHT" xfId="412"/>
    <cellStyle name="Input [yellow]" xfId="413"/>
    <cellStyle name="Input [yellow] 2" xfId="3806"/>
    <cellStyle name="Input [yellow] 3" xfId="3712"/>
    <cellStyle name="Input 2" xfId="414"/>
    <cellStyle name="Input 2 2" xfId="3805"/>
    <cellStyle name="Input 3" xfId="415"/>
    <cellStyle name="Input 3 2" xfId="3804"/>
    <cellStyle name="Input 4" xfId="416"/>
    <cellStyle name="Input 4 2" xfId="3803"/>
    <cellStyle name="Input 5" xfId="417"/>
    <cellStyle name="Input 5 2" xfId="3802"/>
    <cellStyle name="Input 6" xfId="418"/>
    <cellStyle name="Input 6 2" xfId="3801"/>
    <cellStyle name="Input Cells" xfId="419"/>
    <cellStyle name="Link Currency (0)" xfId="420"/>
    <cellStyle name="Link Currency (0) 2" xfId="3674"/>
    <cellStyle name="Link Currency (2)" xfId="421"/>
    <cellStyle name="Link Units (0)" xfId="422"/>
    <cellStyle name="Link Units (0) 2" xfId="3675"/>
    <cellStyle name="Link Units (1)" xfId="423"/>
    <cellStyle name="Link Units (2)" xfId="424"/>
    <cellStyle name="Linked Cell 2" xfId="425"/>
    <cellStyle name="Linked Cell 3" xfId="426"/>
    <cellStyle name="Linked Cell 4" xfId="427"/>
    <cellStyle name="Linked Cell 5" xfId="428"/>
    <cellStyle name="Linked Cell 6" xfId="429"/>
    <cellStyle name="Linked Cells" xfId="430"/>
    <cellStyle name="Millares [0]_pldt" xfId="431"/>
    <cellStyle name="Millares_pldt" xfId="432"/>
    <cellStyle name="Milliers [0]_!!!GO" xfId="433"/>
    <cellStyle name="Milliers_!!!GO" xfId="434"/>
    <cellStyle name="Moneda [0]_pldt" xfId="435"/>
    <cellStyle name="Moneda_pldt" xfId="436"/>
    <cellStyle name="Monétaire [0]_!!!GO" xfId="437"/>
    <cellStyle name="Monétaire_!!!GO" xfId="438"/>
    <cellStyle name="MS Sans Serif" xfId="439"/>
    <cellStyle name="Neutral 2" xfId="440"/>
    <cellStyle name="Neutral 3" xfId="441"/>
    <cellStyle name="Neutral 4" xfId="442"/>
    <cellStyle name="Neutral 5" xfId="443"/>
    <cellStyle name="Neutral 6" xfId="444"/>
    <cellStyle name="New Times Roman" xfId="445"/>
    <cellStyle name="no dec" xfId="446"/>
    <cellStyle name="Norm੎੎" xfId="447"/>
    <cellStyle name="Norm੎੎ 2 2" xfId="4602"/>
    <cellStyle name="Normal - Style1" xfId="448"/>
    <cellStyle name="Normal - Style1 10" xfId="449"/>
    <cellStyle name="Normal - Style1 11" xfId="450"/>
    <cellStyle name="Normal - Style1 12" xfId="451"/>
    <cellStyle name="Normal - Style1 13" xfId="452"/>
    <cellStyle name="Normal - Style1 14" xfId="453"/>
    <cellStyle name="Normal - Style1 15" xfId="454"/>
    <cellStyle name="Normal - Style1 16" xfId="455"/>
    <cellStyle name="Normal - Style1 17" xfId="456"/>
    <cellStyle name="Normal - Style1 18" xfId="457"/>
    <cellStyle name="Normal - Style1 19" xfId="458"/>
    <cellStyle name="Normal - Style1 2" xfId="459"/>
    <cellStyle name="Normal - Style1 20" xfId="460"/>
    <cellStyle name="Normal - Style1 21" xfId="461"/>
    <cellStyle name="Normal - Style1 22" xfId="462"/>
    <cellStyle name="Normal - Style1 23" xfId="463"/>
    <cellStyle name="Normal - Style1 24" xfId="464"/>
    <cellStyle name="Normal - Style1 25" xfId="465"/>
    <cellStyle name="Normal - Style1 26" xfId="466"/>
    <cellStyle name="Normal - Style1 27" xfId="467"/>
    <cellStyle name="Normal - Style1 28" xfId="468"/>
    <cellStyle name="Normal - Style1 29" xfId="469"/>
    <cellStyle name="Normal - Style1 3" xfId="470"/>
    <cellStyle name="Normal - Style1 30" xfId="471"/>
    <cellStyle name="Normal - Style1 31" xfId="472"/>
    <cellStyle name="Normal - Style1 32" xfId="473"/>
    <cellStyle name="Normal - Style1 33" xfId="474"/>
    <cellStyle name="Normal - Style1 34" xfId="475"/>
    <cellStyle name="Normal - Style1 35" xfId="476"/>
    <cellStyle name="Normal - Style1 4" xfId="477"/>
    <cellStyle name="Normal - Style1 5" xfId="478"/>
    <cellStyle name="Normal - Style1 6" xfId="479"/>
    <cellStyle name="Normal - Style1 7" xfId="480"/>
    <cellStyle name="Normal - Style1 8" xfId="481"/>
    <cellStyle name="Normal - Style1 9" xfId="482"/>
    <cellStyle name="Normal - Style1_FirmwareLog" xfId="483"/>
    <cellStyle name="Normal 2" xfId="484"/>
    <cellStyle name="Normal 2 2" xfId="4600"/>
    <cellStyle name="Normal 2 5 2" xfId="4603"/>
    <cellStyle name="Normal 20" xfId="4599"/>
    <cellStyle name="Normal 3" xfId="485"/>
    <cellStyle name="Normal 3 6" xfId="4604"/>
    <cellStyle name="Normal 3 8" xfId="4605"/>
    <cellStyle name="Normal 31" xfId="4606"/>
    <cellStyle name="Normal 4 2" xfId="4607"/>
    <cellStyle name="Normal 65" xfId="486"/>
    <cellStyle name="Note 2" xfId="487"/>
    <cellStyle name="Note 2 2" xfId="3800"/>
    <cellStyle name="Note 3" xfId="488"/>
    <cellStyle name="Note 3 2" xfId="3799"/>
    <cellStyle name="Note 4" xfId="489"/>
    <cellStyle name="Note 4 2" xfId="3798"/>
    <cellStyle name="Note 5" xfId="490"/>
    <cellStyle name="Note 5 2" xfId="3797"/>
    <cellStyle name="Note 6" xfId="491"/>
    <cellStyle name="Note 6 2" xfId="3796"/>
    <cellStyle name="Œ…‹æØ‚è [0.00]_Region Orders (2)" xfId="492"/>
    <cellStyle name="Œ…‹æØ‚è_Region Orders (2)" xfId="493"/>
    <cellStyle name="Output 2" xfId="494"/>
    <cellStyle name="Output 2 2" xfId="3795"/>
    <cellStyle name="Output 3" xfId="495"/>
    <cellStyle name="Output 3 2" xfId="3794"/>
    <cellStyle name="Output 4" xfId="496"/>
    <cellStyle name="Output 4 2" xfId="3793"/>
    <cellStyle name="Output 5" xfId="497"/>
    <cellStyle name="Output 5 2" xfId="3792"/>
    <cellStyle name="Output 6" xfId="498"/>
    <cellStyle name="Output 6 2" xfId="3791"/>
    <cellStyle name="per.style" xfId="499"/>
    <cellStyle name="Percent [0]" xfId="500"/>
    <cellStyle name="Percent [00]" xfId="501"/>
    <cellStyle name="Percent [2]" xfId="502"/>
    <cellStyle name="Percent 2" xfId="503"/>
    <cellStyle name="PrePop Currency (0)" xfId="504"/>
    <cellStyle name="PrePop Currency (0) 2" xfId="3677"/>
    <cellStyle name="PrePop Currency (2)" xfId="505"/>
    <cellStyle name="PrePop Units (0)" xfId="506"/>
    <cellStyle name="PrePop Units (0) 2" xfId="3678"/>
    <cellStyle name="PrePop Units (1)" xfId="507"/>
    <cellStyle name="PrePop Units (2)" xfId="508"/>
    <cellStyle name="pricing" xfId="509"/>
    <cellStyle name="pricing 2" xfId="3679"/>
    <cellStyle name="PSChar" xfId="510"/>
    <cellStyle name="RevList" xfId="511"/>
    <cellStyle name="Style 1" xfId="512"/>
    <cellStyle name="Style 21" xfId="513"/>
    <cellStyle name="Style 21 2" xfId="3790"/>
    <cellStyle name="Style 21 3" xfId="3709"/>
    <cellStyle name="Style 22" xfId="514"/>
    <cellStyle name="Style 22 2" xfId="3789"/>
    <cellStyle name="Style 22 3" xfId="3708"/>
    <cellStyle name="Style 23" xfId="515"/>
    <cellStyle name="Style 23 2" xfId="3788"/>
    <cellStyle name="Style 23 3" xfId="3707"/>
    <cellStyle name="Style 24" xfId="516"/>
    <cellStyle name="Style 24 2" xfId="3787"/>
    <cellStyle name="Style 24 3" xfId="3706"/>
    <cellStyle name="Style 25" xfId="517"/>
    <cellStyle name="Style 25 2" xfId="3786"/>
    <cellStyle name="Style 25 3" xfId="3705"/>
    <cellStyle name="Style 26" xfId="518"/>
    <cellStyle name="Style 26 2" xfId="3785"/>
    <cellStyle name="Style 26 3" xfId="3704"/>
    <cellStyle name="Style 27" xfId="519"/>
    <cellStyle name="Style 27 2" xfId="3784"/>
    <cellStyle name="Style 27 3" xfId="3703"/>
    <cellStyle name="Style 28" xfId="520"/>
    <cellStyle name="Style 28 2" xfId="3783"/>
    <cellStyle name="Style 28 3" xfId="3702"/>
    <cellStyle name="Style 29" xfId="521"/>
    <cellStyle name="Style 29 2" xfId="3782"/>
    <cellStyle name="Style 29 3" xfId="3701"/>
    <cellStyle name="Style 30" xfId="522"/>
    <cellStyle name="Style 30 2" xfId="3781"/>
    <cellStyle name="Style 30 3" xfId="3700"/>
    <cellStyle name="Style 31" xfId="523"/>
    <cellStyle name="Style 31 2" xfId="3780"/>
    <cellStyle name="Style 31 3" xfId="3699"/>
    <cellStyle name="Style 32" xfId="524"/>
    <cellStyle name="Style 32 2" xfId="3779"/>
    <cellStyle name="Style 32 3" xfId="3698"/>
    <cellStyle name="Style 35" xfId="525"/>
    <cellStyle name="Style 35 2" xfId="3778"/>
    <cellStyle name="Style 35 3" xfId="3697"/>
    <cellStyle name="Style 36" xfId="526"/>
    <cellStyle name="Style 36 2" xfId="3777"/>
    <cellStyle name="Style 36 3" xfId="3696"/>
    <cellStyle name="Style 37" xfId="527"/>
    <cellStyle name="Style 37 2" xfId="3776"/>
    <cellStyle name="Style 37 3" xfId="3695"/>
    <cellStyle name="Style 38" xfId="528"/>
    <cellStyle name="Style 38 2" xfId="3775"/>
    <cellStyle name="Style 38 3" xfId="3694"/>
    <cellStyle name="Style 39" xfId="529"/>
    <cellStyle name="Style 39 2" xfId="3774"/>
    <cellStyle name="Style 39 3" xfId="3693"/>
    <cellStyle name="Style 40" xfId="530"/>
    <cellStyle name="Style 40 2" xfId="3773"/>
    <cellStyle name="Style 40 3" xfId="3692"/>
    <cellStyle name="Style 41" xfId="531"/>
    <cellStyle name="Style 41 2" xfId="3772"/>
    <cellStyle name="Style 41 3" xfId="3691"/>
    <cellStyle name="Style 42" xfId="532"/>
    <cellStyle name="Style 42 2" xfId="3771"/>
    <cellStyle name="Style 42 3" xfId="3690"/>
    <cellStyle name="Style 43" xfId="533"/>
    <cellStyle name="Style 43 2" xfId="3770"/>
    <cellStyle name="Style 43 3" xfId="3689"/>
    <cellStyle name="Style 44" xfId="534"/>
    <cellStyle name="Style 44 2" xfId="3769"/>
    <cellStyle name="Style 44 3" xfId="3688"/>
    <cellStyle name="Style 45" xfId="535"/>
    <cellStyle name="Style 45 2" xfId="3768"/>
    <cellStyle name="Style 45 3" xfId="3687"/>
    <cellStyle name="Style 46" xfId="536"/>
    <cellStyle name="Style 46 2" xfId="3767"/>
    <cellStyle name="Style 46 3" xfId="3686"/>
    <cellStyle name="Style 47" xfId="537"/>
    <cellStyle name="Style 47 2" xfId="3766"/>
    <cellStyle name="Style 47 3" xfId="3685"/>
    <cellStyle name="Style 48" xfId="538"/>
    <cellStyle name="Style 48 2" xfId="3765"/>
    <cellStyle name="Style 48 3" xfId="3684"/>
    <cellStyle name="Style 49" xfId="539"/>
    <cellStyle name="Style 49 2" xfId="3764"/>
    <cellStyle name="Style 49 3" xfId="3683"/>
    <cellStyle name="Style 50" xfId="540"/>
    <cellStyle name="Style 50 2" xfId="3763"/>
    <cellStyle name="Style 50 3" xfId="3682"/>
    <cellStyle name="Style 51" xfId="541"/>
    <cellStyle name="Style 51 2" xfId="3762"/>
    <cellStyle name="Style 51 3" xfId="3681"/>
    <cellStyle name="Subtotal" xfId="542"/>
    <cellStyle name="ted1" xfId="543"/>
    <cellStyle name="ted1 2" xfId="3761"/>
    <cellStyle name="ted1 3" xfId="3680"/>
    <cellStyle name="Text Indent A" xfId="544"/>
    <cellStyle name="Text Indent B" xfId="545"/>
    <cellStyle name="Text Indent C" xfId="546"/>
    <cellStyle name="Text Wrap" xfId="547"/>
    <cellStyle name="Title 2" xfId="548"/>
    <cellStyle name="Title 3" xfId="549"/>
    <cellStyle name="Title 4" xfId="550"/>
    <cellStyle name="Title 5" xfId="551"/>
    <cellStyle name="Title 6" xfId="552"/>
    <cellStyle name="Total 2" xfId="553"/>
    <cellStyle name="Total 2 2" xfId="3760"/>
    <cellStyle name="Total 3" xfId="554"/>
    <cellStyle name="Total 3 2" xfId="3759"/>
    <cellStyle name="Total 4" xfId="555"/>
    <cellStyle name="Total 4 2" xfId="3758"/>
    <cellStyle name="Total 5" xfId="556"/>
    <cellStyle name="Total 5 2" xfId="3757"/>
    <cellStyle name="Total 6" xfId="557"/>
    <cellStyle name="Total 6 2" xfId="3756"/>
    <cellStyle name="Warning Text 2" xfId="558"/>
    <cellStyle name="Warning Text 3" xfId="559"/>
    <cellStyle name="Warning Text 4" xfId="560"/>
    <cellStyle name="Warning Text 5" xfId="561"/>
    <cellStyle name="Warning Text 6" xfId="562"/>
    <cellStyle name="一般" xfId="0" builtinId="0"/>
    <cellStyle name="一般 10" xfId="563"/>
    <cellStyle name="一般 11" xfId="564"/>
    <cellStyle name="一般 12" xfId="1757"/>
    <cellStyle name="一般 12 2" xfId="3721"/>
    <cellStyle name="一般 13" xfId="2361"/>
    <cellStyle name="一般 13 2" xfId="3753"/>
    <cellStyle name="一般 14" xfId="1756"/>
    <cellStyle name="一般 15" xfId="2594"/>
    <cellStyle name="一般 15 2" xfId="3754"/>
    <cellStyle name="一般 2" xfId="3"/>
    <cellStyle name="一般 2 10" xfId="565"/>
    <cellStyle name="一般 2 11" xfId="566"/>
    <cellStyle name="一般 2 12" xfId="567"/>
    <cellStyle name="一般 2 13" xfId="1752"/>
    <cellStyle name="一般 2 14" xfId="2595"/>
    <cellStyle name="一般 2 14 2" xfId="3755"/>
    <cellStyle name="一般 2 15" xfId="3663"/>
    <cellStyle name="一般 2 16" xfId="3662"/>
    <cellStyle name="一般 2 2" xfId="568"/>
    <cellStyle name="一般 2 2 10" xfId="569"/>
    <cellStyle name="一般 2 2 10 2" xfId="570"/>
    <cellStyle name="一般 2 2 10 3" xfId="571"/>
    <cellStyle name="一般 2 2 11" xfId="572"/>
    <cellStyle name="一般 2 2 11 2" xfId="573"/>
    <cellStyle name="一般 2 2 11 3" xfId="574"/>
    <cellStyle name="一般 2 2 12" xfId="575"/>
    <cellStyle name="一般 2 2 12 2" xfId="576"/>
    <cellStyle name="一般 2 2 12 3" xfId="577"/>
    <cellStyle name="一般 2 2 13" xfId="578"/>
    <cellStyle name="一般 2 2 13 2" xfId="579"/>
    <cellStyle name="一般 2 2 13 3" xfId="580"/>
    <cellStyle name="一般 2 2 14" xfId="581"/>
    <cellStyle name="一般 2 2 14 2" xfId="582"/>
    <cellStyle name="一般 2 2 14 3" xfId="583"/>
    <cellStyle name="一般 2 2 15" xfId="584"/>
    <cellStyle name="一般 2 2 15 2" xfId="585"/>
    <cellStyle name="一般 2 2 15 3" xfId="586"/>
    <cellStyle name="一般 2 2 16" xfId="587"/>
    <cellStyle name="一般 2 2 16 2" xfId="588"/>
    <cellStyle name="一般 2 2 16 3" xfId="589"/>
    <cellStyle name="一般 2 2 17" xfId="590"/>
    <cellStyle name="一般 2 2 17 2" xfId="591"/>
    <cellStyle name="一般 2 2 17 3" xfId="592"/>
    <cellStyle name="一般 2 2 18" xfId="593"/>
    <cellStyle name="一般 2 2 18 2" xfId="594"/>
    <cellStyle name="一般 2 2 18 3" xfId="595"/>
    <cellStyle name="一般 2 2 19" xfId="596"/>
    <cellStyle name="一般 2 2 19 2" xfId="597"/>
    <cellStyle name="一般 2 2 19 3" xfId="598"/>
    <cellStyle name="一般 2 2 2" xfId="599"/>
    <cellStyle name="一般 2 2 2 2" xfId="600"/>
    <cellStyle name="一般 2 2 2 2 10" xfId="601"/>
    <cellStyle name="一般 2 2 2 2 10 2" xfId="602"/>
    <cellStyle name="一般 2 2 2 2 10 3" xfId="603"/>
    <cellStyle name="一般 2 2 2 2 11" xfId="604"/>
    <cellStyle name="一般 2 2 2 2 11 2" xfId="605"/>
    <cellStyle name="一般 2 2 2 2 11 3" xfId="606"/>
    <cellStyle name="一般 2 2 2 2 12" xfId="607"/>
    <cellStyle name="一般 2 2 2 2 12 2" xfId="608"/>
    <cellStyle name="一般 2 2 2 2 12 3" xfId="609"/>
    <cellStyle name="一般 2 2 2 2 13" xfId="610"/>
    <cellStyle name="一般 2 2 2 2 13 2" xfId="611"/>
    <cellStyle name="一般 2 2 2 2 13 3" xfId="612"/>
    <cellStyle name="一般 2 2 2 2 14" xfId="613"/>
    <cellStyle name="一般 2 2 2 2 14 2" xfId="614"/>
    <cellStyle name="一般 2 2 2 2 14 3" xfId="615"/>
    <cellStyle name="一般 2 2 2 2 15" xfId="616"/>
    <cellStyle name="一般 2 2 2 2 15 2" xfId="617"/>
    <cellStyle name="一般 2 2 2 2 15 3" xfId="618"/>
    <cellStyle name="一般 2 2 2 2 16" xfId="619"/>
    <cellStyle name="一般 2 2 2 2 16 2" xfId="620"/>
    <cellStyle name="一般 2 2 2 2 16 3" xfId="621"/>
    <cellStyle name="一般 2 2 2 2 17" xfId="622"/>
    <cellStyle name="一般 2 2 2 2 17 2" xfId="623"/>
    <cellStyle name="一般 2 2 2 2 17 3" xfId="624"/>
    <cellStyle name="一般 2 2 2 2 18" xfId="625"/>
    <cellStyle name="一般 2 2 2 2 18 2" xfId="626"/>
    <cellStyle name="一般 2 2 2 2 18 3" xfId="627"/>
    <cellStyle name="一般 2 2 2 2 19" xfId="628"/>
    <cellStyle name="一般 2 2 2 2 19 2" xfId="629"/>
    <cellStyle name="一般 2 2 2 2 19 3" xfId="630"/>
    <cellStyle name="一般 2 2 2 2 2" xfId="631"/>
    <cellStyle name="一般 2 2 2 2 2 2" xfId="632"/>
    <cellStyle name="一般 2 2 2 2 2 3" xfId="633"/>
    <cellStyle name="一般 2 2 2 2 20" xfId="634"/>
    <cellStyle name="一般 2 2 2 2 20 2" xfId="635"/>
    <cellStyle name="一般 2 2 2 2 20 3" xfId="636"/>
    <cellStyle name="一般 2 2 2 2 21" xfId="637"/>
    <cellStyle name="一般 2 2 2 2 22" xfId="638"/>
    <cellStyle name="一般 2 2 2 2 3" xfId="639"/>
    <cellStyle name="一般 2 2 2 2 3 2" xfId="640"/>
    <cellStyle name="一般 2 2 2 2 3 3" xfId="641"/>
    <cellStyle name="一般 2 2 2 2 4" xfId="642"/>
    <cellStyle name="一般 2 2 2 2 4 2" xfId="643"/>
    <cellStyle name="一般 2 2 2 2 4 3" xfId="644"/>
    <cellStyle name="一般 2 2 2 2 5" xfId="645"/>
    <cellStyle name="一般 2 2 2 2 5 2" xfId="646"/>
    <cellStyle name="一般 2 2 2 2 5 3" xfId="647"/>
    <cellStyle name="一般 2 2 2 2 6" xfId="648"/>
    <cellStyle name="一般 2 2 2 2 6 2" xfId="649"/>
    <cellStyle name="一般 2 2 2 2 6 3" xfId="650"/>
    <cellStyle name="一般 2 2 2 2 7" xfId="651"/>
    <cellStyle name="一般 2 2 2 2 7 2" xfId="652"/>
    <cellStyle name="一般 2 2 2 2 7 3" xfId="653"/>
    <cellStyle name="一般 2 2 2 2 8" xfId="654"/>
    <cellStyle name="一般 2 2 2 2 8 2" xfId="655"/>
    <cellStyle name="一般 2 2 2 2 8 3" xfId="656"/>
    <cellStyle name="一般 2 2 2 2 9" xfId="657"/>
    <cellStyle name="一般 2 2 2 2 9 2" xfId="658"/>
    <cellStyle name="一般 2 2 2 2 9 3" xfId="659"/>
    <cellStyle name="一般 2 2 2 2_FirmwareLog" xfId="660"/>
    <cellStyle name="一般 2 2 2 3" xfId="661"/>
    <cellStyle name="一般 2 2 2 3 10" xfId="662"/>
    <cellStyle name="一般 2 2 2 3 10 2" xfId="663"/>
    <cellStyle name="一般 2 2 2 3 10 3" xfId="664"/>
    <cellStyle name="一般 2 2 2 3 11" xfId="665"/>
    <cellStyle name="一般 2 2 2 3 11 2" xfId="666"/>
    <cellStyle name="一般 2 2 2 3 11 3" xfId="667"/>
    <cellStyle name="一般 2 2 2 3 12" xfId="668"/>
    <cellStyle name="一般 2 2 2 3 12 2" xfId="669"/>
    <cellStyle name="一般 2 2 2 3 12 3" xfId="670"/>
    <cellStyle name="一般 2 2 2 3 13" xfId="671"/>
    <cellStyle name="一般 2 2 2 3 13 2" xfId="672"/>
    <cellStyle name="一般 2 2 2 3 13 3" xfId="673"/>
    <cellStyle name="一般 2 2 2 3 14" xfId="674"/>
    <cellStyle name="一般 2 2 2 3 14 2" xfId="675"/>
    <cellStyle name="一般 2 2 2 3 14 3" xfId="676"/>
    <cellStyle name="一般 2 2 2 3 15" xfId="677"/>
    <cellStyle name="一般 2 2 2 3 15 2" xfId="678"/>
    <cellStyle name="一般 2 2 2 3 15 3" xfId="679"/>
    <cellStyle name="一般 2 2 2 3 16" xfId="680"/>
    <cellStyle name="一般 2 2 2 3 16 2" xfId="681"/>
    <cellStyle name="一般 2 2 2 3 16 3" xfId="682"/>
    <cellStyle name="一般 2 2 2 3 17" xfId="683"/>
    <cellStyle name="一般 2 2 2 3 17 2" xfId="684"/>
    <cellStyle name="一般 2 2 2 3 17 3" xfId="685"/>
    <cellStyle name="一般 2 2 2 3 18" xfId="686"/>
    <cellStyle name="一般 2 2 2 3 18 2" xfId="687"/>
    <cellStyle name="一般 2 2 2 3 18 3" xfId="688"/>
    <cellStyle name="一般 2 2 2 3 19" xfId="689"/>
    <cellStyle name="一般 2 2 2 3 19 2" xfId="690"/>
    <cellStyle name="一般 2 2 2 3 19 3" xfId="691"/>
    <cellStyle name="一般 2 2 2 3 2" xfId="692"/>
    <cellStyle name="一般 2 2 2 3 2 2" xfId="693"/>
    <cellStyle name="一般 2 2 2 3 2 3" xfId="694"/>
    <cellStyle name="一般 2 2 2 3 20" xfId="695"/>
    <cellStyle name="一般 2 2 2 3 20 2" xfId="696"/>
    <cellStyle name="一般 2 2 2 3 20 3" xfId="697"/>
    <cellStyle name="一般 2 2 2 3 21" xfId="698"/>
    <cellStyle name="一般 2 2 2 3 22" xfId="699"/>
    <cellStyle name="一般 2 2 2 3 3" xfId="700"/>
    <cellStyle name="一般 2 2 2 3 3 2" xfId="701"/>
    <cellStyle name="一般 2 2 2 3 3 3" xfId="702"/>
    <cellStyle name="一般 2 2 2 3 4" xfId="703"/>
    <cellStyle name="一般 2 2 2 3 4 2" xfId="704"/>
    <cellStyle name="一般 2 2 2 3 4 3" xfId="705"/>
    <cellStyle name="一般 2 2 2 3 5" xfId="706"/>
    <cellStyle name="一般 2 2 2 3 5 2" xfId="707"/>
    <cellStyle name="一般 2 2 2 3 5 3" xfId="708"/>
    <cellStyle name="一般 2 2 2 3 6" xfId="709"/>
    <cellStyle name="一般 2 2 2 3 6 2" xfId="710"/>
    <cellStyle name="一般 2 2 2 3 6 3" xfId="711"/>
    <cellStyle name="一般 2 2 2 3 7" xfId="712"/>
    <cellStyle name="一般 2 2 2 3 7 2" xfId="713"/>
    <cellStyle name="一般 2 2 2 3 7 3" xfId="714"/>
    <cellStyle name="一般 2 2 2 3 8" xfId="715"/>
    <cellStyle name="一般 2 2 2 3 8 2" xfId="716"/>
    <cellStyle name="一般 2 2 2 3 8 3" xfId="717"/>
    <cellStyle name="一般 2 2 2 3 9" xfId="718"/>
    <cellStyle name="一般 2 2 2 3 9 2" xfId="719"/>
    <cellStyle name="一般 2 2 2 3 9 3" xfId="720"/>
    <cellStyle name="一般 2 2 2 3_FirmwareLog" xfId="721"/>
    <cellStyle name="一般 2 2 2 4" xfId="722"/>
    <cellStyle name="一般 2 2 2 4 10" xfId="723"/>
    <cellStyle name="一般 2 2 2 4 10 2" xfId="724"/>
    <cellStyle name="一般 2 2 2 4 10 3" xfId="725"/>
    <cellStyle name="一般 2 2 2 4 11" xfId="726"/>
    <cellStyle name="一般 2 2 2 4 11 2" xfId="727"/>
    <cellStyle name="一般 2 2 2 4 11 3" xfId="728"/>
    <cellStyle name="一般 2 2 2 4 12" xfId="729"/>
    <cellStyle name="一般 2 2 2 4 12 2" xfId="730"/>
    <cellStyle name="一般 2 2 2 4 12 3" xfId="731"/>
    <cellStyle name="一般 2 2 2 4 13" xfId="732"/>
    <cellStyle name="一般 2 2 2 4 13 2" xfId="733"/>
    <cellStyle name="一般 2 2 2 4 13 3" xfId="734"/>
    <cellStyle name="一般 2 2 2 4 14" xfId="735"/>
    <cellStyle name="一般 2 2 2 4 14 2" xfId="736"/>
    <cellStyle name="一般 2 2 2 4 14 3" xfId="737"/>
    <cellStyle name="一般 2 2 2 4 15" xfId="738"/>
    <cellStyle name="一般 2 2 2 4 15 2" xfId="739"/>
    <cellStyle name="一般 2 2 2 4 15 3" xfId="740"/>
    <cellStyle name="一般 2 2 2 4 16" xfId="741"/>
    <cellStyle name="一般 2 2 2 4 16 2" xfId="742"/>
    <cellStyle name="一般 2 2 2 4 16 3" xfId="743"/>
    <cellStyle name="一般 2 2 2 4 17" xfId="744"/>
    <cellStyle name="一般 2 2 2 4 17 2" xfId="745"/>
    <cellStyle name="一般 2 2 2 4 17 3" xfId="746"/>
    <cellStyle name="一般 2 2 2 4 18" xfId="747"/>
    <cellStyle name="一般 2 2 2 4 18 2" xfId="748"/>
    <cellStyle name="一般 2 2 2 4 18 3" xfId="749"/>
    <cellStyle name="一般 2 2 2 4 19" xfId="750"/>
    <cellStyle name="一般 2 2 2 4 19 2" xfId="751"/>
    <cellStyle name="一般 2 2 2 4 19 3" xfId="752"/>
    <cellStyle name="一般 2 2 2 4 2" xfId="753"/>
    <cellStyle name="一般 2 2 2 4 2 2" xfId="754"/>
    <cellStyle name="一般 2 2 2 4 2 3" xfId="755"/>
    <cellStyle name="一般 2 2 2 4 20" xfId="756"/>
    <cellStyle name="一般 2 2 2 4 20 2" xfId="757"/>
    <cellStyle name="一般 2 2 2 4 20 3" xfId="758"/>
    <cellStyle name="一般 2 2 2 4 21" xfId="759"/>
    <cellStyle name="一般 2 2 2 4 22" xfId="760"/>
    <cellStyle name="一般 2 2 2 4 3" xfId="761"/>
    <cellStyle name="一般 2 2 2 4 3 2" xfId="762"/>
    <cellStyle name="一般 2 2 2 4 3 3" xfId="763"/>
    <cellStyle name="一般 2 2 2 4 4" xfId="764"/>
    <cellStyle name="一般 2 2 2 4 4 2" xfId="765"/>
    <cellStyle name="一般 2 2 2 4 4 3" xfId="766"/>
    <cellStyle name="一般 2 2 2 4 5" xfId="767"/>
    <cellStyle name="一般 2 2 2 4 5 2" xfId="768"/>
    <cellStyle name="一般 2 2 2 4 5 3" xfId="769"/>
    <cellStyle name="一般 2 2 2 4 6" xfId="770"/>
    <cellStyle name="一般 2 2 2 4 6 2" xfId="771"/>
    <cellStyle name="一般 2 2 2 4 6 3" xfId="772"/>
    <cellStyle name="一般 2 2 2 4 7" xfId="773"/>
    <cellStyle name="一般 2 2 2 4 7 2" xfId="774"/>
    <cellStyle name="一般 2 2 2 4 7 3" xfId="775"/>
    <cellStyle name="一般 2 2 2 4 8" xfId="776"/>
    <cellStyle name="一般 2 2 2 4 8 2" xfId="777"/>
    <cellStyle name="一般 2 2 2 4 8 3" xfId="778"/>
    <cellStyle name="一般 2 2 2 4 9" xfId="779"/>
    <cellStyle name="一般 2 2 2 4 9 2" xfId="780"/>
    <cellStyle name="一般 2 2 2 4 9 3" xfId="781"/>
    <cellStyle name="一般 2 2 2 4_FirmwareLog" xfId="782"/>
    <cellStyle name="一般 2 2 2 5" xfId="783"/>
    <cellStyle name="一般 2 2 2 6" xfId="784"/>
    <cellStyle name="一般 2 2 20" xfId="785"/>
    <cellStyle name="一般 2 2 20 2" xfId="786"/>
    <cellStyle name="一般 2 2 20 3" xfId="787"/>
    <cellStyle name="一般 2 2 21" xfId="788"/>
    <cellStyle name="一般 2 2 21 2" xfId="789"/>
    <cellStyle name="一般 2 2 21 3" xfId="790"/>
    <cellStyle name="一般 2 2 22" xfId="791"/>
    <cellStyle name="一般 2 2 22 2" xfId="792"/>
    <cellStyle name="一般 2 2 22 3" xfId="793"/>
    <cellStyle name="一般 2 2 23" xfId="794"/>
    <cellStyle name="一般 2 2 23 2" xfId="795"/>
    <cellStyle name="一般 2 2 23 3" xfId="796"/>
    <cellStyle name="一般 2 2 24" xfId="797"/>
    <cellStyle name="一般 2 2 24 2" xfId="798"/>
    <cellStyle name="一般 2 2 24 3" xfId="799"/>
    <cellStyle name="一般 2 2 25" xfId="800"/>
    <cellStyle name="一般 2 2 25 2" xfId="801"/>
    <cellStyle name="一般 2 2 25 3" xfId="802"/>
    <cellStyle name="一般 2 2 26" xfId="803"/>
    <cellStyle name="一般 2 2 26 2" xfId="804"/>
    <cellStyle name="一般 2 2 26 3" xfId="805"/>
    <cellStyle name="一般 2 2 27" xfId="806"/>
    <cellStyle name="一般 2 2 28" xfId="807"/>
    <cellStyle name="一般 2 2 3" xfId="808"/>
    <cellStyle name="一般 2 2 3 2" xfId="809"/>
    <cellStyle name="一般 2 2 3 3" xfId="810"/>
    <cellStyle name="一般 2 2 4" xfId="811"/>
    <cellStyle name="一般 2 2 4 2" xfId="812"/>
    <cellStyle name="一般 2 2 4 3" xfId="813"/>
    <cellStyle name="一般 2 2 5" xfId="814"/>
    <cellStyle name="一般 2 2 5 2" xfId="815"/>
    <cellStyle name="一般 2 2 5 3" xfId="816"/>
    <cellStyle name="一般 2 2 6" xfId="817"/>
    <cellStyle name="一般 2 2 6 2" xfId="818"/>
    <cellStyle name="一般 2 2 6 3" xfId="819"/>
    <cellStyle name="一般 2 2 7" xfId="820"/>
    <cellStyle name="一般 2 2 7 2" xfId="821"/>
    <cellStyle name="一般 2 2 7 3" xfId="822"/>
    <cellStyle name="一般 2 2 8" xfId="823"/>
    <cellStyle name="一般 2 2 8 2" xfId="824"/>
    <cellStyle name="一般 2 2 8 3" xfId="825"/>
    <cellStyle name="一般 2 2 9" xfId="826"/>
    <cellStyle name="一般 2 2 9 2" xfId="827"/>
    <cellStyle name="一般 2 2 9 3" xfId="828"/>
    <cellStyle name="一般 2 2_FirmwareLog" xfId="829"/>
    <cellStyle name="一般 2 3" xfId="830"/>
    <cellStyle name="一般 2 3 10" xfId="831"/>
    <cellStyle name="一般 2 3 10 2" xfId="832"/>
    <cellStyle name="一般 2 3 10 3" xfId="833"/>
    <cellStyle name="一般 2 3 11" xfId="834"/>
    <cellStyle name="一般 2 3 11 2" xfId="835"/>
    <cellStyle name="一般 2 3 11 3" xfId="836"/>
    <cellStyle name="一般 2 3 12" xfId="837"/>
    <cellStyle name="一般 2 3 12 2" xfId="838"/>
    <cellStyle name="一般 2 3 12 3" xfId="839"/>
    <cellStyle name="一般 2 3 13" xfId="840"/>
    <cellStyle name="一般 2 3 13 2" xfId="841"/>
    <cellStyle name="一般 2 3 13 3" xfId="842"/>
    <cellStyle name="一般 2 3 14" xfId="843"/>
    <cellStyle name="一般 2 3 14 2" xfId="844"/>
    <cellStyle name="一般 2 3 14 3" xfId="845"/>
    <cellStyle name="一般 2 3 15" xfId="846"/>
    <cellStyle name="一般 2 3 15 2" xfId="847"/>
    <cellStyle name="一般 2 3 15 3" xfId="848"/>
    <cellStyle name="一般 2 3 16" xfId="849"/>
    <cellStyle name="一般 2 3 16 2" xfId="850"/>
    <cellStyle name="一般 2 3 16 3" xfId="851"/>
    <cellStyle name="一般 2 3 17" xfId="852"/>
    <cellStyle name="一般 2 3 17 2" xfId="853"/>
    <cellStyle name="一般 2 3 17 3" xfId="854"/>
    <cellStyle name="一般 2 3 18" xfId="855"/>
    <cellStyle name="一般 2 3 18 2" xfId="856"/>
    <cellStyle name="一般 2 3 18 3" xfId="857"/>
    <cellStyle name="一般 2 3 19" xfId="858"/>
    <cellStyle name="一般 2 3 19 2" xfId="859"/>
    <cellStyle name="一般 2 3 19 3" xfId="860"/>
    <cellStyle name="一般 2 3 2" xfId="861"/>
    <cellStyle name="一般 2 3 2 2" xfId="862"/>
    <cellStyle name="一般 2 3 2 2 10" xfId="863"/>
    <cellStyle name="一般 2 3 2 2 10 2" xfId="864"/>
    <cellStyle name="一般 2 3 2 2 10 3" xfId="865"/>
    <cellStyle name="一般 2 3 2 2 11" xfId="866"/>
    <cellStyle name="一般 2 3 2 2 11 2" xfId="867"/>
    <cellStyle name="一般 2 3 2 2 11 3" xfId="868"/>
    <cellStyle name="一般 2 3 2 2 12" xfId="869"/>
    <cellStyle name="一般 2 3 2 2 12 2" xfId="870"/>
    <cellStyle name="一般 2 3 2 2 12 3" xfId="871"/>
    <cellStyle name="一般 2 3 2 2 13" xfId="872"/>
    <cellStyle name="一般 2 3 2 2 13 2" xfId="873"/>
    <cellStyle name="一般 2 3 2 2 13 3" xfId="874"/>
    <cellStyle name="一般 2 3 2 2 14" xfId="875"/>
    <cellStyle name="一般 2 3 2 2 14 2" xfId="876"/>
    <cellStyle name="一般 2 3 2 2 14 3" xfId="877"/>
    <cellStyle name="一般 2 3 2 2 15" xfId="878"/>
    <cellStyle name="一般 2 3 2 2 15 2" xfId="879"/>
    <cellStyle name="一般 2 3 2 2 15 3" xfId="880"/>
    <cellStyle name="一般 2 3 2 2 16" xfId="881"/>
    <cellStyle name="一般 2 3 2 2 16 2" xfId="882"/>
    <cellStyle name="一般 2 3 2 2 16 3" xfId="883"/>
    <cellStyle name="一般 2 3 2 2 17" xfId="884"/>
    <cellStyle name="一般 2 3 2 2 17 2" xfId="885"/>
    <cellStyle name="一般 2 3 2 2 17 3" xfId="886"/>
    <cellStyle name="一般 2 3 2 2 18" xfId="887"/>
    <cellStyle name="一般 2 3 2 2 18 2" xfId="888"/>
    <cellStyle name="一般 2 3 2 2 18 3" xfId="889"/>
    <cellStyle name="一般 2 3 2 2 19" xfId="890"/>
    <cellStyle name="一般 2 3 2 2 19 2" xfId="891"/>
    <cellStyle name="一般 2 3 2 2 19 3" xfId="892"/>
    <cellStyle name="一般 2 3 2 2 2" xfId="893"/>
    <cellStyle name="一般 2 3 2 2 2 2" xfId="894"/>
    <cellStyle name="一般 2 3 2 2 2 3" xfId="895"/>
    <cellStyle name="一般 2 3 2 2 20" xfId="896"/>
    <cellStyle name="一般 2 3 2 2 20 2" xfId="897"/>
    <cellStyle name="一般 2 3 2 2 20 3" xfId="898"/>
    <cellStyle name="一般 2 3 2 2 21" xfId="899"/>
    <cellStyle name="一般 2 3 2 2 22" xfId="900"/>
    <cellStyle name="一般 2 3 2 2 3" xfId="901"/>
    <cellStyle name="一般 2 3 2 2 3 2" xfId="902"/>
    <cellStyle name="一般 2 3 2 2 3 3" xfId="903"/>
    <cellStyle name="一般 2 3 2 2 4" xfId="904"/>
    <cellStyle name="一般 2 3 2 2 4 2" xfId="905"/>
    <cellStyle name="一般 2 3 2 2 4 3" xfId="906"/>
    <cellStyle name="一般 2 3 2 2 5" xfId="907"/>
    <cellStyle name="一般 2 3 2 2 5 2" xfId="908"/>
    <cellStyle name="一般 2 3 2 2 5 3" xfId="909"/>
    <cellStyle name="一般 2 3 2 2 6" xfId="910"/>
    <cellStyle name="一般 2 3 2 2 6 2" xfId="911"/>
    <cellStyle name="一般 2 3 2 2 6 3" xfId="912"/>
    <cellStyle name="一般 2 3 2 2 7" xfId="913"/>
    <cellStyle name="一般 2 3 2 2 7 2" xfId="914"/>
    <cellStyle name="一般 2 3 2 2 7 3" xfId="915"/>
    <cellStyle name="一般 2 3 2 2 8" xfId="916"/>
    <cellStyle name="一般 2 3 2 2 8 2" xfId="917"/>
    <cellStyle name="一般 2 3 2 2 8 3" xfId="918"/>
    <cellStyle name="一般 2 3 2 2 9" xfId="919"/>
    <cellStyle name="一般 2 3 2 2 9 2" xfId="920"/>
    <cellStyle name="一般 2 3 2 2 9 3" xfId="921"/>
    <cellStyle name="一般 2 3 2 2_FirmwareLog" xfId="922"/>
    <cellStyle name="一般 2 3 2 3" xfId="923"/>
    <cellStyle name="一般 2 3 2 3 10" xfId="924"/>
    <cellStyle name="一般 2 3 2 3 10 2" xfId="925"/>
    <cellStyle name="一般 2 3 2 3 10 3" xfId="926"/>
    <cellStyle name="一般 2 3 2 3 11" xfId="927"/>
    <cellStyle name="一般 2 3 2 3 11 2" xfId="928"/>
    <cellStyle name="一般 2 3 2 3 11 3" xfId="929"/>
    <cellStyle name="一般 2 3 2 3 12" xfId="930"/>
    <cellStyle name="一般 2 3 2 3 12 2" xfId="931"/>
    <cellStyle name="一般 2 3 2 3 12 3" xfId="932"/>
    <cellStyle name="一般 2 3 2 3 13" xfId="933"/>
    <cellStyle name="一般 2 3 2 3 13 2" xfId="934"/>
    <cellStyle name="一般 2 3 2 3 13 3" xfId="935"/>
    <cellStyle name="一般 2 3 2 3 14" xfId="936"/>
    <cellStyle name="一般 2 3 2 3 14 2" xfId="937"/>
    <cellStyle name="一般 2 3 2 3 14 3" xfId="938"/>
    <cellStyle name="一般 2 3 2 3 15" xfId="939"/>
    <cellStyle name="一般 2 3 2 3 15 2" xfId="940"/>
    <cellStyle name="一般 2 3 2 3 15 3" xfId="941"/>
    <cellStyle name="一般 2 3 2 3 16" xfId="942"/>
    <cellStyle name="一般 2 3 2 3 16 2" xfId="943"/>
    <cellStyle name="一般 2 3 2 3 16 3" xfId="944"/>
    <cellStyle name="一般 2 3 2 3 17" xfId="945"/>
    <cellStyle name="一般 2 3 2 3 17 2" xfId="946"/>
    <cellStyle name="一般 2 3 2 3 17 3" xfId="947"/>
    <cellStyle name="一般 2 3 2 3 18" xfId="948"/>
    <cellStyle name="一般 2 3 2 3 18 2" xfId="949"/>
    <cellStyle name="一般 2 3 2 3 18 3" xfId="950"/>
    <cellStyle name="一般 2 3 2 3 19" xfId="951"/>
    <cellStyle name="一般 2 3 2 3 19 2" xfId="952"/>
    <cellStyle name="一般 2 3 2 3 19 3" xfId="953"/>
    <cellStyle name="一般 2 3 2 3 2" xfId="954"/>
    <cellStyle name="一般 2 3 2 3 2 2" xfId="955"/>
    <cellStyle name="一般 2 3 2 3 2 3" xfId="956"/>
    <cellStyle name="一般 2 3 2 3 20" xfId="957"/>
    <cellStyle name="一般 2 3 2 3 20 2" xfId="958"/>
    <cellStyle name="一般 2 3 2 3 20 3" xfId="959"/>
    <cellStyle name="一般 2 3 2 3 21" xfId="960"/>
    <cellStyle name="一般 2 3 2 3 22" xfId="961"/>
    <cellStyle name="一般 2 3 2 3 3" xfId="962"/>
    <cellStyle name="一般 2 3 2 3 3 2" xfId="963"/>
    <cellStyle name="一般 2 3 2 3 3 3" xfId="964"/>
    <cellStyle name="一般 2 3 2 3 4" xfId="965"/>
    <cellStyle name="一般 2 3 2 3 4 2" xfId="966"/>
    <cellStyle name="一般 2 3 2 3 4 3" xfId="967"/>
    <cellStyle name="一般 2 3 2 3 5" xfId="968"/>
    <cellStyle name="一般 2 3 2 3 5 2" xfId="969"/>
    <cellStyle name="一般 2 3 2 3 5 3" xfId="970"/>
    <cellStyle name="一般 2 3 2 3 6" xfId="971"/>
    <cellStyle name="一般 2 3 2 3 6 2" xfId="972"/>
    <cellStyle name="一般 2 3 2 3 6 3" xfId="973"/>
    <cellStyle name="一般 2 3 2 3 7" xfId="974"/>
    <cellStyle name="一般 2 3 2 3 7 2" xfId="975"/>
    <cellStyle name="一般 2 3 2 3 7 3" xfId="976"/>
    <cellStyle name="一般 2 3 2 3 8" xfId="977"/>
    <cellStyle name="一般 2 3 2 3 8 2" xfId="978"/>
    <cellStyle name="一般 2 3 2 3 8 3" xfId="979"/>
    <cellStyle name="一般 2 3 2 3 9" xfId="980"/>
    <cellStyle name="一般 2 3 2 3 9 2" xfId="981"/>
    <cellStyle name="一般 2 3 2 3 9 3" xfId="982"/>
    <cellStyle name="一般 2 3 2 3_FirmwareLog" xfId="983"/>
    <cellStyle name="一般 2 3 2 4" xfId="984"/>
    <cellStyle name="一般 2 3 2 4 10" xfId="985"/>
    <cellStyle name="一般 2 3 2 4 10 2" xfId="986"/>
    <cellStyle name="一般 2 3 2 4 10 3" xfId="987"/>
    <cellStyle name="一般 2 3 2 4 11" xfId="988"/>
    <cellStyle name="一般 2 3 2 4 11 2" xfId="989"/>
    <cellStyle name="一般 2 3 2 4 11 3" xfId="990"/>
    <cellStyle name="一般 2 3 2 4 12" xfId="991"/>
    <cellStyle name="一般 2 3 2 4 12 2" xfId="992"/>
    <cellStyle name="一般 2 3 2 4 12 3" xfId="993"/>
    <cellStyle name="一般 2 3 2 4 13" xfId="994"/>
    <cellStyle name="一般 2 3 2 4 13 2" xfId="995"/>
    <cellStyle name="一般 2 3 2 4 13 3" xfId="996"/>
    <cellStyle name="一般 2 3 2 4 14" xfId="997"/>
    <cellStyle name="一般 2 3 2 4 14 2" xfId="998"/>
    <cellStyle name="一般 2 3 2 4 14 3" xfId="999"/>
    <cellStyle name="一般 2 3 2 4 15" xfId="1000"/>
    <cellStyle name="一般 2 3 2 4 15 2" xfId="1001"/>
    <cellStyle name="一般 2 3 2 4 15 3" xfId="1002"/>
    <cellStyle name="一般 2 3 2 4 16" xfId="1003"/>
    <cellStyle name="一般 2 3 2 4 16 2" xfId="1004"/>
    <cellStyle name="一般 2 3 2 4 16 3" xfId="1005"/>
    <cellStyle name="一般 2 3 2 4 17" xfId="1006"/>
    <cellStyle name="一般 2 3 2 4 17 2" xfId="1007"/>
    <cellStyle name="一般 2 3 2 4 17 3" xfId="1008"/>
    <cellStyle name="一般 2 3 2 4 18" xfId="1009"/>
    <cellStyle name="一般 2 3 2 4 18 2" xfId="1010"/>
    <cellStyle name="一般 2 3 2 4 18 3" xfId="1011"/>
    <cellStyle name="一般 2 3 2 4 19" xfId="1012"/>
    <cellStyle name="一般 2 3 2 4 19 2" xfId="1013"/>
    <cellStyle name="一般 2 3 2 4 19 3" xfId="1014"/>
    <cellStyle name="一般 2 3 2 4 2" xfId="1015"/>
    <cellStyle name="一般 2 3 2 4 2 2" xfId="1016"/>
    <cellStyle name="一般 2 3 2 4 2 3" xfId="1017"/>
    <cellStyle name="一般 2 3 2 4 20" xfId="1018"/>
    <cellStyle name="一般 2 3 2 4 20 2" xfId="1019"/>
    <cellStyle name="一般 2 3 2 4 20 3" xfId="1020"/>
    <cellStyle name="一般 2 3 2 4 21" xfId="1021"/>
    <cellStyle name="一般 2 3 2 4 22" xfId="1022"/>
    <cellStyle name="一般 2 3 2 4 3" xfId="1023"/>
    <cellStyle name="一般 2 3 2 4 3 2" xfId="1024"/>
    <cellStyle name="一般 2 3 2 4 3 3" xfId="1025"/>
    <cellStyle name="一般 2 3 2 4 4" xfId="1026"/>
    <cellStyle name="一般 2 3 2 4 4 2" xfId="1027"/>
    <cellStyle name="一般 2 3 2 4 4 3" xfId="1028"/>
    <cellStyle name="一般 2 3 2 4 5" xfId="1029"/>
    <cellStyle name="一般 2 3 2 4 5 2" xfId="1030"/>
    <cellStyle name="一般 2 3 2 4 5 3" xfId="1031"/>
    <cellStyle name="一般 2 3 2 4 6" xfId="1032"/>
    <cellStyle name="一般 2 3 2 4 6 2" xfId="1033"/>
    <cellStyle name="一般 2 3 2 4 6 3" xfId="1034"/>
    <cellStyle name="一般 2 3 2 4 7" xfId="1035"/>
    <cellStyle name="一般 2 3 2 4 7 2" xfId="1036"/>
    <cellStyle name="一般 2 3 2 4 7 3" xfId="1037"/>
    <cellStyle name="一般 2 3 2 4 8" xfId="1038"/>
    <cellStyle name="一般 2 3 2 4 8 2" xfId="1039"/>
    <cellStyle name="一般 2 3 2 4 8 3" xfId="1040"/>
    <cellStyle name="一般 2 3 2 4 9" xfId="1041"/>
    <cellStyle name="一般 2 3 2 4 9 2" xfId="1042"/>
    <cellStyle name="一般 2 3 2 4 9 3" xfId="1043"/>
    <cellStyle name="一般 2 3 2 4_FirmwareLog" xfId="1044"/>
    <cellStyle name="一般 2 3 2 5" xfId="1045"/>
    <cellStyle name="一般 2 3 2 6" xfId="1046"/>
    <cellStyle name="一般 2 3 20" xfId="1047"/>
    <cellStyle name="一般 2 3 20 2" xfId="1048"/>
    <cellStyle name="一般 2 3 20 3" xfId="1049"/>
    <cellStyle name="一般 2 3 21" xfId="1050"/>
    <cellStyle name="一般 2 3 21 2" xfId="1051"/>
    <cellStyle name="一般 2 3 21 3" xfId="1052"/>
    <cellStyle name="一般 2 3 22" xfId="1053"/>
    <cellStyle name="一般 2 3 22 2" xfId="1054"/>
    <cellStyle name="一般 2 3 22 3" xfId="1055"/>
    <cellStyle name="一般 2 3 23" xfId="1056"/>
    <cellStyle name="一般 2 3 23 2" xfId="1057"/>
    <cellStyle name="一般 2 3 23 3" xfId="1058"/>
    <cellStyle name="一般 2 3 24" xfId="1059"/>
    <cellStyle name="一般 2 3 24 2" xfId="1060"/>
    <cellStyle name="一般 2 3 24 3" xfId="1061"/>
    <cellStyle name="一般 2 3 25" xfId="1062"/>
    <cellStyle name="一般 2 3 25 2" xfId="1063"/>
    <cellStyle name="一般 2 3 25 3" xfId="1064"/>
    <cellStyle name="一般 2 3 26" xfId="1065"/>
    <cellStyle name="一般 2 3 26 2" xfId="1066"/>
    <cellStyle name="一般 2 3 26 3" xfId="1067"/>
    <cellStyle name="一般 2 3 27" xfId="1068"/>
    <cellStyle name="一般 2 3 28" xfId="1069"/>
    <cellStyle name="一般 2 3 3" xfId="1070"/>
    <cellStyle name="一般 2 3 3 2" xfId="1071"/>
    <cellStyle name="一般 2 3 3 3" xfId="1072"/>
    <cellStyle name="一般 2 3 4" xfId="1073"/>
    <cellStyle name="一般 2 3 4 2" xfId="1074"/>
    <cellStyle name="一般 2 3 4 3" xfId="1075"/>
    <cellStyle name="一般 2 3 5" xfId="1076"/>
    <cellStyle name="一般 2 3 5 2" xfId="1077"/>
    <cellStyle name="一般 2 3 5 3" xfId="1078"/>
    <cellStyle name="一般 2 3 6" xfId="1079"/>
    <cellStyle name="一般 2 3 6 2" xfId="1080"/>
    <cellStyle name="一般 2 3 6 3" xfId="1081"/>
    <cellStyle name="一般 2 3 7" xfId="1082"/>
    <cellStyle name="一般 2 3 7 2" xfId="1083"/>
    <cellStyle name="一般 2 3 7 3" xfId="1084"/>
    <cellStyle name="一般 2 3 8" xfId="1085"/>
    <cellStyle name="一般 2 3 8 2" xfId="1086"/>
    <cellStyle name="一般 2 3 8 3" xfId="1087"/>
    <cellStyle name="一般 2 3 9" xfId="1088"/>
    <cellStyle name="一般 2 3 9 2" xfId="1089"/>
    <cellStyle name="一般 2 3 9 3" xfId="1090"/>
    <cellStyle name="一般 2 3_FirmwareLog" xfId="1091"/>
    <cellStyle name="一般 2 4" xfId="1092"/>
    <cellStyle name="一般 2 4 10" xfId="1093"/>
    <cellStyle name="一般 2 4 10 2" xfId="1094"/>
    <cellStyle name="一般 2 4 10 3" xfId="1095"/>
    <cellStyle name="一般 2 4 11" xfId="1096"/>
    <cellStyle name="一般 2 4 11 2" xfId="1097"/>
    <cellStyle name="一般 2 4 11 3" xfId="1098"/>
    <cellStyle name="一般 2 4 12" xfId="1099"/>
    <cellStyle name="一般 2 4 12 2" xfId="1100"/>
    <cellStyle name="一般 2 4 12 3" xfId="1101"/>
    <cellStyle name="一般 2 4 13" xfId="1102"/>
    <cellStyle name="一般 2 4 13 2" xfId="1103"/>
    <cellStyle name="一般 2 4 13 3" xfId="1104"/>
    <cellStyle name="一般 2 4 14" xfId="1105"/>
    <cellStyle name="一般 2 4 14 2" xfId="1106"/>
    <cellStyle name="一般 2 4 14 3" xfId="1107"/>
    <cellStyle name="一般 2 4 15" xfId="1108"/>
    <cellStyle name="一般 2 4 15 2" xfId="1109"/>
    <cellStyle name="一般 2 4 15 3" xfId="1110"/>
    <cellStyle name="一般 2 4 16" xfId="1111"/>
    <cellStyle name="一般 2 4 16 2" xfId="1112"/>
    <cellStyle name="一般 2 4 16 3" xfId="1113"/>
    <cellStyle name="一般 2 4 17" xfId="1114"/>
    <cellStyle name="一般 2 4 17 2" xfId="1115"/>
    <cellStyle name="一般 2 4 17 3" xfId="1116"/>
    <cellStyle name="一般 2 4 18" xfId="1117"/>
    <cellStyle name="一般 2 4 18 2" xfId="1118"/>
    <cellStyle name="一般 2 4 18 3" xfId="1119"/>
    <cellStyle name="一般 2 4 19" xfId="1120"/>
    <cellStyle name="一般 2 4 19 2" xfId="1121"/>
    <cellStyle name="一般 2 4 19 3" xfId="1122"/>
    <cellStyle name="一般 2 4 2" xfId="1123"/>
    <cellStyle name="一般 2 4 2 2" xfId="1124"/>
    <cellStyle name="一般 2 4 2 2 10" xfId="1125"/>
    <cellStyle name="一般 2 4 2 2 10 2" xfId="1126"/>
    <cellStyle name="一般 2 4 2 2 10 3" xfId="1127"/>
    <cellStyle name="一般 2 4 2 2 11" xfId="1128"/>
    <cellStyle name="一般 2 4 2 2 11 2" xfId="1129"/>
    <cellStyle name="一般 2 4 2 2 11 3" xfId="1130"/>
    <cellStyle name="一般 2 4 2 2 12" xfId="1131"/>
    <cellStyle name="一般 2 4 2 2 12 2" xfId="1132"/>
    <cellStyle name="一般 2 4 2 2 12 3" xfId="1133"/>
    <cellStyle name="一般 2 4 2 2 13" xfId="1134"/>
    <cellStyle name="一般 2 4 2 2 13 2" xfId="1135"/>
    <cellStyle name="一般 2 4 2 2 13 3" xfId="1136"/>
    <cellStyle name="一般 2 4 2 2 14" xfId="1137"/>
    <cellStyle name="一般 2 4 2 2 14 2" xfId="1138"/>
    <cellStyle name="一般 2 4 2 2 14 3" xfId="1139"/>
    <cellStyle name="一般 2 4 2 2 15" xfId="1140"/>
    <cellStyle name="一般 2 4 2 2 15 2" xfId="1141"/>
    <cellStyle name="一般 2 4 2 2 15 3" xfId="1142"/>
    <cellStyle name="一般 2 4 2 2 16" xfId="1143"/>
    <cellStyle name="一般 2 4 2 2 16 2" xfId="1144"/>
    <cellStyle name="一般 2 4 2 2 16 3" xfId="1145"/>
    <cellStyle name="一般 2 4 2 2 17" xfId="1146"/>
    <cellStyle name="一般 2 4 2 2 17 2" xfId="1147"/>
    <cellStyle name="一般 2 4 2 2 17 3" xfId="1148"/>
    <cellStyle name="一般 2 4 2 2 18" xfId="1149"/>
    <cellStyle name="一般 2 4 2 2 18 2" xfId="1150"/>
    <cellStyle name="一般 2 4 2 2 18 3" xfId="1151"/>
    <cellStyle name="一般 2 4 2 2 19" xfId="1152"/>
    <cellStyle name="一般 2 4 2 2 19 2" xfId="1153"/>
    <cellStyle name="一般 2 4 2 2 19 3" xfId="1154"/>
    <cellStyle name="一般 2 4 2 2 2" xfId="1155"/>
    <cellStyle name="一般 2 4 2 2 2 2" xfId="1156"/>
    <cellStyle name="一般 2 4 2 2 2 3" xfId="1157"/>
    <cellStyle name="一般 2 4 2 2 20" xfId="1158"/>
    <cellStyle name="一般 2 4 2 2 20 2" xfId="1159"/>
    <cellStyle name="一般 2 4 2 2 20 3" xfId="1160"/>
    <cellStyle name="一般 2 4 2 2 21" xfId="1161"/>
    <cellStyle name="一般 2 4 2 2 22" xfId="1162"/>
    <cellStyle name="一般 2 4 2 2 3" xfId="1163"/>
    <cellStyle name="一般 2 4 2 2 3 2" xfId="1164"/>
    <cellStyle name="一般 2 4 2 2 3 3" xfId="1165"/>
    <cellStyle name="一般 2 4 2 2 4" xfId="1166"/>
    <cellStyle name="一般 2 4 2 2 4 2" xfId="1167"/>
    <cellStyle name="一般 2 4 2 2 4 3" xfId="1168"/>
    <cellStyle name="一般 2 4 2 2 5" xfId="1169"/>
    <cellStyle name="一般 2 4 2 2 5 2" xfId="1170"/>
    <cellStyle name="一般 2 4 2 2 5 3" xfId="1171"/>
    <cellStyle name="一般 2 4 2 2 6" xfId="1172"/>
    <cellStyle name="一般 2 4 2 2 6 2" xfId="1173"/>
    <cellStyle name="一般 2 4 2 2 6 3" xfId="1174"/>
    <cellStyle name="一般 2 4 2 2 7" xfId="1175"/>
    <cellStyle name="一般 2 4 2 2 7 2" xfId="1176"/>
    <cellStyle name="一般 2 4 2 2 7 3" xfId="1177"/>
    <cellStyle name="一般 2 4 2 2 8" xfId="1178"/>
    <cellStyle name="一般 2 4 2 2 8 2" xfId="1179"/>
    <cellStyle name="一般 2 4 2 2 8 3" xfId="1180"/>
    <cellStyle name="一般 2 4 2 2 9" xfId="1181"/>
    <cellStyle name="一般 2 4 2 2 9 2" xfId="1182"/>
    <cellStyle name="一般 2 4 2 2 9 3" xfId="1183"/>
    <cellStyle name="一般 2 4 2 2_FirmwareLog" xfId="1184"/>
    <cellStyle name="一般 2 4 2 3" xfId="1185"/>
    <cellStyle name="一般 2 4 2 3 10" xfId="1186"/>
    <cellStyle name="一般 2 4 2 3 10 2" xfId="1187"/>
    <cellStyle name="一般 2 4 2 3 10 3" xfId="1188"/>
    <cellStyle name="一般 2 4 2 3 11" xfId="1189"/>
    <cellStyle name="一般 2 4 2 3 11 2" xfId="1190"/>
    <cellStyle name="一般 2 4 2 3 11 3" xfId="1191"/>
    <cellStyle name="一般 2 4 2 3 12" xfId="1192"/>
    <cellStyle name="一般 2 4 2 3 12 2" xfId="1193"/>
    <cellStyle name="一般 2 4 2 3 12 3" xfId="1194"/>
    <cellStyle name="一般 2 4 2 3 13" xfId="1195"/>
    <cellStyle name="一般 2 4 2 3 13 2" xfId="1196"/>
    <cellStyle name="一般 2 4 2 3 13 3" xfId="1197"/>
    <cellStyle name="一般 2 4 2 3 14" xfId="1198"/>
    <cellStyle name="一般 2 4 2 3 14 2" xfId="1199"/>
    <cellStyle name="一般 2 4 2 3 14 3" xfId="1200"/>
    <cellStyle name="一般 2 4 2 3 15" xfId="1201"/>
    <cellStyle name="一般 2 4 2 3 15 2" xfId="1202"/>
    <cellStyle name="一般 2 4 2 3 15 3" xfId="1203"/>
    <cellStyle name="一般 2 4 2 3 16" xfId="1204"/>
    <cellStyle name="一般 2 4 2 3 16 2" xfId="1205"/>
    <cellStyle name="一般 2 4 2 3 16 3" xfId="1206"/>
    <cellStyle name="一般 2 4 2 3 17" xfId="1207"/>
    <cellStyle name="一般 2 4 2 3 17 2" xfId="1208"/>
    <cellStyle name="一般 2 4 2 3 17 3" xfId="1209"/>
    <cellStyle name="一般 2 4 2 3 18" xfId="1210"/>
    <cellStyle name="一般 2 4 2 3 18 2" xfId="1211"/>
    <cellStyle name="一般 2 4 2 3 18 3" xfId="1212"/>
    <cellStyle name="一般 2 4 2 3 19" xfId="1213"/>
    <cellStyle name="一般 2 4 2 3 19 2" xfId="1214"/>
    <cellStyle name="一般 2 4 2 3 19 3" xfId="1215"/>
    <cellStyle name="一般 2 4 2 3 2" xfId="1216"/>
    <cellStyle name="一般 2 4 2 3 2 2" xfId="1217"/>
    <cellStyle name="一般 2 4 2 3 2 3" xfId="1218"/>
    <cellStyle name="一般 2 4 2 3 20" xfId="1219"/>
    <cellStyle name="一般 2 4 2 3 20 2" xfId="1220"/>
    <cellStyle name="一般 2 4 2 3 20 3" xfId="1221"/>
    <cellStyle name="一般 2 4 2 3 21" xfId="1222"/>
    <cellStyle name="一般 2 4 2 3 22" xfId="1223"/>
    <cellStyle name="一般 2 4 2 3 3" xfId="1224"/>
    <cellStyle name="一般 2 4 2 3 3 2" xfId="1225"/>
    <cellStyle name="一般 2 4 2 3 3 3" xfId="1226"/>
    <cellStyle name="一般 2 4 2 3 4" xfId="1227"/>
    <cellStyle name="一般 2 4 2 3 4 2" xfId="1228"/>
    <cellStyle name="一般 2 4 2 3 4 3" xfId="1229"/>
    <cellStyle name="一般 2 4 2 3 5" xfId="1230"/>
    <cellStyle name="一般 2 4 2 3 5 2" xfId="1231"/>
    <cellStyle name="一般 2 4 2 3 5 3" xfId="1232"/>
    <cellStyle name="一般 2 4 2 3 6" xfId="1233"/>
    <cellStyle name="一般 2 4 2 3 6 2" xfId="1234"/>
    <cellStyle name="一般 2 4 2 3 6 3" xfId="1235"/>
    <cellStyle name="一般 2 4 2 3 7" xfId="1236"/>
    <cellStyle name="一般 2 4 2 3 7 2" xfId="1237"/>
    <cellStyle name="一般 2 4 2 3 7 3" xfId="1238"/>
    <cellStyle name="一般 2 4 2 3 8" xfId="1239"/>
    <cellStyle name="一般 2 4 2 3 8 2" xfId="1240"/>
    <cellStyle name="一般 2 4 2 3 8 3" xfId="1241"/>
    <cellStyle name="一般 2 4 2 3 9" xfId="1242"/>
    <cellStyle name="一般 2 4 2 3 9 2" xfId="1243"/>
    <cellStyle name="一般 2 4 2 3 9 3" xfId="1244"/>
    <cellStyle name="一般 2 4 2 3_FirmwareLog" xfId="1245"/>
    <cellStyle name="一般 2 4 2 4" xfId="1246"/>
    <cellStyle name="一般 2 4 2 4 10" xfId="1247"/>
    <cellStyle name="一般 2 4 2 4 10 2" xfId="1248"/>
    <cellStyle name="一般 2 4 2 4 10 3" xfId="1249"/>
    <cellStyle name="一般 2 4 2 4 11" xfId="1250"/>
    <cellStyle name="一般 2 4 2 4 11 2" xfId="1251"/>
    <cellStyle name="一般 2 4 2 4 11 3" xfId="1252"/>
    <cellStyle name="一般 2 4 2 4 12" xfId="1253"/>
    <cellStyle name="一般 2 4 2 4 12 2" xfId="1254"/>
    <cellStyle name="一般 2 4 2 4 12 3" xfId="1255"/>
    <cellStyle name="一般 2 4 2 4 13" xfId="1256"/>
    <cellStyle name="一般 2 4 2 4 13 2" xfId="1257"/>
    <cellStyle name="一般 2 4 2 4 13 3" xfId="1258"/>
    <cellStyle name="一般 2 4 2 4 14" xfId="1259"/>
    <cellStyle name="一般 2 4 2 4 14 2" xfId="1260"/>
    <cellStyle name="一般 2 4 2 4 14 3" xfId="1261"/>
    <cellStyle name="一般 2 4 2 4 15" xfId="1262"/>
    <cellStyle name="一般 2 4 2 4 15 2" xfId="1263"/>
    <cellStyle name="一般 2 4 2 4 15 3" xfId="1264"/>
    <cellStyle name="一般 2 4 2 4 16" xfId="1265"/>
    <cellStyle name="一般 2 4 2 4 16 2" xfId="1266"/>
    <cellStyle name="一般 2 4 2 4 16 3" xfId="1267"/>
    <cellStyle name="一般 2 4 2 4 17" xfId="1268"/>
    <cellStyle name="一般 2 4 2 4 17 2" xfId="1269"/>
    <cellStyle name="一般 2 4 2 4 17 3" xfId="1270"/>
    <cellStyle name="一般 2 4 2 4 18" xfId="1271"/>
    <cellStyle name="一般 2 4 2 4 18 2" xfId="1272"/>
    <cellStyle name="一般 2 4 2 4 18 3" xfId="1273"/>
    <cellStyle name="一般 2 4 2 4 19" xfId="1274"/>
    <cellStyle name="一般 2 4 2 4 19 2" xfId="1275"/>
    <cellStyle name="一般 2 4 2 4 19 3" xfId="1276"/>
    <cellStyle name="一般 2 4 2 4 2" xfId="1277"/>
    <cellStyle name="一般 2 4 2 4 2 2" xfId="1278"/>
    <cellStyle name="一般 2 4 2 4 2 3" xfId="1279"/>
    <cellStyle name="一般 2 4 2 4 20" xfId="1280"/>
    <cellStyle name="一般 2 4 2 4 20 2" xfId="1281"/>
    <cellStyle name="一般 2 4 2 4 20 3" xfId="1282"/>
    <cellStyle name="一般 2 4 2 4 21" xfId="1283"/>
    <cellStyle name="一般 2 4 2 4 22" xfId="1284"/>
    <cellStyle name="一般 2 4 2 4 3" xfId="1285"/>
    <cellStyle name="一般 2 4 2 4 3 2" xfId="1286"/>
    <cellStyle name="一般 2 4 2 4 3 3" xfId="1287"/>
    <cellStyle name="一般 2 4 2 4 4" xfId="1288"/>
    <cellStyle name="一般 2 4 2 4 4 2" xfId="1289"/>
    <cellStyle name="一般 2 4 2 4 4 3" xfId="1290"/>
    <cellStyle name="一般 2 4 2 4 5" xfId="1291"/>
    <cellStyle name="一般 2 4 2 4 5 2" xfId="1292"/>
    <cellStyle name="一般 2 4 2 4 5 3" xfId="1293"/>
    <cellStyle name="一般 2 4 2 4 6" xfId="1294"/>
    <cellStyle name="一般 2 4 2 4 6 2" xfId="1295"/>
    <cellStyle name="一般 2 4 2 4 6 3" xfId="1296"/>
    <cellStyle name="一般 2 4 2 4 7" xfId="1297"/>
    <cellStyle name="一般 2 4 2 4 7 2" xfId="1298"/>
    <cellStyle name="一般 2 4 2 4 7 3" xfId="1299"/>
    <cellStyle name="一般 2 4 2 4 8" xfId="1300"/>
    <cellStyle name="一般 2 4 2 4 8 2" xfId="1301"/>
    <cellStyle name="一般 2 4 2 4 8 3" xfId="1302"/>
    <cellStyle name="一般 2 4 2 4 9" xfId="1303"/>
    <cellStyle name="一般 2 4 2 4 9 2" xfId="1304"/>
    <cellStyle name="一般 2 4 2 4 9 3" xfId="1305"/>
    <cellStyle name="一般 2 4 2 4_FirmwareLog" xfId="1306"/>
    <cellStyle name="一般 2 4 2 5" xfId="1307"/>
    <cellStyle name="一般 2 4 2 6" xfId="1308"/>
    <cellStyle name="一般 2 4 20" xfId="1309"/>
    <cellStyle name="一般 2 4 20 2" xfId="1310"/>
    <cellStyle name="一般 2 4 20 3" xfId="1311"/>
    <cellStyle name="一般 2 4 21" xfId="1312"/>
    <cellStyle name="一般 2 4 21 2" xfId="1313"/>
    <cellStyle name="一般 2 4 21 3" xfId="1314"/>
    <cellStyle name="一般 2 4 22" xfId="1315"/>
    <cellStyle name="一般 2 4 22 2" xfId="1316"/>
    <cellStyle name="一般 2 4 22 3" xfId="1317"/>
    <cellStyle name="一般 2 4 23" xfId="1318"/>
    <cellStyle name="一般 2 4 23 2" xfId="1319"/>
    <cellStyle name="一般 2 4 23 3" xfId="1320"/>
    <cellStyle name="一般 2 4 24" xfId="1321"/>
    <cellStyle name="一般 2 4 24 2" xfId="1322"/>
    <cellStyle name="一般 2 4 24 3" xfId="1323"/>
    <cellStyle name="一般 2 4 25" xfId="1324"/>
    <cellStyle name="一般 2 4 25 2" xfId="1325"/>
    <cellStyle name="一般 2 4 25 3" xfId="1326"/>
    <cellStyle name="一般 2 4 26" xfId="1327"/>
    <cellStyle name="一般 2 4 26 2" xfId="1328"/>
    <cellStyle name="一般 2 4 26 3" xfId="1329"/>
    <cellStyle name="一般 2 4 27" xfId="1330"/>
    <cellStyle name="一般 2 4 28" xfId="1331"/>
    <cellStyle name="一般 2 4 3" xfId="1332"/>
    <cellStyle name="一般 2 4 3 2" xfId="1333"/>
    <cellStyle name="一般 2 4 3 3" xfId="1334"/>
    <cellStyle name="一般 2 4 4" xfId="1335"/>
    <cellStyle name="一般 2 4 4 2" xfId="1336"/>
    <cellStyle name="一般 2 4 4 3" xfId="1337"/>
    <cellStyle name="一般 2 4 5" xfId="1338"/>
    <cellStyle name="一般 2 4 5 2" xfId="1339"/>
    <cellStyle name="一般 2 4 5 3" xfId="1340"/>
    <cellStyle name="一般 2 4 6" xfId="1341"/>
    <cellStyle name="一般 2 4 6 2" xfId="1342"/>
    <cellStyle name="一般 2 4 6 3" xfId="1343"/>
    <cellStyle name="一般 2 4 7" xfId="1344"/>
    <cellStyle name="一般 2 4 7 2" xfId="1345"/>
    <cellStyle name="一般 2 4 7 3" xfId="1346"/>
    <cellStyle name="一般 2 4 8" xfId="1347"/>
    <cellStyle name="一般 2 4 8 2" xfId="1348"/>
    <cellStyle name="一般 2 4 8 3" xfId="1349"/>
    <cellStyle name="一般 2 4 9" xfId="1350"/>
    <cellStyle name="一般 2 4 9 2" xfId="1351"/>
    <cellStyle name="一般 2 4 9 3" xfId="1352"/>
    <cellStyle name="一般 2 4_FirmwareLog" xfId="1353"/>
    <cellStyle name="一般 2 5" xfId="1354"/>
    <cellStyle name="一般 2 5 10" xfId="1355"/>
    <cellStyle name="一般 2 5 10 2" xfId="1356"/>
    <cellStyle name="一般 2 5 10 3" xfId="1357"/>
    <cellStyle name="一般 2 5 11" xfId="1358"/>
    <cellStyle name="一般 2 5 11 2" xfId="1359"/>
    <cellStyle name="一般 2 5 11 3" xfId="1360"/>
    <cellStyle name="一般 2 5 12" xfId="1361"/>
    <cellStyle name="一般 2 5 12 2" xfId="1362"/>
    <cellStyle name="一般 2 5 12 3" xfId="1363"/>
    <cellStyle name="一般 2 5 13" xfId="1364"/>
    <cellStyle name="一般 2 5 13 2" xfId="1365"/>
    <cellStyle name="一般 2 5 13 3" xfId="1366"/>
    <cellStyle name="一般 2 5 14" xfId="1367"/>
    <cellStyle name="一般 2 5 14 2" xfId="1368"/>
    <cellStyle name="一般 2 5 14 3" xfId="1369"/>
    <cellStyle name="一般 2 5 15" xfId="1370"/>
    <cellStyle name="一般 2 5 15 2" xfId="1371"/>
    <cellStyle name="一般 2 5 15 3" xfId="1372"/>
    <cellStyle name="一般 2 5 16" xfId="1373"/>
    <cellStyle name="一般 2 5 16 2" xfId="1374"/>
    <cellStyle name="一般 2 5 16 3" xfId="1375"/>
    <cellStyle name="一般 2 5 17" xfId="1376"/>
    <cellStyle name="一般 2 5 17 2" xfId="1377"/>
    <cellStyle name="一般 2 5 17 3" xfId="1378"/>
    <cellStyle name="一般 2 5 18" xfId="1379"/>
    <cellStyle name="一般 2 5 18 2" xfId="1380"/>
    <cellStyle name="一般 2 5 18 3" xfId="1381"/>
    <cellStyle name="一般 2 5 19" xfId="1382"/>
    <cellStyle name="一般 2 5 19 2" xfId="1383"/>
    <cellStyle name="一般 2 5 19 3" xfId="1384"/>
    <cellStyle name="一般 2 5 2" xfId="1385"/>
    <cellStyle name="一般 2 5 2 2" xfId="1386"/>
    <cellStyle name="一般 2 5 2 3" xfId="1387"/>
    <cellStyle name="一般 2 5 20" xfId="1388"/>
    <cellStyle name="一般 2 5 20 2" xfId="1389"/>
    <cellStyle name="一般 2 5 20 3" xfId="1390"/>
    <cellStyle name="一般 2 5 21" xfId="1391"/>
    <cellStyle name="一般 2 5 22" xfId="1392"/>
    <cellStyle name="一般 2 5 3" xfId="1393"/>
    <cellStyle name="一般 2 5 3 2" xfId="1394"/>
    <cellStyle name="一般 2 5 3 3" xfId="1395"/>
    <cellStyle name="一般 2 5 4" xfId="1396"/>
    <cellStyle name="一般 2 5 4 2" xfId="1397"/>
    <cellStyle name="一般 2 5 4 3" xfId="1398"/>
    <cellStyle name="一般 2 5 5" xfId="1399"/>
    <cellStyle name="一般 2 5 5 2" xfId="1400"/>
    <cellStyle name="一般 2 5 5 3" xfId="1401"/>
    <cellStyle name="一般 2 5 6" xfId="1402"/>
    <cellStyle name="一般 2 5 6 2" xfId="1403"/>
    <cellStyle name="一般 2 5 6 3" xfId="1404"/>
    <cellStyle name="一般 2 5 7" xfId="1405"/>
    <cellStyle name="一般 2 5 7 2" xfId="1406"/>
    <cellStyle name="一般 2 5 7 3" xfId="1407"/>
    <cellStyle name="一般 2 5 8" xfId="1408"/>
    <cellStyle name="一般 2 5 8 2" xfId="1409"/>
    <cellStyle name="一般 2 5 8 3" xfId="1410"/>
    <cellStyle name="一般 2 5 9" xfId="1411"/>
    <cellStyle name="一般 2 5 9 2" xfId="1412"/>
    <cellStyle name="一般 2 5 9 3" xfId="1413"/>
    <cellStyle name="一般 2 5_FirmwareLog" xfId="1414"/>
    <cellStyle name="一般 2 6" xfId="1415"/>
    <cellStyle name="一般 2 6 10" xfId="1416"/>
    <cellStyle name="一般 2 6 10 2" xfId="1417"/>
    <cellStyle name="一般 2 6 10 3" xfId="1418"/>
    <cellStyle name="一般 2 6 11" xfId="1419"/>
    <cellStyle name="一般 2 6 11 2" xfId="1420"/>
    <cellStyle name="一般 2 6 11 3" xfId="1421"/>
    <cellStyle name="一般 2 6 12" xfId="1422"/>
    <cellStyle name="一般 2 6 12 2" xfId="1423"/>
    <cellStyle name="一般 2 6 12 3" xfId="1424"/>
    <cellStyle name="一般 2 6 13" xfId="1425"/>
    <cellStyle name="一般 2 6 13 2" xfId="1426"/>
    <cellStyle name="一般 2 6 13 3" xfId="1427"/>
    <cellStyle name="一般 2 6 14" xfId="1428"/>
    <cellStyle name="一般 2 6 14 2" xfId="1429"/>
    <cellStyle name="一般 2 6 14 3" xfId="1430"/>
    <cellStyle name="一般 2 6 15" xfId="1431"/>
    <cellStyle name="一般 2 6 15 2" xfId="1432"/>
    <cellStyle name="一般 2 6 15 3" xfId="1433"/>
    <cellStyle name="一般 2 6 16" xfId="1434"/>
    <cellStyle name="一般 2 6 16 2" xfId="1435"/>
    <cellStyle name="一般 2 6 16 3" xfId="1436"/>
    <cellStyle name="一般 2 6 17" xfId="1437"/>
    <cellStyle name="一般 2 6 17 2" xfId="1438"/>
    <cellStyle name="一般 2 6 17 3" xfId="1439"/>
    <cellStyle name="一般 2 6 18" xfId="1440"/>
    <cellStyle name="一般 2 6 18 2" xfId="1441"/>
    <cellStyle name="一般 2 6 18 3" xfId="1442"/>
    <cellStyle name="一般 2 6 19" xfId="1443"/>
    <cellStyle name="一般 2 6 19 2" xfId="1444"/>
    <cellStyle name="一般 2 6 19 3" xfId="1445"/>
    <cellStyle name="一般 2 6 2" xfId="1446"/>
    <cellStyle name="一般 2 6 2 2" xfId="1447"/>
    <cellStyle name="一般 2 6 2 3" xfId="1448"/>
    <cellStyle name="一般 2 6 20" xfId="1449"/>
    <cellStyle name="一般 2 6 20 2" xfId="1450"/>
    <cellStyle name="一般 2 6 20 3" xfId="1451"/>
    <cellStyle name="一般 2 6 21" xfId="1452"/>
    <cellStyle name="一般 2 6 22" xfId="1453"/>
    <cellStyle name="一般 2 6 3" xfId="1454"/>
    <cellStyle name="一般 2 6 3 2" xfId="1455"/>
    <cellStyle name="一般 2 6 3 3" xfId="1456"/>
    <cellStyle name="一般 2 6 4" xfId="1457"/>
    <cellStyle name="一般 2 6 4 2" xfId="1458"/>
    <cellStyle name="一般 2 6 4 3" xfId="1459"/>
    <cellStyle name="一般 2 6 5" xfId="1460"/>
    <cellStyle name="一般 2 6 5 2" xfId="1461"/>
    <cellStyle name="一般 2 6 5 3" xfId="1462"/>
    <cellStyle name="一般 2 6 6" xfId="1463"/>
    <cellStyle name="一般 2 6 6 2" xfId="1464"/>
    <cellStyle name="一般 2 6 6 3" xfId="1465"/>
    <cellStyle name="一般 2 6 7" xfId="1466"/>
    <cellStyle name="一般 2 6 7 2" xfId="1467"/>
    <cellStyle name="一般 2 6 7 3" xfId="1468"/>
    <cellStyle name="一般 2 6 8" xfId="1469"/>
    <cellStyle name="一般 2 6 8 2" xfId="1470"/>
    <cellStyle name="一般 2 6 8 3" xfId="1471"/>
    <cellStyle name="一般 2 6 9" xfId="1472"/>
    <cellStyle name="一般 2 6 9 2" xfId="1473"/>
    <cellStyle name="一般 2 6 9 3" xfId="1474"/>
    <cellStyle name="一般 2 6_FirmwareLog" xfId="1475"/>
    <cellStyle name="一般 2 7" xfId="1476"/>
    <cellStyle name="一般 2 7 10" xfId="1477"/>
    <cellStyle name="一般 2 7 10 2" xfId="1478"/>
    <cellStyle name="一般 2 7 10 3" xfId="1479"/>
    <cellStyle name="一般 2 7 11" xfId="1480"/>
    <cellStyle name="一般 2 7 11 2" xfId="1481"/>
    <cellStyle name="一般 2 7 11 3" xfId="1482"/>
    <cellStyle name="一般 2 7 12" xfId="1483"/>
    <cellStyle name="一般 2 7 12 2" xfId="1484"/>
    <cellStyle name="一般 2 7 12 3" xfId="1485"/>
    <cellStyle name="一般 2 7 13" xfId="1486"/>
    <cellStyle name="一般 2 7 13 2" xfId="1487"/>
    <cellStyle name="一般 2 7 13 3" xfId="1488"/>
    <cellStyle name="一般 2 7 14" xfId="1489"/>
    <cellStyle name="一般 2 7 14 2" xfId="1490"/>
    <cellStyle name="一般 2 7 14 3" xfId="1491"/>
    <cellStyle name="一般 2 7 15" xfId="1492"/>
    <cellStyle name="一般 2 7 15 2" xfId="1493"/>
    <cellStyle name="一般 2 7 15 3" xfId="1494"/>
    <cellStyle name="一般 2 7 16" xfId="1495"/>
    <cellStyle name="一般 2 7 16 2" xfId="1496"/>
    <cellStyle name="一般 2 7 16 3" xfId="1497"/>
    <cellStyle name="一般 2 7 17" xfId="1498"/>
    <cellStyle name="一般 2 7 17 2" xfId="1499"/>
    <cellStyle name="一般 2 7 17 3" xfId="1500"/>
    <cellStyle name="一般 2 7 18" xfId="1501"/>
    <cellStyle name="一般 2 7 18 2" xfId="1502"/>
    <cellStyle name="一般 2 7 18 3" xfId="1503"/>
    <cellStyle name="一般 2 7 19" xfId="1504"/>
    <cellStyle name="一般 2 7 19 2" xfId="1505"/>
    <cellStyle name="一般 2 7 19 3" xfId="1506"/>
    <cellStyle name="一般 2 7 2" xfId="1507"/>
    <cellStyle name="一般 2 7 2 2" xfId="1508"/>
    <cellStyle name="一般 2 7 2 3" xfId="1509"/>
    <cellStyle name="一般 2 7 20" xfId="1510"/>
    <cellStyle name="一般 2 7 20 2" xfId="1511"/>
    <cellStyle name="一般 2 7 20 3" xfId="1512"/>
    <cellStyle name="一般 2 7 21" xfId="1513"/>
    <cellStyle name="一般 2 7 22" xfId="1514"/>
    <cellStyle name="一般 2 7 3" xfId="1515"/>
    <cellStyle name="一般 2 7 3 2" xfId="1516"/>
    <cellStyle name="一般 2 7 3 3" xfId="1517"/>
    <cellStyle name="一般 2 7 4" xfId="1518"/>
    <cellStyle name="一般 2 7 4 2" xfId="1519"/>
    <cellStyle name="一般 2 7 4 3" xfId="1520"/>
    <cellStyle name="一般 2 7 5" xfId="1521"/>
    <cellStyle name="一般 2 7 5 2" xfId="1522"/>
    <cellStyle name="一般 2 7 5 3" xfId="1523"/>
    <cellStyle name="一般 2 7 6" xfId="1524"/>
    <cellStyle name="一般 2 7 6 2" xfId="1525"/>
    <cellStyle name="一般 2 7 6 3" xfId="1526"/>
    <cellStyle name="一般 2 7 7" xfId="1527"/>
    <cellStyle name="一般 2 7 7 2" xfId="1528"/>
    <cellStyle name="一般 2 7 7 3" xfId="1529"/>
    <cellStyle name="一般 2 7 8" xfId="1530"/>
    <cellStyle name="一般 2 7 8 2" xfId="1531"/>
    <cellStyle name="一般 2 7 8 3" xfId="1532"/>
    <cellStyle name="一般 2 7 9" xfId="1533"/>
    <cellStyle name="一般 2 7 9 2" xfId="1534"/>
    <cellStyle name="一般 2 7 9 3" xfId="1535"/>
    <cellStyle name="一般 2 7_FirmwareLog" xfId="1536"/>
    <cellStyle name="一般 2 8" xfId="1537"/>
    <cellStyle name="一般 2 9" xfId="1538"/>
    <cellStyle name="一般 2_(Work) NRE for Orca &amp; Orca-XD MB testing without tray_20121113" xfId="1539"/>
    <cellStyle name="一般 3" xfId="1540"/>
    <cellStyle name="一般 3 2" xfId="1541"/>
    <cellStyle name="一般 35 2 2" xfId="4608"/>
    <cellStyle name="一般 4" xfId="1542"/>
    <cellStyle name="一般 5" xfId="1543"/>
    <cellStyle name="一般 57" xfId="4598"/>
    <cellStyle name="一般 6" xfId="1544"/>
    <cellStyle name="一般 7" xfId="1545"/>
    <cellStyle name="一般 8" xfId="1546"/>
    <cellStyle name="一般 9" xfId="1547"/>
    <cellStyle name="一般_12G cable list-1126" xfId="1878"/>
    <cellStyle name="一般_Ghostrider-pre-UT-SE-cable list-20101130-Dell" xfId="1877"/>
    <cellStyle name="千分位 2" xfId="1548"/>
    <cellStyle name="千分位 2 2" xfId="3716"/>
    <cellStyle name="千位分隔[0]_Book1" xfId="1549"/>
    <cellStyle name="千位分隔_Book1" xfId="1550"/>
    <cellStyle name="大綱欄_1" xfId="1" builtinId="2" iLevel="0"/>
    <cellStyle name="已瀏覽過的超連結" xfId="1759" builtinId="9" hidden="1"/>
    <cellStyle name="已瀏覽過的超連結" xfId="1761" builtinId="9" hidden="1"/>
    <cellStyle name="已瀏覽過的超連結" xfId="1763" builtinId="9" hidden="1"/>
    <cellStyle name="已瀏覽過的超連結" xfId="1765" builtinId="9" hidden="1"/>
    <cellStyle name="已瀏覽過的超連結" xfId="1767" builtinId="9" hidden="1"/>
    <cellStyle name="已瀏覽過的超連結" xfId="1769" builtinId="9" hidden="1"/>
    <cellStyle name="已瀏覽過的超連結" xfId="1771" builtinId="9" hidden="1"/>
    <cellStyle name="已瀏覽過的超連結" xfId="1773" builtinId="9" hidden="1"/>
    <cellStyle name="已瀏覽過的超連結" xfId="1775" builtinId="9" hidden="1"/>
    <cellStyle name="已瀏覽過的超連結" xfId="1777" builtinId="9" hidden="1"/>
    <cellStyle name="已瀏覽過的超連結" xfId="1779" builtinId="9" hidden="1"/>
    <cellStyle name="已瀏覽過的超連結" xfId="1781" builtinId="9" hidden="1"/>
    <cellStyle name="已瀏覽過的超連結" xfId="1783" builtinId="9" hidden="1"/>
    <cellStyle name="已瀏覽過的超連結" xfId="1785" builtinId="9" hidden="1"/>
    <cellStyle name="已瀏覽過的超連結" xfId="1787" builtinId="9" hidden="1"/>
    <cellStyle name="已瀏覽過的超連結" xfId="1789" builtinId="9" hidden="1"/>
    <cellStyle name="已瀏覽過的超連結" xfId="1791" builtinId="9" hidden="1"/>
    <cellStyle name="已瀏覽過的超連結" xfId="1793" builtinId="9" hidden="1"/>
    <cellStyle name="已瀏覽過的超連結" xfId="1795" builtinId="9" hidden="1"/>
    <cellStyle name="已瀏覽過的超連結" xfId="1797" builtinId="9" hidden="1"/>
    <cellStyle name="已瀏覽過的超連結" xfId="1799" builtinId="9" hidden="1"/>
    <cellStyle name="已瀏覽過的超連結" xfId="1800" builtinId="9" hidden="1"/>
    <cellStyle name="已瀏覽過的超連結" xfId="1801" builtinId="9" hidden="1"/>
    <cellStyle name="已瀏覽過的超連結" xfId="1802" builtinId="9" hidden="1"/>
    <cellStyle name="已瀏覽過的超連結" xfId="1803" builtinId="9" hidden="1"/>
    <cellStyle name="已瀏覽過的超連結" xfId="1804" builtinId="9" hidden="1"/>
    <cellStyle name="已瀏覽過的超連結" xfId="1806" builtinId="9" hidden="1"/>
    <cellStyle name="已瀏覽過的超連結" xfId="1808" builtinId="9" hidden="1"/>
    <cellStyle name="已瀏覽過的超連結" xfId="1810" builtinId="9" hidden="1"/>
    <cellStyle name="已瀏覽過的超連結" xfId="1812" builtinId="9" hidden="1"/>
    <cellStyle name="已瀏覽過的超連結" xfId="1814" builtinId="9" hidden="1"/>
    <cellStyle name="已瀏覽過的超連結" xfId="1816" builtinId="9" hidden="1"/>
    <cellStyle name="已瀏覽過的超連結" xfId="1818" builtinId="9" hidden="1"/>
    <cellStyle name="已瀏覽過的超連結" xfId="1820" builtinId="9" hidden="1"/>
    <cellStyle name="已瀏覽過的超連結" xfId="1822" builtinId="9" hidden="1"/>
    <cellStyle name="已瀏覽過的超連結" xfId="1824" builtinId="9" hidden="1"/>
    <cellStyle name="已瀏覽過的超連結" xfId="1826" builtinId="9" hidden="1"/>
    <cellStyle name="已瀏覽過的超連結" xfId="1828" builtinId="9" hidden="1"/>
    <cellStyle name="已瀏覽過的超連結" xfId="1830" builtinId="9" hidden="1"/>
    <cellStyle name="已瀏覽過的超連結" xfId="1832" builtinId="9" hidden="1"/>
    <cellStyle name="已瀏覽過的超連結" xfId="1834" builtinId="9" hidden="1"/>
    <cellStyle name="已瀏覽過的超連結" xfId="1836" builtinId="9" hidden="1"/>
    <cellStyle name="已瀏覽過的超連結" xfId="1838" builtinId="9" hidden="1"/>
    <cellStyle name="已瀏覽過的超連結" xfId="1840" builtinId="9" hidden="1"/>
    <cellStyle name="已瀏覽過的超連結" xfId="1842" builtinId="9" hidden="1"/>
    <cellStyle name="已瀏覽過的超連結" xfId="1844" builtinId="9" hidden="1"/>
    <cellStyle name="已瀏覽過的超連結" xfId="1846" builtinId="9" hidden="1"/>
    <cellStyle name="已瀏覽過的超連結" xfId="1848" builtinId="9" hidden="1"/>
    <cellStyle name="已瀏覽過的超連結" xfId="1850" builtinId="9" hidden="1"/>
    <cellStyle name="已瀏覽過的超連結" xfId="1852" builtinId="9" hidden="1"/>
    <cellStyle name="已瀏覽過的超連結" xfId="1854" builtinId="9" hidden="1"/>
    <cellStyle name="已瀏覽過的超連結" xfId="1856" builtinId="9" hidden="1"/>
    <cellStyle name="已瀏覽過的超連結" xfId="1858" builtinId="9" hidden="1"/>
    <cellStyle name="已瀏覽過的超連結" xfId="1860" builtinId="9" hidden="1"/>
    <cellStyle name="已瀏覽過的超連結" xfId="1862" builtinId="9" hidden="1"/>
    <cellStyle name="已瀏覽過的超連結" xfId="1864" builtinId="9" hidden="1"/>
    <cellStyle name="已瀏覽過的超連結" xfId="1866" builtinId="9" hidden="1"/>
    <cellStyle name="已瀏覽過的超連結" xfId="1868" builtinId="9" hidden="1"/>
    <cellStyle name="已瀏覽過的超連結" xfId="1870" builtinId="9" hidden="1"/>
    <cellStyle name="已瀏覽過的超連結" xfId="1872" builtinId="9" hidden="1"/>
    <cellStyle name="已瀏覽過的超連結" xfId="1874" builtinId="9" hidden="1"/>
    <cellStyle name="已瀏覽過的超連結" xfId="1876" builtinId="9" hidden="1"/>
    <cellStyle name="已瀏覽過的超連結" xfId="1880" builtinId="9" hidden="1"/>
    <cellStyle name="已瀏覽過的超連結" xfId="1882" builtinId="9" hidden="1"/>
    <cellStyle name="已瀏覽過的超連結" xfId="1884" builtinId="9" hidden="1"/>
    <cellStyle name="已瀏覽過的超連結" xfId="1886" builtinId="9" hidden="1"/>
    <cellStyle name="已瀏覽過的超連結" xfId="1888" builtinId="9" hidden="1"/>
    <cellStyle name="已瀏覽過的超連結" xfId="1890" builtinId="9" hidden="1"/>
    <cellStyle name="已瀏覽過的超連結" xfId="1892" builtinId="9" hidden="1"/>
    <cellStyle name="已瀏覽過的超連結" xfId="1894" builtinId="9" hidden="1"/>
    <cellStyle name="已瀏覽過的超連結" xfId="1896" builtinId="9" hidden="1"/>
    <cellStyle name="已瀏覽過的超連結" xfId="1898" builtinId="9" hidden="1"/>
    <cellStyle name="已瀏覽過的超連結" xfId="1900" builtinId="9" hidden="1"/>
    <cellStyle name="已瀏覽過的超連結" xfId="1902" builtinId="9" hidden="1"/>
    <cellStyle name="已瀏覽過的超連結" xfId="1904" builtinId="9" hidden="1"/>
    <cellStyle name="已瀏覽過的超連結" xfId="1906" builtinId="9" hidden="1"/>
    <cellStyle name="已瀏覽過的超連結" xfId="1908" builtinId="9" hidden="1"/>
    <cellStyle name="已瀏覽過的超連結" xfId="1910" builtinId="9" hidden="1"/>
    <cellStyle name="已瀏覽過的超連結" xfId="1912" builtinId="9" hidden="1"/>
    <cellStyle name="已瀏覽過的超連結" xfId="1914" builtinId="9" hidden="1"/>
    <cellStyle name="已瀏覽過的超連結" xfId="1916" builtinId="9" hidden="1"/>
    <cellStyle name="已瀏覽過的超連結" xfId="1918" builtinId="9" hidden="1"/>
    <cellStyle name="已瀏覽過的超連結" xfId="1920" builtinId="9" hidden="1"/>
    <cellStyle name="已瀏覽過的超連結" xfId="1922" builtinId="9" hidden="1"/>
    <cellStyle name="已瀏覽過的超連結" xfId="1924" builtinId="9" hidden="1"/>
    <cellStyle name="已瀏覽過的超連結" xfId="1926" builtinId="9" hidden="1"/>
    <cellStyle name="已瀏覽過的超連結" xfId="1928" builtinId="9" hidden="1"/>
    <cellStyle name="已瀏覽過的超連結" xfId="1930" builtinId="9" hidden="1"/>
    <cellStyle name="已瀏覽過的超連結" xfId="1932" builtinId="9" hidden="1"/>
    <cellStyle name="已瀏覽過的超連結" xfId="1934" builtinId="9" hidden="1"/>
    <cellStyle name="已瀏覽過的超連結" xfId="1936" builtinId="9" hidden="1"/>
    <cellStyle name="已瀏覽過的超連結" xfId="1938" builtinId="9" hidden="1"/>
    <cellStyle name="已瀏覽過的超連結" xfId="1940" builtinId="9" hidden="1"/>
    <cellStyle name="已瀏覽過的超連結" xfId="1942" builtinId="9" hidden="1"/>
    <cellStyle name="已瀏覽過的超連結" xfId="1944" builtinId="9" hidden="1"/>
    <cellStyle name="已瀏覽過的超連結" xfId="1946" builtinId="9" hidden="1"/>
    <cellStyle name="已瀏覽過的超連結" xfId="1948" builtinId="9" hidden="1"/>
    <cellStyle name="已瀏覽過的超連結" xfId="1950" builtinId="9" hidden="1"/>
    <cellStyle name="已瀏覽過的超連結" xfId="1952" builtinId="9" hidden="1"/>
    <cellStyle name="已瀏覽過的超連結" xfId="1954" builtinId="9" hidden="1"/>
    <cellStyle name="已瀏覽過的超連結" xfId="1956" builtinId="9" hidden="1"/>
    <cellStyle name="已瀏覽過的超連結" xfId="1958" builtinId="9" hidden="1"/>
    <cellStyle name="已瀏覽過的超連結" xfId="1960" builtinId="9" hidden="1"/>
    <cellStyle name="已瀏覽過的超連結" xfId="1962" builtinId="9" hidden="1"/>
    <cellStyle name="已瀏覽過的超連結" xfId="1964" builtinId="9" hidden="1"/>
    <cellStyle name="已瀏覽過的超連結" xfId="1966" builtinId="9" hidden="1"/>
    <cellStyle name="已瀏覽過的超連結" xfId="1968" builtinId="9" hidden="1"/>
    <cellStyle name="已瀏覽過的超連結" xfId="1970" builtinId="9" hidden="1"/>
    <cellStyle name="已瀏覽過的超連結" xfId="1972" builtinId="9" hidden="1"/>
    <cellStyle name="已瀏覽過的超連結" xfId="1974" builtinId="9" hidden="1"/>
    <cellStyle name="已瀏覽過的超連結" xfId="1976" builtinId="9" hidden="1"/>
    <cellStyle name="已瀏覽過的超連結" xfId="1978" builtinId="9" hidden="1"/>
    <cellStyle name="已瀏覽過的超連結" xfId="1980" builtinId="9" hidden="1"/>
    <cellStyle name="已瀏覽過的超連結" xfId="1982" builtinId="9" hidden="1"/>
    <cellStyle name="已瀏覽過的超連結" xfId="1984" builtinId="9" hidden="1"/>
    <cellStyle name="已瀏覽過的超連結" xfId="1986" builtinId="9" hidden="1"/>
    <cellStyle name="已瀏覽過的超連結" xfId="1988" builtinId="9" hidden="1"/>
    <cellStyle name="已瀏覽過的超連結" xfId="1990" builtinId="9" hidden="1"/>
    <cellStyle name="已瀏覽過的超連結" xfId="1992" builtinId="9" hidden="1"/>
    <cellStyle name="已瀏覽過的超連結" xfId="1994" builtinId="9" hidden="1"/>
    <cellStyle name="已瀏覽過的超連結" xfId="1996" builtinId="9" hidden="1"/>
    <cellStyle name="已瀏覽過的超連結" xfId="1998" builtinId="9" hidden="1"/>
    <cellStyle name="已瀏覽過的超連結" xfId="2000" builtinId="9" hidden="1"/>
    <cellStyle name="已瀏覽過的超連結" xfId="2002" builtinId="9" hidden="1"/>
    <cellStyle name="已瀏覽過的超連結" xfId="2004" builtinId="9" hidden="1"/>
    <cellStyle name="已瀏覽過的超連結" xfId="2006" builtinId="9" hidden="1"/>
    <cellStyle name="已瀏覽過的超連結" xfId="2008" builtinId="9" hidden="1"/>
    <cellStyle name="已瀏覽過的超連結" xfId="2010" builtinId="9" hidden="1"/>
    <cellStyle name="已瀏覽過的超連結" xfId="2012" builtinId="9" hidden="1"/>
    <cellStyle name="已瀏覽過的超連結" xfId="2014" builtinId="9" hidden="1"/>
    <cellStyle name="已瀏覽過的超連結" xfId="2016" builtinId="9" hidden="1"/>
    <cellStyle name="已瀏覽過的超連結" xfId="2018" builtinId="9" hidden="1"/>
    <cellStyle name="已瀏覽過的超連結" xfId="2020" builtinId="9" hidden="1"/>
    <cellStyle name="已瀏覽過的超連結" xfId="2022" builtinId="9" hidden="1"/>
    <cellStyle name="已瀏覽過的超連結" xfId="2024" builtinId="9" hidden="1"/>
    <cellStyle name="已瀏覽過的超連結" xfId="2026" builtinId="9" hidden="1"/>
    <cellStyle name="已瀏覽過的超連結" xfId="2028" builtinId="9" hidden="1"/>
    <cellStyle name="已瀏覽過的超連結" xfId="2030" builtinId="9" hidden="1"/>
    <cellStyle name="已瀏覽過的超連結" xfId="2032" builtinId="9" hidden="1"/>
    <cellStyle name="已瀏覽過的超連結" xfId="2034" builtinId="9" hidden="1"/>
    <cellStyle name="已瀏覽過的超連結" xfId="2036" builtinId="9" hidden="1"/>
    <cellStyle name="已瀏覽過的超連結" xfId="2038" builtinId="9" hidden="1"/>
    <cellStyle name="已瀏覽過的超連結" xfId="2040" builtinId="9" hidden="1"/>
    <cellStyle name="已瀏覽過的超連結" xfId="2042" builtinId="9" hidden="1"/>
    <cellStyle name="已瀏覽過的超連結" xfId="2044" builtinId="9" hidden="1"/>
    <cellStyle name="已瀏覽過的超連結" xfId="2046" builtinId="9" hidden="1"/>
    <cellStyle name="已瀏覽過的超連結" xfId="2048" builtinId="9" hidden="1"/>
    <cellStyle name="已瀏覽過的超連結" xfId="2050" builtinId="9" hidden="1"/>
    <cellStyle name="已瀏覽過的超連結" xfId="2052" builtinId="9" hidden="1"/>
    <cellStyle name="已瀏覽過的超連結" xfId="2054" builtinId="9" hidden="1"/>
    <cellStyle name="已瀏覽過的超連結" xfId="2056" builtinId="9" hidden="1"/>
    <cellStyle name="已瀏覽過的超連結" xfId="2058" builtinId="9" hidden="1"/>
    <cellStyle name="已瀏覽過的超連結" xfId="2060" builtinId="9" hidden="1"/>
    <cellStyle name="已瀏覽過的超連結" xfId="2062" builtinId="9" hidden="1"/>
    <cellStyle name="已瀏覽過的超連結" xfId="2064" builtinId="9" hidden="1"/>
    <cellStyle name="已瀏覽過的超連結" xfId="2066" builtinId="9" hidden="1"/>
    <cellStyle name="已瀏覽過的超連結" xfId="2068" builtinId="9" hidden="1"/>
    <cellStyle name="已瀏覽過的超連結" xfId="2070" builtinId="9" hidden="1"/>
    <cellStyle name="已瀏覽過的超連結" xfId="2072" builtinId="9" hidden="1"/>
    <cellStyle name="已瀏覽過的超連結" xfId="2074" builtinId="9" hidden="1"/>
    <cellStyle name="已瀏覽過的超連結" xfId="2076" builtinId="9" hidden="1"/>
    <cellStyle name="已瀏覽過的超連結" xfId="2078" builtinId="9" hidden="1"/>
    <cellStyle name="已瀏覽過的超連結" xfId="2080" builtinId="9" hidden="1"/>
    <cellStyle name="已瀏覽過的超連結" xfId="2082" builtinId="9" hidden="1"/>
    <cellStyle name="已瀏覽過的超連結" xfId="2084" builtinId="9" hidden="1"/>
    <cellStyle name="已瀏覽過的超連結" xfId="2086" builtinId="9" hidden="1"/>
    <cellStyle name="已瀏覽過的超連結" xfId="2088" builtinId="9" hidden="1"/>
    <cellStyle name="已瀏覽過的超連結" xfId="2090" builtinId="9" hidden="1"/>
    <cellStyle name="已瀏覽過的超連結" xfId="2092" builtinId="9" hidden="1"/>
    <cellStyle name="已瀏覽過的超連結" xfId="2094" builtinId="9" hidden="1"/>
    <cellStyle name="已瀏覽過的超連結" xfId="2096" builtinId="9" hidden="1"/>
    <cellStyle name="已瀏覽過的超連結" xfId="2098" builtinId="9" hidden="1"/>
    <cellStyle name="已瀏覽過的超連結" xfId="2100" builtinId="9" hidden="1"/>
    <cellStyle name="已瀏覽過的超連結" xfId="2102" builtinId="9" hidden="1"/>
    <cellStyle name="已瀏覽過的超連結" xfId="2104" builtinId="9" hidden="1"/>
    <cellStyle name="已瀏覽過的超連結" xfId="2106" builtinId="9" hidden="1"/>
    <cellStyle name="已瀏覽過的超連結" xfId="2108" builtinId="9" hidden="1"/>
    <cellStyle name="已瀏覽過的超連結" xfId="2110" builtinId="9" hidden="1"/>
    <cellStyle name="已瀏覽過的超連結" xfId="2112" builtinId="9" hidden="1"/>
    <cellStyle name="已瀏覽過的超連結" xfId="2114" builtinId="9" hidden="1"/>
    <cellStyle name="已瀏覽過的超連結" xfId="2116" builtinId="9" hidden="1"/>
    <cellStyle name="已瀏覽過的超連結" xfId="2118" builtinId="9" hidden="1"/>
    <cellStyle name="已瀏覽過的超連結" xfId="2120" builtinId="9" hidden="1"/>
    <cellStyle name="已瀏覽過的超連結" xfId="2122" builtinId="9" hidden="1"/>
    <cellStyle name="已瀏覽過的超連結" xfId="2124" builtinId="9" hidden="1"/>
    <cellStyle name="已瀏覽過的超連結" xfId="2126" builtinId="9" hidden="1"/>
    <cellStyle name="已瀏覽過的超連結" xfId="2128" builtinId="9" hidden="1"/>
    <cellStyle name="已瀏覽過的超連結" xfId="2130" builtinId="9" hidden="1"/>
    <cellStyle name="已瀏覽過的超連結" xfId="2132" builtinId="9" hidden="1"/>
    <cellStyle name="已瀏覽過的超連結" xfId="2134" builtinId="9" hidden="1"/>
    <cellStyle name="已瀏覽過的超連結" xfId="2136" builtinId="9" hidden="1"/>
    <cellStyle name="已瀏覽過的超連結" xfId="2138" builtinId="9" hidden="1"/>
    <cellStyle name="已瀏覽過的超連結" xfId="2140" builtinId="9" hidden="1"/>
    <cellStyle name="已瀏覽過的超連結" xfId="2142" builtinId="9" hidden="1"/>
    <cellStyle name="已瀏覽過的超連結" xfId="2144" builtinId="9" hidden="1"/>
    <cellStyle name="已瀏覽過的超連結" xfId="2146" builtinId="9" hidden="1"/>
    <cellStyle name="已瀏覽過的超連結" xfId="2148" builtinId="9" hidden="1"/>
    <cellStyle name="已瀏覽過的超連結" xfId="2150" builtinId="9" hidden="1"/>
    <cellStyle name="已瀏覽過的超連結" xfId="2152" builtinId="9" hidden="1"/>
    <cellStyle name="已瀏覽過的超連結" xfId="2154" builtinId="9" hidden="1"/>
    <cellStyle name="已瀏覽過的超連結" xfId="2156" builtinId="9" hidden="1"/>
    <cellStyle name="已瀏覽過的超連結" xfId="2158" builtinId="9" hidden="1"/>
    <cellStyle name="已瀏覽過的超連結" xfId="2160" builtinId="9" hidden="1"/>
    <cellStyle name="已瀏覽過的超連結" xfId="2162" builtinId="9" hidden="1"/>
    <cellStyle name="已瀏覽過的超連結" xfId="2164" builtinId="9" hidden="1"/>
    <cellStyle name="已瀏覽過的超連結" xfId="2166" builtinId="9" hidden="1"/>
    <cellStyle name="已瀏覽過的超連結" xfId="2168" builtinId="9" hidden="1"/>
    <cellStyle name="已瀏覽過的超連結" xfId="2170" builtinId="9" hidden="1"/>
    <cellStyle name="已瀏覽過的超連結" xfId="2172" builtinId="9" hidden="1"/>
    <cellStyle name="已瀏覽過的超連結" xfId="2174" builtinId="9" hidden="1"/>
    <cellStyle name="已瀏覽過的超連結" xfId="2176" builtinId="9" hidden="1"/>
    <cellStyle name="已瀏覽過的超連結" xfId="2178" builtinId="9" hidden="1"/>
    <cellStyle name="已瀏覽過的超連結" xfId="2180" builtinId="9" hidden="1"/>
    <cellStyle name="已瀏覽過的超連結" xfId="2182" builtinId="9" hidden="1"/>
    <cellStyle name="已瀏覽過的超連結" xfId="2184" builtinId="9" hidden="1"/>
    <cellStyle name="已瀏覽過的超連結" xfId="2186" builtinId="9" hidden="1"/>
    <cellStyle name="已瀏覽過的超連結" xfId="2188" builtinId="9" hidden="1"/>
    <cellStyle name="已瀏覽過的超連結" xfId="2190" builtinId="9" hidden="1"/>
    <cellStyle name="已瀏覽過的超連結" xfId="2192" builtinId="9" hidden="1"/>
    <cellStyle name="已瀏覽過的超連結" xfId="2194" builtinId="9" hidden="1"/>
    <cellStyle name="已瀏覽過的超連結" xfId="2196" builtinId="9" hidden="1"/>
    <cellStyle name="已瀏覽過的超連結" xfId="2198" builtinId="9" hidden="1"/>
    <cellStyle name="已瀏覽過的超連結" xfId="2200" builtinId="9" hidden="1"/>
    <cellStyle name="已瀏覽過的超連結" xfId="2202" builtinId="9" hidden="1"/>
    <cellStyle name="已瀏覽過的超連結" xfId="2204" builtinId="9" hidden="1"/>
    <cellStyle name="已瀏覽過的超連結" xfId="2206" builtinId="9" hidden="1"/>
    <cellStyle name="已瀏覽過的超連結" xfId="2208" builtinId="9" hidden="1"/>
    <cellStyle name="已瀏覽過的超連結" xfId="2210" builtinId="9" hidden="1"/>
    <cellStyle name="已瀏覽過的超連結" xfId="2212" builtinId="9" hidden="1"/>
    <cellStyle name="已瀏覽過的超連結" xfId="2214" builtinId="9" hidden="1"/>
    <cellStyle name="已瀏覽過的超連結" xfId="2216" builtinId="9" hidden="1"/>
    <cellStyle name="已瀏覽過的超連結" xfId="2218" builtinId="9" hidden="1"/>
    <cellStyle name="已瀏覽過的超連結" xfId="2220" builtinId="9" hidden="1"/>
    <cellStyle name="已瀏覽過的超連結" xfId="2222" builtinId="9" hidden="1"/>
    <cellStyle name="已瀏覽過的超連結" xfId="2224" builtinId="9" hidden="1"/>
    <cellStyle name="已瀏覽過的超連結" xfId="2226" builtinId="9" hidden="1"/>
    <cellStyle name="已瀏覽過的超連結" xfId="2228" builtinId="9" hidden="1"/>
    <cellStyle name="已瀏覽過的超連結" xfId="2230" builtinId="9" hidden="1"/>
    <cellStyle name="已瀏覽過的超連結" xfId="2232" builtinId="9" hidden="1"/>
    <cellStyle name="已瀏覽過的超連結" xfId="2234" builtinId="9" hidden="1"/>
    <cellStyle name="已瀏覽過的超連結" xfId="2236" builtinId="9" hidden="1"/>
    <cellStyle name="已瀏覽過的超連結" xfId="2238" builtinId="9" hidden="1"/>
    <cellStyle name="已瀏覽過的超連結" xfId="2240" builtinId="9" hidden="1"/>
    <cellStyle name="已瀏覽過的超連結" xfId="2242" builtinId="9" hidden="1"/>
    <cellStyle name="已瀏覽過的超連結" xfId="2244" builtinId="9" hidden="1"/>
    <cellStyle name="已瀏覽過的超連結" xfId="2246" builtinId="9" hidden="1"/>
    <cellStyle name="已瀏覽過的超連結" xfId="2248" builtinId="9" hidden="1"/>
    <cellStyle name="已瀏覽過的超連結" xfId="2250" builtinId="9" hidden="1"/>
    <cellStyle name="已瀏覽過的超連結" xfId="2252" builtinId="9" hidden="1"/>
    <cellStyle name="已瀏覽過的超連結" xfId="2254" builtinId="9" hidden="1"/>
    <cellStyle name="已瀏覽過的超連結" xfId="2256" builtinId="9" hidden="1"/>
    <cellStyle name="已瀏覽過的超連結" xfId="2258" builtinId="9" hidden="1"/>
    <cellStyle name="已瀏覽過的超連結" xfId="2260" builtinId="9" hidden="1"/>
    <cellStyle name="已瀏覽過的超連結" xfId="2262" builtinId="9" hidden="1"/>
    <cellStyle name="已瀏覽過的超連結" xfId="2264" builtinId="9" hidden="1"/>
    <cellStyle name="已瀏覽過的超連結" xfId="2266" builtinId="9" hidden="1"/>
    <cellStyle name="已瀏覽過的超連結" xfId="2268" builtinId="9" hidden="1"/>
    <cellStyle name="已瀏覽過的超連結" xfId="2270" builtinId="9" hidden="1"/>
    <cellStyle name="已瀏覽過的超連結" xfId="2272" builtinId="9" hidden="1"/>
    <cellStyle name="已瀏覽過的超連結" xfId="2274" builtinId="9" hidden="1"/>
    <cellStyle name="已瀏覽過的超連結" xfId="2276" builtinId="9" hidden="1"/>
    <cellStyle name="已瀏覽過的超連結" xfId="2278" builtinId="9" hidden="1"/>
    <cellStyle name="已瀏覽過的超連結" xfId="2280" builtinId="9" hidden="1"/>
    <cellStyle name="已瀏覽過的超連結" xfId="2282" builtinId="9" hidden="1"/>
    <cellStyle name="已瀏覽過的超連結" xfId="2284" builtinId="9" hidden="1"/>
    <cellStyle name="已瀏覽過的超連結" xfId="2286" builtinId="9" hidden="1"/>
    <cellStyle name="已瀏覽過的超連結" xfId="2288" builtinId="9" hidden="1"/>
    <cellStyle name="已瀏覽過的超連結" xfId="2290" builtinId="9" hidden="1"/>
    <cellStyle name="已瀏覽過的超連結" xfId="2292" builtinId="9" hidden="1"/>
    <cellStyle name="已瀏覽過的超連結" xfId="2294" builtinId="9" hidden="1"/>
    <cellStyle name="已瀏覽過的超連結" xfId="2296" builtinId="9" hidden="1"/>
    <cellStyle name="已瀏覽過的超連結" xfId="2298" builtinId="9" hidden="1"/>
    <cellStyle name="已瀏覽過的超連結" xfId="2300" builtinId="9" hidden="1"/>
    <cellStyle name="已瀏覽過的超連結" xfId="2302" builtinId="9" hidden="1"/>
    <cellStyle name="已瀏覽過的超連結" xfId="2304" builtinId="9" hidden="1"/>
    <cellStyle name="已瀏覽過的超連結" xfId="2306" builtinId="9" hidden="1"/>
    <cellStyle name="已瀏覽過的超連結" xfId="2308" builtinId="9" hidden="1"/>
    <cellStyle name="已瀏覽過的超連結" xfId="2310" builtinId="9" hidden="1"/>
    <cellStyle name="已瀏覽過的超連結" xfId="2312" builtinId="9" hidden="1"/>
    <cellStyle name="已瀏覽過的超連結" xfId="2314" builtinId="9" hidden="1"/>
    <cellStyle name="已瀏覽過的超連結" xfId="2316" builtinId="9" hidden="1"/>
    <cellStyle name="已瀏覽過的超連結" xfId="2318" builtinId="9" hidden="1"/>
    <cellStyle name="已瀏覽過的超連結" xfId="2320" builtinId="9" hidden="1"/>
    <cellStyle name="已瀏覽過的超連結" xfId="2322" builtinId="9" hidden="1"/>
    <cellStyle name="已瀏覽過的超連結" xfId="2324" builtinId="9" hidden="1"/>
    <cellStyle name="已瀏覽過的超連結" xfId="2326" builtinId="9" hidden="1"/>
    <cellStyle name="已瀏覽過的超連結" xfId="2328" builtinId="9" hidden="1"/>
    <cellStyle name="已瀏覽過的超連結" xfId="2330" builtinId="9" hidden="1"/>
    <cellStyle name="已瀏覽過的超連結" xfId="2332" builtinId="9" hidden="1"/>
    <cellStyle name="已瀏覽過的超連結" xfId="2334" builtinId="9" hidden="1"/>
    <cellStyle name="已瀏覽過的超連結" xfId="2336" builtinId="9" hidden="1"/>
    <cellStyle name="已瀏覽過的超連結" xfId="2338" builtinId="9" hidden="1"/>
    <cellStyle name="已瀏覽過的超連結" xfId="2340" builtinId="9" hidden="1"/>
    <cellStyle name="已瀏覽過的超連結" xfId="2342" builtinId="9" hidden="1"/>
    <cellStyle name="已瀏覽過的超連結" xfId="2344" builtinId="9" hidden="1"/>
    <cellStyle name="已瀏覽過的超連結" xfId="2346" builtinId="9" hidden="1"/>
    <cellStyle name="已瀏覽過的超連結" xfId="2348" builtinId="9" hidden="1"/>
    <cellStyle name="已瀏覽過的超連結" xfId="2350" builtinId="9" hidden="1"/>
    <cellStyle name="已瀏覽過的超連結" xfId="2352" builtinId="9" hidden="1"/>
    <cellStyle name="已瀏覽過的超連結" xfId="2354" builtinId="9" hidden="1"/>
    <cellStyle name="已瀏覽過的超連結" xfId="2356" builtinId="9" hidden="1"/>
    <cellStyle name="已瀏覽過的超連結" xfId="2358" builtinId="9" hidden="1"/>
    <cellStyle name="已瀏覽過的超連結" xfId="2360" builtinId="9" hidden="1"/>
    <cellStyle name="已瀏覽過的超連結" xfId="2363" builtinId="9" hidden="1"/>
    <cellStyle name="已瀏覽過的超連結" xfId="2365" builtinId="9" hidden="1"/>
    <cellStyle name="已瀏覽過的超連結" xfId="2367" builtinId="9" hidden="1"/>
    <cellStyle name="已瀏覽過的超連結" xfId="2369" builtinId="9" hidden="1"/>
    <cellStyle name="已瀏覽過的超連結" xfId="2371" builtinId="9" hidden="1"/>
    <cellStyle name="已瀏覽過的超連結" xfId="2373" builtinId="9" hidden="1"/>
    <cellStyle name="已瀏覽過的超連結" xfId="2375" builtinId="9" hidden="1"/>
    <cellStyle name="已瀏覽過的超連結" xfId="2377" builtinId="9" hidden="1"/>
    <cellStyle name="已瀏覽過的超連結" xfId="2379" builtinId="9" hidden="1"/>
    <cellStyle name="已瀏覽過的超連結" xfId="2381" builtinId="9" hidden="1"/>
    <cellStyle name="已瀏覽過的超連結" xfId="2383" builtinId="9" hidden="1"/>
    <cellStyle name="已瀏覽過的超連結" xfId="2385" builtinId="9" hidden="1"/>
    <cellStyle name="已瀏覽過的超連結" xfId="2387" builtinId="9" hidden="1"/>
    <cellStyle name="已瀏覽過的超連結" xfId="2389" builtinId="9" hidden="1"/>
    <cellStyle name="已瀏覽過的超連結" xfId="2391" builtinId="9" hidden="1"/>
    <cellStyle name="已瀏覽過的超連結" xfId="2393" builtinId="9" hidden="1"/>
    <cellStyle name="已瀏覽過的超連結" xfId="2395" builtinId="9" hidden="1"/>
    <cellStyle name="已瀏覽過的超連結" xfId="2397" builtinId="9" hidden="1"/>
    <cellStyle name="已瀏覽過的超連結" xfId="2399" builtinId="9" hidden="1"/>
    <cellStyle name="已瀏覽過的超連結" xfId="2401" builtinId="9" hidden="1"/>
    <cellStyle name="已瀏覽過的超連結" xfId="2403" builtinId="9" hidden="1"/>
    <cellStyle name="已瀏覽過的超連結" xfId="2405" builtinId="9" hidden="1"/>
    <cellStyle name="已瀏覽過的超連結" xfId="2407" builtinId="9" hidden="1"/>
    <cellStyle name="已瀏覽過的超連結" xfId="2409" builtinId="9" hidden="1"/>
    <cellStyle name="已瀏覽過的超連結" xfId="2411" builtinId="9" hidden="1"/>
    <cellStyle name="已瀏覽過的超連結" xfId="2413" builtinId="9" hidden="1"/>
    <cellStyle name="已瀏覽過的超連結" xfId="2415" builtinId="9" hidden="1"/>
    <cellStyle name="已瀏覽過的超連結" xfId="2417" builtinId="9" hidden="1"/>
    <cellStyle name="已瀏覽過的超連結" xfId="2419" builtinId="9" hidden="1"/>
    <cellStyle name="已瀏覽過的超連結" xfId="2421" builtinId="9" hidden="1"/>
    <cellStyle name="已瀏覽過的超連結" xfId="2423" builtinId="9" hidden="1"/>
    <cellStyle name="已瀏覽過的超連結" xfId="2425" builtinId="9" hidden="1"/>
    <cellStyle name="已瀏覽過的超連結" xfId="2427" builtinId="9" hidden="1"/>
    <cellStyle name="已瀏覽過的超連結" xfId="2429" builtinId="9" hidden="1"/>
    <cellStyle name="已瀏覽過的超連結" xfId="2431" builtinId="9" hidden="1"/>
    <cellStyle name="已瀏覽過的超連結" xfId="2433" builtinId="9" hidden="1"/>
    <cellStyle name="已瀏覽過的超連結" xfId="2435" builtinId="9" hidden="1"/>
    <cellStyle name="已瀏覽過的超連結" xfId="2437" builtinId="9" hidden="1"/>
    <cellStyle name="已瀏覽過的超連結" xfId="2439" builtinId="9" hidden="1"/>
    <cellStyle name="已瀏覽過的超連結" xfId="2441" builtinId="9" hidden="1"/>
    <cellStyle name="已瀏覽過的超連結" xfId="2443" builtinId="9" hidden="1"/>
    <cellStyle name="已瀏覽過的超連結" xfId="2445" builtinId="9" hidden="1"/>
    <cellStyle name="已瀏覽過的超連結" xfId="2447" builtinId="9" hidden="1"/>
    <cellStyle name="已瀏覽過的超連結" xfId="2449" builtinId="9" hidden="1"/>
    <cellStyle name="已瀏覽過的超連結" xfId="2451" builtinId="9" hidden="1"/>
    <cellStyle name="已瀏覽過的超連結" xfId="2453" builtinId="9" hidden="1"/>
    <cellStyle name="已瀏覽過的超連結" xfId="2455" builtinId="9" hidden="1"/>
    <cellStyle name="已瀏覽過的超連結" xfId="2457" builtinId="9" hidden="1"/>
    <cellStyle name="已瀏覽過的超連結" xfId="2459" builtinId="9" hidden="1"/>
    <cellStyle name="已瀏覽過的超連結" xfId="2461" builtinId="9" hidden="1"/>
    <cellStyle name="已瀏覽過的超連結" xfId="2463" builtinId="9" hidden="1"/>
    <cellStyle name="已瀏覽過的超連結" xfId="2465" builtinId="9" hidden="1"/>
    <cellStyle name="已瀏覽過的超連結" xfId="2467" builtinId="9" hidden="1"/>
    <cellStyle name="已瀏覽過的超連結" xfId="2469" builtinId="9" hidden="1"/>
    <cellStyle name="已瀏覽過的超連結" xfId="2471" builtinId="9" hidden="1"/>
    <cellStyle name="已瀏覽過的超連結" xfId="2473" builtinId="9" hidden="1"/>
    <cellStyle name="已瀏覽過的超連結" xfId="2475" builtinId="9" hidden="1"/>
    <cellStyle name="已瀏覽過的超連結" xfId="2477" builtinId="9" hidden="1"/>
    <cellStyle name="已瀏覽過的超連結" xfId="2479" builtinId="9" hidden="1"/>
    <cellStyle name="已瀏覽過的超連結" xfId="2481" builtinId="9" hidden="1"/>
    <cellStyle name="已瀏覽過的超連結" xfId="2483" builtinId="9" hidden="1"/>
    <cellStyle name="已瀏覽過的超連結" xfId="2485" builtinId="9" hidden="1"/>
    <cellStyle name="已瀏覽過的超連結" xfId="2487" builtinId="9" hidden="1"/>
    <cellStyle name="已瀏覽過的超連結" xfId="2489" builtinId="9" hidden="1"/>
    <cellStyle name="已瀏覽過的超連結" xfId="2491" builtinId="9" hidden="1"/>
    <cellStyle name="已瀏覽過的超連結" xfId="2493" builtinId="9" hidden="1"/>
    <cellStyle name="已瀏覽過的超連結" xfId="2495" builtinId="9" hidden="1"/>
    <cellStyle name="已瀏覽過的超連結" xfId="2497" builtinId="9" hidden="1"/>
    <cellStyle name="已瀏覽過的超連結" xfId="2499" builtinId="9" hidden="1"/>
    <cellStyle name="已瀏覽過的超連結" xfId="2501" builtinId="9" hidden="1"/>
    <cellStyle name="已瀏覽過的超連結" xfId="2503" builtinId="9" hidden="1"/>
    <cellStyle name="已瀏覽過的超連結" xfId="2505" builtinId="9" hidden="1"/>
    <cellStyle name="已瀏覽過的超連結" xfId="2507" builtinId="9" hidden="1"/>
    <cellStyle name="已瀏覽過的超連結" xfId="2509" builtinId="9" hidden="1"/>
    <cellStyle name="已瀏覽過的超連結" xfId="2511" builtinId="9" hidden="1"/>
    <cellStyle name="已瀏覽過的超連結" xfId="2513" builtinId="9" hidden="1"/>
    <cellStyle name="已瀏覽過的超連結" xfId="2515" builtinId="9" hidden="1"/>
    <cellStyle name="已瀏覽過的超連結" xfId="2517" builtinId="9" hidden="1"/>
    <cellStyle name="已瀏覽過的超連結" xfId="2519" builtinId="9" hidden="1"/>
    <cellStyle name="已瀏覽過的超連結" xfId="2521" builtinId="9" hidden="1"/>
    <cellStyle name="已瀏覽過的超連結" xfId="2523" builtinId="9" hidden="1"/>
    <cellStyle name="已瀏覽過的超連結" xfId="2525" builtinId="9" hidden="1"/>
    <cellStyle name="已瀏覽過的超連結" xfId="2527" builtinId="9" hidden="1"/>
    <cellStyle name="已瀏覽過的超連結" xfId="2529" builtinId="9" hidden="1"/>
    <cellStyle name="已瀏覽過的超連結" xfId="2531" builtinId="9" hidden="1"/>
    <cellStyle name="已瀏覽過的超連結" xfId="2533" builtinId="9" hidden="1"/>
    <cellStyle name="已瀏覽過的超連結" xfId="2535" builtinId="9" hidden="1"/>
    <cellStyle name="已瀏覽過的超連結" xfId="2537" builtinId="9" hidden="1"/>
    <cellStyle name="已瀏覽過的超連結" xfId="2539" builtinId="9" hidden="1"/>
    <cellStyle name="已瀏覽過的超連結" xfId="2541" builtinId="9" hidden="1"/>
    <cellStyle name="已瀏覽過的超連結" xfId="2543" builtinId="9" hidden="1"/>
    <cellStyle name="已瀏覽過的超連結" xfId="2545" builtinId="9" hidden="1"/>
    <cellStyle name="已瀏覽過的超連結" xfId="2547" builtinId="9" hidden="1"/>
    <cellStyle name="已瀏覽過的超連結" xfId="2549" builtinId="9" hidden="1"/>
    <cellStyle name="已瀏覽過的超連結" xfId="2551" builtinId="9" hidden="1"/>
    <cellStyle name="已瀏覽過的超連結" xfId="2553" builtinId="9" hidden="1"/>
    <cellStyle name="已瀏覽過的超連結" xfId="2555" builtinId="9" hidden="1"/>
    <cellStyle name="已瀏覽過的超連結" xfId="2557" builtinId="9" hidden="1"/>
    <cellStyle name="已瀏覽過的超連結" xfId="2559" builtinId="9" hidden="1"/>
    <cellStyle name="已瀏覽過的超連結" xfId="2561" builtinId="9" hidden="1"/>
    <cellStyle name="已瀏覽過的超連結" xfId="2563" builtinId="9" hidden="1"/>
    <cellStyle name="已瀏覽過的超連結" xfId="2565" builtinId="9" hidden="1"/>
    <cellStyle name="已瀏覽過的超連結" xfId="2567" builtinId="9" hidden="1"/>
    <cellStyle name="已瀏覽過的超連結" xfId="2569" builtinId="9" hidden="1"/>
    <cellStyle name="已瀏覽過的超連結" xfId="2571" builtinId="9" hidden="1"/>
    <cellStyle name="已瀏覽過的超連結" xfId="2573" builtinId="9" hidden="1"/>
    <cellStyle name="已瀏覽過的超連結" xfId="2575" builtinId="9" hidden="1"/>
    <cellStyle name="已瀏覽過的超連結" xfId="2577" builtinId="9" hidden="1"/>
    <cellStyle name="已瀏覽過的超連結" xfId="2579" builtinId="9" hidden="1"/>
    <cellStyle name="已瀏覽過的超連結" xfId="2581" builtinId="9" hidden="1"/>
    <cellStyle name="已瀏覽過的超連結" xfId="2583" builtinId="9" hidden="1"/>
    <cellStyle name="已瀏覽過的超連結" xfId="2585" builtinId="9" hidden="1"/>
    <cellStyle name="已瀏覽過的超連結" xfId="2587" builtinId="9" hidden="1"/>
    <cellStyle name="已瀏覽過的超連結" xfId="2589" builtinId="9" hidden="1"/>
    <cellStyle name="已瀏覽過的超連結" xfId="2591" builtinId="9" hidden="1"/>
    <cellStyle name="已瀏覽過的超連結" xfId="2593" builtinId="9" hidden="1"/>
    <cellStyle name="已瀏覽過的超連結" xfId="2597" builtinId="9" hidden="1"/>
    <cellStyle name="已瀏覽過的超連結" xfId="2599" builtinId="9" hidden="1"/>
    <cellStyle name="已瀏覽過的超連結" xfId="2601" builtinId="9" hidden="1"/>
    <cellStyle name="已瀏覽過的超連結" xfId="2603" builtinId="9" hidden="1"/>
    <cellStyle name="已瀏覽過的超連結" xfId="2605" builtinId="9" hidden="1"/>
    <cellStyle name="已瀏覽過的超連結" xfId="2607" builtinId="9" hidden="1"/>
    <cellStyle name="已瀏覽過的超連結" xfId="2609" builtinId="9" hidden="1"/>
    <cellStyle name="已瀏覽過的超連結" xfId="2611" builtinId="9" hidden="1"/>
    <cellStyle name="已瀏覽過的超連結" xfId="2613" builtinId="9" hidden="1"/>
    <cellStyle name="已瀏覽過的超連結" xfId="2615" builtinId="9" hidden="1"/>
    <cellStyle name="已瀏覽過的超連結" xfId="2617" builtinId="9" hidden="1"/>
    <cellStyle name="已瀏覽過的超連結" xfId="2619" builtinId="9" hidden="1"/>
    <cellStyle name="已瀏覽過的超連結" xfId="2621" builtinId="9" hidden="1"/>
    <cellStyle name="已瀏覽過的超連結" xfId="2623" builtinId="9" hidden="1"/>
    <cellStyle name="已瀏覽過的超連結" xfId="2625" builtinId="9" hidden="1"/>
    <cellStyle name="已瀏覽過的超連結" xfId="2627" builtinId="9" hidden="1"/>
    <cellStyle name="已瀏覽過的超連結" xfId="2629" builtinId="9" hidden="1"/>
    <cellStyle name="已瀏覽過的超連結" xfId="2631" builtinId="9" hidden="1"/>
    <cellStyle name="已瀏覽過的超連結" xfId="2633" builtinId="9" hidden="1"/>
    <cellStyle name="已瀏覽過的超連結" xfId="2635" builtinId="9" hidden="1"/>
    <cellStyle name="已瀏覽過的超連結" xfId="2637" builtinId="9" hidden="1"/>
    <cellStyle name="已瀏覽過的超連結" xfId="2639" builtinId="9" hidden="1"/>
    <cellStyle name="已瀏覽過的超連結" xfId="2641" builtinId="9" hidden="1"/>
    <cellStyle name="已瀏覽過的超連結" xfId="2643" builtinId="9" hidden="1"/>
    <cellStyle name="已瀏覽過的超連結" xfId="2645" builtinId="9" hidden="1"/>
    <cellStyle name="已瀏覽過的超連結" xfId="2647" builtinId="9" hidden="1"/>
    <cellStyle name="已瀏覽過的超連結" xfId="2649" builtinId="9" hidden="1"/>
    <cellStyle name="已瀏覽過的超連結" xfId="2651" builtinId="9" hidden="1"/>
    <cellStyle name="已瀏覽過的超連結" xfId="2653" builtinId="9" hidden="1"/>
    <cellStyle name="已瀏覽過的超連結" xfId="2655" builtinId="9" hidden="1"/>
    <cellStyle name="已瀏覽過的超連結" xfId="2657" builtinId="9" hidden="1"/>
    <cellStyle name="已瀏覽過的超連結" xfId="2659" builtinId="9" hidden="1"/>
    <cellStyle name="已瀏覽過的超連結" xfId="2661" builtinId="9" hidden="1"/>
    <cellStyle name="已瀏覽過的超連結" xfId="2663" builtinId="9" hidden="1"/>
    <cellStyle name="已瀏覽過的超連結" xfId="2665" builtinId="9" hidden="1"/>
    <cellStyle name="已瀏覽過的超連結" xfId="2667" builtinId="9" hidden="1"/>
    <cellStyle name="已瀏覽過的超連結" xfId="2669" builtinId="9" hidden="1"/>
    <cellStyle name="已瀏覽過的超連結" xfId="2671" builtinId="9" hidden="1"/>
    <cellStyle name="已瀏覽過的超連結" xfId="2673" builtinId="9" hidden="1"/>
    <cellStyle name="已瀏覽過的超連結" xfId="2675" builtinId="9" hidden="1"/>
    <cellStyle name="已瀏覽過的超連結" xfId="2677" builtinId="9" hidden="1"/>
    <cellStyle name="已瀏覽過的超連結" xfId="2679" builtinId="9" hidden="1"/>
    <cellStyle name="已瀏覽過的超連結" xfId="2681" builtinId="9" hidden="1"/>
    <cellStyle name="已瀏覽過的超連結" xfId="2683" builtinId="9" hidden="1"/>
    <cellStyle name="已瀏覽過的超連結" xfId="2685" builtinId="9" hidden="1"/>
    <cellStyle name="已瀏覽過的超連結" xfId="2687" builtinId="9" hidden="1"/>
    <cellStyle name="已瀏覽過的超連結" xfId="2689" builtinId="9" hidden="1"/>
    <cellStyle name="已瀏覽過的超連結" xfId="2691" builtinId="9" hidden="1"/>
    <cellStyle name="已瀏覽過的超連結" xfId="2693" builtinId="9" hidden="1"/>
    <cellStyle name="已瀏覽過的超連結" xfId="2695" builtinId="9" hidden="1"/>
    <cellStyle name="已瀏覽過的超連結" xfId="2697" builtinId="9" hidden="1"/>
    <cellStyle name="已瀏覽過的超連結" xfId="2699" builtinId="9" hidden="1"/>
    <cellStyle name="已瀏覽過的超連結" xfId="2701" builtinId="9" hidden="1"/>
    <cellStyle name="已瀏覽過的超連結" xfId="2703" builtinId="9" hidden="1"/>
    <cellStyle name="已瀏覽過的超連結" xfId="2705" builtinId="9" hidden="1"/>
    <cellStyle name="已瀏覽過的超連結" xfId="2707" builtinId="9" hidden="1"/>
    <cellStyle name="已瀏覽過的超連結" xfId="2709" builtinId="9" hidden="1"/>
    <cellStyle name="已瀏覽過的超連結" xfId="2711" builtinId="9" hidden="1"/>
    <cellStyle name="已瀏覽過的超連結" xfId="2713" builtinId="9" hidden="1"/>
    <cellStyle name="已瀏覽過的超連結" xfId="2715" builtinId="9" hidden="1"/>
    <cellStyle name="已瀏覽過的超連結" xfId="2717" builtinId="9" hidden="1"/>
    <cellStyle name="已瀏覽過的超連結" xfId="2719" builtinId="9" hidden="1"/>
    <cellStyle name="已瀏覽過的超連結" xfId="2721" builtinId="9" hidden="1"/>
    <cellStyle name="已瀏覽過的超連結" xfId="2723" builtinId="9" hidden="1"/>
    <cellStyle name="已瀏覽過的超連結" xfId="2725" builtinId="9" hidden="1"/>
    <cellStyle name="已瀏覽過的超連結" xfId="2727" builtinId="9" hidden="1"/>
    <cellStyle name="已瀏覽過的超連結" xfId="2729" builtinId="9" hidden="1"/>
    <cellStyle name="已瀏覽過的超連結" xfId="2731" builtinId="9" hidden="1"/>
    <cellStyle name="已瀏覽過的超連結" xfId="2733" builtinId="9" hidden="1"/>
    <cellStyle name="已瀏覽過的超連結" xfId="2735" builtinId="9" hidden="1"/>
    <cellStyle name="已瀏覽過的超連結" xfId="2737" builtinId="9" hidden="1"/>
    <cellStyle name="已瀏覽過的超連結" xfId="2739" builtinId="9" hidden="1"/>
    <cellStyle name="已瀏覽過的超連結" xfId="2741" builtinId="9" hidden="1"/>
    <cellStyle name="已瀏覽過的超連結" xfId="2743" builtinId="9" hidden="1"/>
    <cellStyle name="已瀏覽過的超連結" xfId="2745" builtinId="9" hidden="1"/>
    <cellStyle name="已瀏覽過的超連結" xfId="2747" builtinId="9" hidden="1"/>
    <cellStyle name="已瀏覽過的超連結" xfId="2749" builtinId="9" hidden="1"/>
    <cellStyle name="已瀏覽過的超連結" xfId="2751" builtinId="9" hidden="1"/>
    <cellStyle name="已瀏覽過的超連結" xfId="2753" builtinId="9" hidden="1"/>
    <cellStyle name="已瀏覽過的超連結" xfId="2755" builtinId="9" hidden="1"/>
    <cellStyle name="已瀏覽過的超連結" xfId="2757" builtinId="9" hidden="1"/>
    <cellStyle name="已瀏覽過的超連結" xfId="2759" builtinId="9" hidden="1"/>
    <cellStyle name="已瀏覽過的超連結" xfId="2761" builtinId="9" hidden="1"/>
    <cellStyle name="已瀏覽過的超連結" xfId="2763" builtinId="9" hidden="1"/>
    <cellStyle name="已瀏覽過的超連結" xfId="2765" builtinId="9" hidden="1"/>
    <cellStyle name="已瀏覽過的超連結" xfId="2767" builtinId="9" hidden="1"/>
    <cellStyle name="已瀏覽過的超連結" xfId="2769" builtinId="9" hidden="1"/>
    <cellStyle name="已瀏覽過的超連結" xfId="2771" builtinId="9" hidden="1"/>
    <cellStyle name="已瀏覽過的超連結" xfId="2773" builtinId="9" hidden="1"/>
    <cellStyle name="已瀏覽過的超連結" xfId="2775" builtinId="9" hidden="1"/>
    <cellStyle name="已瀏覽過的超連結" xfId="2777" builtinId="9" hidden="1"/>
    <cellStyle name="已瀏覽過的超連結" xfId="2779" builtinId="9" hidden="1"/>
    <cellStyle name="已瀏覽過的超連結" xfId="2781" builtinId="9" hidden="1"/>
    <cellStyle name="已瀏覽過的超連結" xfId="2783" builtinId="9" hidden="1"/>
    <cellStyle name="已瀏覽過的超連結" xfId="2785" builtinId="9" hidden="1"/>
    <cellStyle name="已瀏覽過的超連結" xfId="2787" builtinId="9" hidden="1"/>
    <cellStyle name="已瀏覽過的超連結" xfId="2789" builtinId="9" hidden="1"/>
    <cellStyle name="已瀏覽過的超連結" xfId="2791" builtinId="9" hidden="1"/>
    <cellStyle name="已瀏覽過的超連結" xfId="2793" builtinId="9" hidden="1"/>
    <cellStyle name="已瀏覽過的超連結" xfId="2795" builtinId="9" hidden="1"/>
    <cellStyle name="已瀏覽過的超連結" xfId="2797" builtinId="9" hidden="1"/>
    <cellStyle name="已瀏覽過的超連結" xfId="2799" builtinId="9" hidden="1"/>
    <cellStyle name="已瀏覽過的超連結" xfId="2801" builtinId="9" hidden="1"/>
    <cellStyle name="已瀏覽過的超連結" xfId="2803" builtinId="9" hidden="1"/>
    <cellStyle name="已瀏覽過的超連結" xfId="2805" builtinId="9" hidden="1"/>
    <cellStyle name="已瀏覽過的超連結" xfId="2807" builtinId="9" hidden="1"/>
    <cellStyle name="已瀏覽過的超連結" xfId="2809" builtinId="9" hidden="1"/>
    <cellStyle name="已瀏覽過的超連結" xfId="2811" builtinId="9" hidden="1"/>
    <cellStyle name="已瀏覽過的超連結" xfId="2813" builtinId="9" hidden="1"/>
    <cellStyle name="已瀏覽過的超連結" xfId="2815" builtinId="9" hidden="1"/>
    <cellStyle name="已瀏覽過的超連結" xfId="2817" builtinId="9" hidden="1"/>
    <cellStyle name="已瀏覽過的超連結" xfId="2819" builtinId="9" hidden="1"/>
    <cellStyle name="已瀏覽過的超連結" xfId="2821" builtinId="9" hidden="1"/>
    <cellStyle name="已瀏覽過的超連結" xfId="2823" builtinId="9" hidden="1"/>
    <cellStyle name="已瀏覽過的超連結" xfId="2825" builtinId="9" hidden="1"/>
    <cellStyle name="已瀏覽過的超連結" xfId="2827" builtinId="9" hidden="1"/>
    <cellStyle name="已瀏覽過的超連結" xfId="2829" builtinId="9" hidden="1"/>
    <cellStyle name="已瀏覽過的超連結" xfId="2831" builtinId="9" hidden="1"/>
    <cellStyle name="已瀏覽過的超連結" xfId="2833" builtinId="9" hidden="1"/>
    <cellStyle name="已瀏覽過的超連結" xfId="2835" builtinId="9" hidden="1"/>
    <cellStyle name="已瀏覽過的超連結" xfId="2837" builtinId="9" hidden="1"/>
    <cellStyle name="已瀏覽過的超連結" xfId="2839" builtinId="9" hidden="1"/>
    <cellStyle name="已瀏覽過的超連結" xfId="2841" builtinId="9" hidden="1"/>
    <cellStyle name="已瀏覽過的超連結" xfId="2843" builtinId="9" hidden="1"/>
    <cellStyle name="已瀏覽過的超連結" xfId="2845" builtinId="9" hidden="1"/>
    <cellStyle name="已瀏覽過的超連結" xfId="2847" builtinId="9" hidden="1"/>
    <cellStyle name="已瀏覽過的超連結" xfId="2849" builtinId="9" hidden="1"/>
    <cellStyle name="已瀏覽過的超連結" xfId="2851" builtinId="9" hidden="1"/>
    <cellStyle name="已瀏覽過的超連結" xfId="2853" builtinId="9" hidden="1"/>
    <cellStyle name="已瀏覽過的超連結" xfId="2855" builtinId="9" hidden="1"/>
    <cellStyle name="已瀏覽過的超連結" xfId="2857" builtinId="9" hidden="1"/>
    <cellStyle name="已瀏覽過的超連結" xfId="2859" builtinId="9" hidden="1"/>
    <cellStyle name="已瀏覽過的超連結" xfId="2861" builtinId="9" hidden="1"/>
    <cellStyle name="已瀏覽過的超連結" xfId="2863" builtinId="9" hidden="1"/>
    <cellStyle name="已瀏覽過的超連結" xfId="2865" builtinId="9" hidden="1"/>
    <cellStyle name="已瀏覽過的超連結" xfId="2867" builtinId="9" hidden="1"/>
    <cellStyle name="已瀏覽過的超連結" xfId="2869" builtinId="9" hidden="1"/>
    <cellStyle name="已瀏覽過的超連結" xfId="2871" builtinId="9" hidden="1"/>
    <cellStyle name="已瀏覽過的超連結" xfId="2873" builtinId="9" hidden="1"/>
    <cellStyle name="已瀏覽過的超連結" xfId="2875" builtinId="9" hidden="1"/>
    <cellStyle name="已瀏覽過的超連結" xfId="2877" builtinId="9" hidden="1"/>
    <cellStyle name="已瀏覽過的超連結" xfId="2879" builtinId="9" hidden="1"/>
    <cellStyle name="已瀏覽過的超連結" xfId="2881" builtinId="9" hidden="1"/>
    <cellStyle name="已瀏覽過的超連結" xfId="2883" builtinId="9" hidden="1"/>
    <cellStyle name="已瀏覽過的超連結" xfId="2885" builtinId="9" hidden="1"/>
    <cellStyle name="已瀏覽過的超連結" xfId="2887" builtinId="9" hidden="1"/>
    <cellStyle name="已瀏覽過的超連結" xfId="2889" builtinId="9" hidden="1"/>
    <cellStyle name="已瀏覽過的超連結" xfId="2891" builtinId="9" hidden="1"/>
    <cellStyle name="已瀏覽過的超連結" xfId="2893" builtinId="9" hidden="1"/>
    <cellStyle name="已瀏覽過的超連結" xfId="2895" builtinId="9" hidden="1"/>
    <cellStyle name="已瀏覽過的超連結" xfId="2897" builtinId="9" hidden="1"/>
    <cellStyle name="已瀏覽過的超連結" xfId="2899" builtinId="9" hidden="1"/>
    <cellStyle name="已瀏覽過的超連結" xfId="2901" builtinId="9" hidden="1"/>
    <cellStyle name="已瀏覽過的超連結" xfId="2903" builtinId="9" hidden="1"/>
    <cellStyle name="已瀏覽過的超連結" xfId="2905" builtinId="9" hidden="1"/>
    <cellStyle name="已瀏覽過的超連結" xfId="2907" builtinId="9" hidden="1"/>
    <cellStyle name="已瀏覽過的超連結" xfId="2909" builtinId="9" hidden="1"/>
    <cellStyle name="已瀏覽過的超連結" xfId="2911" builtinId="9" hidden="1"/>
    <cellStyle name="已瀏覽過的超連結" xfId="2913" builtinId="9" hidden="1"/>
    <cellStyle name="已瀏覽過的超連結" xfId="2915" builtinId="9" hidden="1"/>
    <cellStyle name="已瀏覽過的超連結" xfId="2917" builtinId="9" hidden="1"/>
    <cellStyle name="已瀏覽過的超連結" xfId="2919" builtinId="9" hidden="1"/>
    <cellStyle name="已瀏覽過的超連結" xfId="2921" builtinId="9" hidden="1"/>
    <cellStyle name="已瀏覽過的超連結" xfId="2923" builtinId="9" hidden="1"/>
    <cellStyle name="已瀏覽過的超連結" xfId="2925" builtinId="9" hidden="1"/>
    <cellStyle name="已瀏覽過的超連結" xfId="2927" builtinId="9" hidden="1"/>
    <cellStyle name="已瀏覽過的超連結" xfId="2929" builtinId="9" hidden="1"/>
    <cellStyle name="已瀏覽過的超連結" xfId="2931" builtinId="9" hidden="1"/>
    <cellStyle name="已瀏覽過的超連結" xfId="2933" builtinId="9" hidden="1"/>
    <cellStyle name="已瀏覽過的超連結" xfId="2935" builtinId="9" hidden="1"/>
    <cellStyle name="已瀏覽過的超連結" xfId="2937" builtinId="9" hidden="1"/>
    <cellStyle name="已瀏覽過的超連結" xfId="2939" builtinId="9" hidden="1"/>
    <cellStyle name="已瀏覽過的超連結" xfId="2941" builtinId="9" hidden="1"/>
    <cellStyle name="已瀏覽過的超連結" xfId="2943" builtinId="9" hidden="1"/>
    <cellStyle name="已瀏覽過的超連結" xfId="2945" builtinId="9" hidden="1"/>
    <cellStyle name="已瀏覽過的超連結" xfId="2947" builtinId="9" hidden="1"/>
    <cellStyle name="已瀏覽過的超連結" xfId="2949" builtinId="9" hidden="1"/>
    <cellStyle name="已瀏覽過的超連結" xfId="2951" builtinId="9" hidden="1"/>
    <cellStyle name="已瀏覽過的超連結" xfId="2953" builtinId="9" hidden="1"/>
    <cellStyle name="已瀏覽過的超連結" xfId="2955" builtinId="9" hidden="1"/>
    <cellStyle name="已瀏覽過的超連結" xfId="2957" builtinId="9" hidden="1"/>
    <cellStyle name="已瀏覽過的超連結" xfId="2959" builtinId="9" hidden="1"/>
    <cellStyle name="已瀏覽過的超連結" xfId="2961" builtinId="9" hidden="1"/>
    <cellStyle name="已瀏覽過的超連結" xfId="2963" builtinId="9" hidden="1"/>
    <cellStyle name="已瀏覽過的超連結" xfId="2965" builtinId="9" hidden="1"/>
    <cellStyle name="已瀏覽過的超連結" xfId="2967" builtinId="9" hidden="1"/>
    <cellStyle name="已瀏覽過的超連結" xfId="2969" builtinId="9" hidden="1"/>
    <cellStyle name="已瀏覽過的超連結" xfId="2971" builtinId="9" hidden="1"/>
    <cellStyle name="已瀏覽過的超連結" xfId="2973" builtinId="9" hidden="1"/>
    <cellStyle name="已瀏覽過的超連結" xfId="2975" builtinId="9" hidden="1"/>
    <cellStyle name="已瀏覽過的超連結" xfId="2977" builtinId="9" hidden="1"/>
    <cellStyle name="已瀏覽過的超連結" xfId="2979" builtinId="9" hidden="1"/>
    <cellStyle name="已瀏覽過的超連結" xfId="2981" builtinId="9" hidden="1"/>
    <cellStyle name="已瀏覽過的超連結" xfId="2983" builtinId="9" hidden="1"/>
    <cellStyle name="已瀏覽過的超連結" xfId="2985" builtinId="9" hidden="1"/>
    <cellStyle name="已瀏覽過的超連結" xfId="2987" builtinId="9" hidden="1"/>
    <cellStyle name="已瀏覽過的超連結" xfId="2989" builtinId="9" hidden="1"/>
    <cellStyle name="已瀏覽過的超連結" xfId="2991" builtinId="9" hidden="1"/>
    <cellStyle name="已瀏覽過的超連結" xfId="2993" builtinId="9" hidden="1"/>
    <cellStyle name="已瀏覽過的超連結" xfId="2995" builtinId="9" hidden="1"/>
    <cellStyle name="已瀏覽過的超連結" xfId="2997" builtinId="9" hidden="1"/>
    <cellStyle name="已瀏覽過的超連結" xfId="2999" builtinId="9" hidden="1"/>
    <cellStyle name="已瀏覽過的超連結" xfId="3001" builtinId="9" hidden="1"/>
    <cellStyle name="已瀏覽過的超連結" xfId="3003" builtinId="9" hidden="1"/>
    <cellStyle name="已瀏覽過的超連結" xfId="3005" builtinId="9" hidden="1"/>
    <cellStyle name="已瀏覽過的超連結" xfId="3007" builtinId="9" hidden="1"/>
    <cellStyle name="已瀏覽過的超連結" xfId="3009" builtinId="9" hidden="1"/>
    <cellStyle name="已瀏覽過的超連結" xfId="3011" builtinId="9" hidden="1"/>
    <cellStyle name="已瀏覽過的超連結" xfId="3013" builtinId="9" hidden="1"/>
    <cellStyle name="已瀏覽過的超連結" xfId="3015" builtinId="9" hidden="1"/>
    <cellStyle name="已瀏覽過的超連結" xfId="3017" builtinId="9" hidden="1"/>
    <cellStyle name="已瀏覽過的超連結" xfId="3019" builtinId="9" hidden="1"/>
    <cellStyle name="已瀏覽過的超連結" xfId="3021" builtinId="9" hidden="1"/>
    <cellStyle name="已瀏覽過的超連結" xfId="3023" builtinId="9" hidden="1"/>
    <cellStyle name="已瀏覽過的超連結" xfId="3025" builtinId="9" hidden="1"/>
    <cellStyle name="已瀏覽過的超連結" xfId="3027" builtinId="9" hidden="1"/>
    <cellStyle name="已瀏覽過的超連結" xfId="3029" builtinId="9" hidden="1"/>
    <cellStyle name="已瀏覽過的超連結" xfId="3031" builtinId="9" hidden="1"/>
    <cellStyle name="已瀏覽過的超連結" xfId="3033" builtinId="9" hidden="1"/>
    <cellStyle name="已瀏覽過的超連結" xfId="3035" builtinId="9" hidden="1"/>
    <cellStyle name="已瀏覽過的超連結" xfId="3037" builtinId="9" hidden="1"/>
    <cellStyle name="已瀏覽過的超連結" xfId="3039" builtinId="9" hidden="1"/>
    <cellStyle name="已瀏覽過的超連結" xfId="3041" builtinId="9" hidden="1"/>
    <cellStyle name="已瀏覽過的超連結" xfId="3043" builtinId="9" hidden="1"/>
    <cellStyle name="已瀏覽過的超連結" xfId="3045" builtinId="9" hidden="1"/>
    <cellStyle name="已瀏覽過的超連結" xfId="3047" builtinId="9" hidden="1"/>
    <cellStyle name="已瀏覽過的超連結" xfId="3049" builtinId="9" hidden="1"/>
    <cellStyle name="已瀏覽過的超連結" xfId="3051" builtinId="9" hidden="1"/>
    <cellStyle name="已瀏覽過的超連結" xfId="3053" builtinId="9" hidden="1"/>
    <cellStyle name="已瀏覽過的超連結" xfId="3055" builtinId="9" hidden="1"/>
    <cellStyle name="已瀏覽過的超連結" xfId="3057" builtinId="9" hidden="1"/>
    <cellStyle name="已瀏覽過的超連結" xfId="3059" builtinId="9" hidden="1"/>
    <cellStyle name="已瀏覽過的超連結" xfId="3061" builtinId="9" hidden="1"/>
    <cellStyle name="已瀏覽過的超連結" xfId="3063" builtinId="9" hidden="1"/>
    <cellStyle name="已瀏覽過的超連結" xfId="3065" builtinId="9" hidden="1"/>
    <cellStyle name="已瀏覽過的超連結" xfId="3067" builtinId="9" hidden="1"/>
    <cellStyle name="已瀏覽過的超連結" xfId="3069" builtinId="9" hidden="1"/>
    <cellStyle name="已瀏覽過的超連結" xfId="3071" builtinId="9" hidden="1"/>
    <cellStyle name="已瀏覽過的超連結" xfId="3073" builtinId="9" hidden="1"/>
    <cellStyle name="已瀏覽過的超連結" xfId="3075" builtinId="9" hidden="1"/>
    <cellStyle name="已瀏覽過的超連結" xfId="3077" builtinId="9" hidden="1"/>
    <cellStyle name="已瀏覽過的超連結" xfId="3079" builtinId="9" hidden="1"/>
    <cellStyle name="已瀏覽過的超連結" xfId="3081" builtinId="9" hidden="1"/>
    <cellStyle name="已瀏覽過的超連結" xfId="3083" builtinId="9" hidden="1"/>
    <cellStyle name="已瀏覽過的超連結" xfId="3085" builtinId="9" hidden="1"/>
    <cellStyle name="已瀏覽過的超連結" xfId="3087" builtinId="9" hidden="1"/>
    <cellStyle name="已瀏覽過的超連結" xfId="3089" builtinId="9" hidden="1"/>
    <cellStyle name="已瀏覽過的超連結" xfId="3091" builtinId="9" hidden="1"/>
    <cellStyle name="已瀏覽過的超連結" xfId="3093" builtinId="9" hidden="1"/>
    <cellStyle name="已瀏覽過的超連結" xfId="3095" builtinId="9" hidden="1"/>
    <cellStyle name="已瀏覽過的超連結" xfId="3097" builtinId="9" hidden="1"/>
    <cellStyle name="已瀏覽過的超連結" xfId="3099" builtinId="9" hidden="1"/>
    <cellStyle name="已瀏覽過的超連結" xfId="3101" builtinId="9" hidden="1"/>
    <cellStyle name="已瀏覽過的超連結" xfId="3103" builtinId="9" hidden="1"/>
    <cellStyle name="已瀏覽過的超連結" xfId="3105" builtinId="9" hidden="1"/>
    <cellStyle name="已瀏覽過的超連結" xfId="3107" builtinId="9" hidden="1"/>
    <cellStyle name="已瀏覽過的超連結" xfId="3109" builtinId="9" hidden="1"/>
    <cellStyle name="已瀏覽過的超連結" xfId="3111" builtinId="9" hidden="1"/>
    <cellStyle name="已瀏覽過的超連結" xfId="3113" builtinId="9" hidden="1"/>
    <cellStyle name="已瀏覽過的超連結" xfId="3115" builtinId="9" hidden="1"/>
    <cellStyle name="已瀏覽過的超連結" xfId="3117" builtinId="9" hidden="1"/>
    <cellStyle name="已瀏覽過的超連結" xfId="3119" builtinId="9" hidden="1"/>
    <cellStyle name="已瀏覽過的超連結" xfId="3121" builtinId="9" hidden="1"/>
    <cellStyle name="已瀏覽過的超連結" xfId="3123" builtinId="9" hidden="1"/>
    <cellStyle name="已瀏覽過的超連結" xfId="3125" builtinId="9" hidden="1"/>
    <cellStyle name="已瀏覽過的超連結" xfId="3127" builtinId="9" hidden="1"/>
    <cellStyle name="已瀏覽過的超連結" xfId="3129" builtinId="9" hidden="1"/>
    <cellStyle name="已瀏覽過的超連結" xfId="3131" builtinId="9" hidden="1"/>
    <cellStyle name="已瀏覽過的超連結" xfId="3133" builtinId="9" hidden="1"/>
    <cellStyle name="已瀏覽過的超連結" xfId="3135" builtinId="9" hidden="1"/>
    <cellStyle name="已瀏覽過的超連結" xfId="3137" builtinId="9" hidden="1"/>
    <cellStyle name="已瀏覽過的超連結" xfId="3139" builtinId="9" hidden="1"/>
    <cellStyle name="已瀏覽過的超連結" xfId="3141" builtinId="9" hidden="1"/>
    <cellStyle name="已瀏覽過的超連結" xfId="3143" builtinId="9" hidden="1"/>
    <cellStyle name="已瀏覽過的超連結" xfId="3145" builtinId="9" hidden="1"/>
    <cellStyle name="已瀏覽過的超連結" xfId="3147" builtinId="9" hidden="1"/>
    <cellStyle name="已瀏覽過的超連結" xfId="3149" builtinId="9" hidden="1"/>
    <cellStyle name="已瀏覽過的超連結" xfId="3151" builtinId="9" hidden="1"/>
    <cellStyle name="已瀏覽過的超連結" xfId="3153" builtinId="9" hidden="1"/>
    <cellStyle name="已瀏覽過的超連結" xfId="3155" builtinId="9" hidden="1"/>
    <cellStyle name="已瀏覽過的超連結" xfId="3157" builtinId="9" hidden="1"/>
    <cellStyle name="已瀏覽過的超連結" xfId="3159" builtinId="9" hidden="1"/>
    <cellStyle name="已瀏覽過的超連結" xfId="3161" builtinId="9" hidden="1"/>
    <cellStyle name="已瀏覽過的超連結" xfId="3163" builtinId="9" hidden="1"/>
    <cellStyle name="已瀏覽過的超連結" xfId="3165" builtinId="9" hidden="1"/>
    <cellStyle name="已瀏覽過的超連結" xfId="3167" builtinId="9" hidden="1"/>
    <cellStyle name="已瀏覽過的超連結" xfId="3169" builtinId="9" hidden="1"/>
    <cellStyle name="已瀏覽過的超連結" xfId="3171" builtinId="9" hidden="1"/>
    <cellStyle name="已瀏覽過的超連結" xfId="3173" builtinId="9" hidden="1"/>
    <cellStyle name="已瀏覽過的超連結" xfId="3175" builtinId="9" hidden="1"/>
    <cellStyle name="已瀏覽過的超連結" xfId="3177" builtinId="9" hidden="1"/>
    <cellStyle name="已瀏覽過的超連結" xfId="3179" builtinId="9" hidden="1"/>
    <cellStyle name="已瀏覽過的超連結" xfId="3181" builtinId="9" hidden="1"/>
    <cellStyle name="已瀏覽過的超連結" xfId="3183" builtinId="9" hidden="1"/>
    <cellStyle name="已瀏覽過的超連結" xfId="3185" builtinId="9" hidden="1"/>
    <cellStyle name="已瀏覽過的超連結" xfId="3187" builtinId="9" hidden="1"/>
    <cellStyle name="已瀏覽過的超連結" xfId="3189" builtinId="9" hidden="1"/>
    <cellStyle name="已瀏覽過的超連結" xfId="3191" builtinId="9" hidden="1"/>
    <cellStyle name="已瀏覽過的超連結" xfId="3193" builtinId="9" hidden="1"/>
    <cellStyle name="已瀏覽過的超連結" xfId="3195" builtinId="9" hidden="1"/>
    <cellStyle name="已瀏覽過的超連結" xfId="3197" builtinId="9" hidden="1"/>
    <cellStyle name="已瀏覽過的超連結" xfId="3199" builtinId="9" hidden="1"/>
    <cellStyle name="已瀏覽過的超連結" xfId="3201" builtinId="9" hidden="1"/>
    <cellStyle name="已瀏覽過的超連結" xfId="3203" builtinId="9" hidden="1"/>
    <cellStyle name="已瀏覽過的超連結" xfId="3205" builtinId="9" hidden="1"/>
    <cellStyle name="已瀏覽過的超連結" xfId="3207" builtinId="9" hidden="1"/>
    <cellStyle name="已瀏覽過的超連結" xfId="3209" builtinId="9" hidden="1"/>
    <cellStyle name="已瀏覽過的超連結" xfId="3211" builtinId="9" hidden="1"/>
    <cellStyle name="已瀏覽過的超連結" xfId="3213" builtinId="9" hidden="1"/>
    <cellStyle name="已瀏覽過的超連結" xfId="3215" builtinId="9" hidden="1"/>
    <cellStyle name="已瀏覽過的超連結" xfId="3217" builtinId="9" hidden="1"/>
    <cellStyle name="已瀏覽過的超連結" xfId="3219" builtinId="9" hidden="1"/>
    <cellStyle name="已瀏覽過的超連結" xfId="3221" builtinId="9" hidden="1"/>
    <cellStyle name="已瀏覽過的超連結" xfId="3223" builtinId="9" hidden="1"/>
    <cellStyle name="已瀏覽過的超連結" xfId="3225" builtinId="9" hidden="1"/>
    <cellStyle name="已瀏覽過的超連結" xfId="3227" builtinId="9" hidden="1"/>
    <cellStyle name="已瀏覽過的超連結" xfId="3229" builtinId="9" hidden="1"/>
    <cellStyle name="已瀏覽過的超連結" xfId="3231" builtinId="9" hidden="1"/>
    <cellStyle name="已瀏覽過的超連結" xfId="3233" builtinId="9" hidden="1"/>
    <cellStyle name="已瀏覽過的超連結" xfId="3235" builtinId="9" hidden="1"/>
    <cellStyle name="已瀏覽過的超連結" xfId="3237" builtinId="9" hidden="1"/>
    <cellStyle name="已瀏覽過的超連結" xfId="3239" builtinId="9" hidden="1"/>
    <cellStyle name="已瀏覽過的超連結" xfId="3241" builtinId="9" hidden="1"/>
    <cellStyle name="已瀏覽過的超連結" xfId="3243" builtinId="9" hidden="1"/>
    <cellStyle name="已瀏覽過的超連結" xfId="3245" builtinId="9" hidden="1"/>
    <cellStyle name="已瀏覽過的超連結" xfId="3247" builtinId="9" hidden="1"/>
    <cellStyle name="已瀏覽過的超連結" xfId="3249" builtinId="9" hidden="1"/>
    <cellStyle name="已瀏覽過的超連結" xfId="3251" builtinId="9" hidden="1"/>
    <cellStyle name="已瀏覽過的超連結" xfId="3253" builtinId="9" hidden="1"/>
    <cellStyle name="已瀏覽過的超連結" xfId="3255" builtinId="9" hidden="1"/>
    <cellStyle name="已瀏覽過的超連結" xfId="3257" builtinId="9" hidden="1"/>
    <cellStyle name="已瀏覽過的超連結" xfId="3259" builtinId="9" hidden="1"/>
    <cellStyle name="已瀏覽過的超連結" xfId="3261" builtinId="9" hidden="1"/>
    <cellStyle name="已瀏覽過的超連結" xfId="3263" builtinId="9" hidden="1"/>
    <cellStyle name="已瀏覽過的超連結" xfId="3265" builtinId="9" hidden="1"/>
    <cellStyle name="已瀏覽過的超連結" xfId="3267" builtinId="9" hidden="1"/>
    <cellStyle name="已瀏覽過的超連結" xfId="3269" builtinId="9" hidden="1"/>
    <cellStyle name="已瀏覽過的超連結" xfId="3271" builtinId="9" hidden="1"/>
    <cellStyle name="已瀏覽過的超連結" xfId="3273" builtinId="9" hidden="1"/>
    <cellStyle name="已瀏覽過的超連結" xfId="3275" builtinId="9" hidden="1"/>
    <cellStyle name="已瀏覽過的超連結" xfId="3277" builtinId="9" hidden="1"/>
    <cellStyle name="已瀏覽過的超連結" xfId="3279" builtinId="9" hidden="1"/>
    <cellStyle name="已瀏覽過的超連結" xfId="3281" builtinId="9" hidden="1"/>
    <cellStyle name="已瀏覽過的超連結" xfId="3283" builtinId="9" hidden="1"/>
    <cellStyle name="已瀏覽過的超連結" xfId="3285" builtinId="9" hidden="1"/>
    <cellStyle name="已瀏覽過的超連結" xfId="3287" builtinId="9" hidden="1"/>
    <cellStyle name="已瀏覽過的超連結" xfId="3289" builtinId="9" hidden="1"/>
    <cellStyle name="已瀏覽過的超連結" xfId="3291" builtinId="9" hidden="1"/>
    <cellStyle name="已瀏覽過的超連結" xfId="3293" builtinId="9" hidden="1"/>
    <cellStyle name="已瀏覽過的超連結" xfId="3295" builtinId="9" hidden="1"/>
    <cellStyle name="已瀏覽過的超連結" xfId="3297" builtinId="9" hidden="1"/>
    <cellStyle name="已瀏覽過的超連結" xfId="3299" builtinId="9" hidden="1"/>
    <cellStyle name="已瀏覽過的超連結" xfId="3301" builtinId="9" hidden="1"/>
    <cellStyle name="已瀏覽過的超連結" xfId="3303" builtinId="9" hidden="1"/>
    <cellStyle name="已瀏覽過的超連結" xfId="3305" builtinId="9" hidden="1"/>
    <cellStyle name="已瀏覽過的超連結" xfId="3307" builtinId="9" hidden="1"/>
    <cellStyle name="已瀏覽過的超連結" xfId="3309" builtinId="9" hidden="1"/>
    <cellStyle name="已瀏覽過的超連結" xfId="3311" builtinId="9" hidden="1"/>
    <cellStyle name="已瀏覽過的超連結" xfId="3313" builtinId="9" hidden="1"/>
    <cellStyle name="已瀏覽過的超連結" xfId="3315" builtinId="9" hidden="1"/>
    <cellStyle name="已瀏覽過的超連結" xfId="3317" builtinId="9" hidden="1"/>
    <cellStyle name="已瀏覽過的超連結" xfId="3319" builtinId="9" hidden="1"/>
    <cellStyle name="已瀏覽過的超連結" xfId="3321" builtinId="9" hidden="1"/>
    <cellStyle name="已瀏覽過的超連結" xfId="3323" builtinId="9" hidden="1"/>
    <cellStyle name="已瀏覽過的超連結" xfId="3325" builtinId="9" hidden="1"/>
    <cellStyle name="已瀏覽過的超連結" xfId="3327" builtinId="9" hidden="1"/>
    <cellStyle name="已瀏覽過的超連結" xfId="3329" builtinId="9" hidden="1"/>
    <cellStyle name="已瀏覽過的超連結" xfId="3331" builtinId="9" hidden="1"/>
    <cellStyle name="已瀏覽過的超連結" xfId="3333" builtinId="9" hidden="1"/>
    <cellStyle name="已瀏覽過的超連結" xfId="3335" builtinId="9" hidden="1"/>
    <cellStyle name="已瀏覽過的超連結" xfId="3337" builtinId="9" hidden="1"/>
    <cellStyle name="已瀏覽過的超連結" xfId="3339" builtinId="9" hidden="1"/>
    <cellStyle name="已瀏覽過的超連結" xfId="3341" builtinId="9" hidden="1"/>
    <cellStyle name="已瀏覽過的超連結" xfId="3343" builtinId="9" hidden="1"/>
    <cellStyle name="已瀏覽過的超連結" xfId="3345" builtinId="9" hidden="1"/>
    <cellStyle name="已瀏覽過的超連結" xfId="3347" builtinId="9" hidden="1"/>
    <cellStyle name="已瀏覽過的超連結" xfId="3349" builtinId="9" hidden="1"/>
    <cellStyle name="已瀏覽過的超連結" xfId="3351" builtinId="9" hidden="1"/>
    <cellStyle name="已瀏覽過的超連結" xfId="3353" builtinId="9" hidden="1"/>
    <cellStyle name="已瀏覽過的超連結" xfId="3355" builtinId="9" hidden="1"/>
    <cellStyle name="已瀏覽過的超連結" xfId="3357" builtinId="9" hidden="1"/>
    <cellStyle name="已瀏覽過的超連結" xfId="3359" builtinId="9" hidden="1"/>
    <cellStyle name="已瀏覽過的超連結" xfId="3361" builtinId="9" hidden="1"/>
    <cellStyle name="已瀏覽過的超連結" xfId="3363" builtinId="9" hidden="1"/>
    <cellStyle name="已瀏覽過的超連結" xfId="3365" builtinId="9" hidden="1"/>
    <cellStyle name="已瀏覽過的超連結" xfId="3367" builtinId="9" hidden="1"/>
    <cellStyle name="已瀏覽過的超連結" xfId="3369" builtinId="9" hidden="1"/>
    <cellStyle name="已瀏覽過的超連結" xfId="3371" builtinId="9" hidden="1"/>
    <cellStyle name="已瀏覽過的超連結" xfId="3373" builtinId="9" hidden="1"/>
    <cellStyle name="已瀏覽過的超連結" xfId="3375" builtinId="9" hidden="1"/>
    <cellStyle name="已瀏覽過的超連結" xfId="3377" builtinId="9" hidden="1"/>
    <cellStyle name="已瀏覽過的超連結" xfId="3379" builtinId="9" hidden="1"/>
    <cellStyle name="已瀏覽過的超連結" xfId="3381" builtinId="9" hidden="1"/>
    <cellStyle name="已瀏覽過的超連結" xfId="3383" builtinId="9" hidden="1"/>
    <cellStyle name="已瀏覽過的超連結" xfId="3385" builtinId="9" hidden="1"/>
    <cellStyle name="已瀏覽過的超連結" xfId="3387" builtinId="9" hidden="1"/>
    <cellStyle name="已瀏覽過的超連結" xfId="3389" builtinId="9" hidden="1"/>
    <cellStyle name="已瀏覽過的超連結" xfId="3391" builtinId="9" hidden="1"/>
    <cellStyle name="已瀏覽過的超連結" xfId="3393" builtinId="9" hidden="1"/>
    <cellStyle name="已瀏覽過的超連結" xfId="3395" builtinId="9" hidden="1"/>
    <cellStyle name="已瀏覽過的超連結" xfId="3397" builtinId="9" hidden="1"/>
    <cellStyle name="已瀏覽過的超連結" xfId="3399" builtinId="9" hidden="1"/>
    <cellStyle name="已瀏覽過的超連結" xfId="3401" builtinId="9" hidden="1"/>
    <cellStyle name="已瀏覽過的超連結" xfId="3403" builtinId="9" hidden="1"/>
    <cellStyle name="已瀏覽過的超連結" xfId="3405" builtinId="9" hidden="1"/>
    <cellStyle name="已瀏覽過的超連結" xfId="3407" builtinId="9" hidden="1"/>
    <cellStyle name="已瀏覽過的超連結" xfId="3409" builtinId="9" hidden="1"/>
    <cellStyle name="已瀏覽過的超連結" xfId="3411" builtinId="9" hidden="1"/>
    <cellStyle name="已瀏覽過的超連結" xfId="3413" builtinId="9" hidden="1"/>
    <cellStyle name="已瀏覽過的超連結" xfId="3415" builtinId="9" hidden="1"/>
    <cellStyle name="已瀏覽過的超連結" xfId="3417" builtinId="9" hidden="1"/>
    <cellStyle name="已瀏覽過的超連結" xfId="3419" builtinId="9" hidden="1"/>
    <cellStyle name="已瀏覽過的超連結" xfId="3421" builtinId="9" hidden="1"/>
    <cellStyle name="已瀏覽過的超連結" xfId="3423" builtinId="9" hidden="1"/>
    <cellStyle name="已瀏覽過的超連結" xfId="3425" builtinId="9" hidden="1"/>
    <cellStyle name="已瀏覽過的超連結" xfId="3427" builtinId="9" hidden="1"/>
    <cellStyle name="已瀏覽過的超連結" xfId="3429" builtinId="9" hidden="1"/>
    <cellStyle name="已瀏覽過的超連結" xfId="3431" builtinId="9" hidden="1"/>
    <cellStyle name="已瀏覽過的超連結" xfId="3433" builtinId="9" hidden="1"/>
    <cellStyle name="已瀏覽過的超連結" xfId="3435" builtinId="9" hidden="1"/>
    <cellStyle name="已瀏覽過的超連結" xfId="3437" builtinId="9" hidden="1"/>
    <cellStyle name="已瀏覽過的超連結" xfId="3439" builtinId="9" hidden="1"/>
    <cellStyle name="已瀏覽過的超連結" xfId="3441" builtinId="9" hidden="1"/>
    <cellStyle name="已瀏覽過的超連結" xfId="3443" builtinId="9" hidden="1"/>
    <cellStyle name="已瀏覽過的超連結" xfId="3445" builtinId="9" hidden="1"/>
    <cellStyle name="已瀏覽過的超連結" xfId="3447" builtinId="9" hidden="1"/>
    <cellStyle name="已瀏覽過的超連結" xfId="3449" builtinId="9" hidden="1"/>
    <cellStyle name="已瀏覽過的超連結" xfId="3451" builtinId="9" hidden="1"/>
    <cellStyle name="已瀏覽過的超連結" xfId="3453" builtinId="9" hidden="1"/>
    <cellStyle name="已瀏覽過的超連結" xfId="3455" builtinId="9" hidden="1"/>
    <cellStyle name="已瀏覽過的超連結" xfId="3457" builtinId="9" hidden="1"/>
    <cellStyle name="已瀏覽過的超連結" xfId="3459" builtinId="9" hidden="1"/>
    <cellStyle name="已瀏覽過的超連結" xfId="3461" builtinId="9" hidden="1"/>
    <cellStyle name="已瀏覽過的超連結" xfId="3463" builtinId="9" hidden="1"/>
    <cellStyle name="已瀏覽過的超連結" xfId="3465" builtinId="9" hidden="1"/>
    <cellStyle name="已瀏覽過的超連結" xfId="3467" builtinId="9" hidden="1"/>
    <cellStyle name="已瀏覽過的超連結" xfId="3469" builtinId="9" hidden="1"/>
    <cellStyle name="已瀏覽過的超連結" xfId="3471" builtinId="9" hidden="1"/>
    <cellStyle name="已瀏覽過的超連結" xfId="3473" builtinId="9" hidden="1"/>
    <cellStyle name="已瀏覽過的超連結" xfId="3475" builtinId="9" hidden="1"/>
    <cellStyle name="已瀏覽過的超連結" xfId="3477" builtinId="9" hidden="1"/>
    <cellStyle name="已瀏覽過的超連結" xfId="3479" builtinId="9" hidden="1"/>
    <cellStyle name="已瀏覽過的超連結" xfId="3481" builtinId="9" hidden="1"/>
    <cellStyle name="已瀏覽過的超連結" xfId="3483" builtinId="9" hidden="1"/>
    <cellStyle name="已瀏覽過的超連結" xfId="3485" builtinId="9" hidden="1"/>
    <cellStyle name="已瀏覽過的超連結" xfId="3487" builtinId="9" hidden="1"/>
    <cellStyle name="已瀏覽過的超連結" xfId="3489" builtinId="9" hidden="1"/>
    <cellStyle name="已瀏覽過的超連結" xfId="3491" builtinId="9" hidden="1"/>
    <cellStyle name="已瀏覽過的超連結" xfId="3493" builtinId="9" hidden="1"/>
    <cellStyle name="已瀏覽過的超連結" xfId="3495" builtinId="9" hidden="1"/>
    <cellStyle name="已瀏覽過的超連結" xfId="3497" builtinId="9" hidden="1"/>
    <cellStyle name="已瀏覽過的超連結" xfId="3499" builtinId="9" hidden="1"/>
    <cellStyle name="已瀏覽過的超連結" xfId="3501" builtinId="9" hidden="1"/>
    <cellStyle name="已瀏覽過的超連結" xfId="3503" builtinId="9" hidden="1"/>
    <cellStyle name="已瀏覽過的超連結" xfId="3505" builtinId="9" hidden="1"/>
    <cellStyle name="已瀏覽過的超連結" xfId="3507" builtinId="9" hidden="1"/>
    <cellStyle name="已瀏覽過的超連結" xfId="3509" builtinId="9" hidden="1"/>
    <cellStyle name="已瀏覽過的超連結" xfId="3511" builtinId="9" hidden="1"/>
    <cellStyle name="已瀏覽過的超連結" xfId="3513" builtinId="9" hidden="1"/>
    <cellStyle name="已瀏覽過的超連結" xfId="3515" builtinId="9" hidden="1"/>
    <cellStyle name="已瀏覽過的超連結" xfId="3517" builtinId="9" hidden="1"/>
    <cellStyle name="已瀏覽過的超連結" xfId="3519" builtinId="9" hidden="1"/>
    <cellStyle name="已瀏覽過的超連結" xfId="3521" builtinId="9" hidden="1"/>
    <cellStyle name="已瀏覽過的超連結" xfId="3523" builtinId="9" hidden="1"/>
    <cellStyle name="已瀏覽過的超連結" xfId="3525" builtinId="9" hidden="1"/>
    <cellStyle name="已瀏覽過的超連結" xfId="3527" builtinId="9" hidden="1"/>
    <cellStyle name="已瀏覽過的超連結" xfId="3529" builtinId="9" hidden="1"/>
    <cellStyle name="已瀏覽過的超連結" xfId="3531" builtinId="9" hidden="1"/>
    <cellStyle name="已瀏覽過的超連結" xfId="3533" builtinId="9" hidden="1"/>
    <cellStyle name="已瀏覽過的超連結" xfId="3535" builtinId="9" hidden="1"/>
    <cellStyle name="已瀏覽過的超連結" xfId="3537" builtinId="9" hidden="1"/>
    <cellStyle name="已瀏覽過的超連結" xfId="3539" builtinId="9" hidden="1"/>
    <cellStyle name="已瀏覽過的超連結" xfId="3541" builtinId="9" hidden="1"/>
    <cellStyle name="已瀏覽過的超連結" xfId="3543" builtinId="9" hidden="1"/>
    <cellStyle name="已瀏覽過的超連結" xfId="3545" builtinId="9" hidden="1"/>
    <cellStyle name="已瀏覽過的超連結" xfId="3547" builtinId="9" hidden="1"/>
    <cellStyle name="已瀏覽過的超連結" xfId="3549" builtinId="9" hidden="1"/>
    <cellStyle name="已瀏覽過的超連結" xfId="3551" builtinId="9" hidden="1"/>
    <cellStyle name="已瀏覽過的超連結" xfId="3553" builtinId="9" hidden="1"/>
    <cellStyle name="已瀏覽過的超連結" xfId="3555" builtinId="9" hidden="1"/>
    <cellStyle name="已瀏覽過的超連結" xfId="3557" builtinId="9" hidden="1"/>
    <cellStyle name="已瀏覽過的超連結" xfId="3559" builtinId="9" hidden="1"/>
    <cellStyle name="已瀏覽過的超連結" xfId="3561" builtinId="9" hidden="1"/>
    <cellStyle name="已瀏覽過的超連結" xfId="3563" builtinId="9" hidden="1"/>
    <cellStyle name="已瀏覽過的超連結" xfId="3565" builtinId="9" hidden="1"/>
    <cellStyle name="已瀏覽過的超連結" xfId="3567" builtinId="9" hidden="1"/>
    <cellStyle name="已瀏覽過的超連結" xfId="3569" builtinId="9" hidden="1"/>
    <cellStyle name="已瀏覽過的超連結" xfId="3571" builtinId="9" hidden="1"/>
    <cellStyle name="已瀏覽過的超連結" xfId="3573" builtinId="9" hidden="1"/>
    <cellStyle name="已瀏覽過的超連結" xfId="3575" builtinId="9" hidden="1"/>
    <cellStyle name="已瀏覽過的超連結" xfId="3577" builtinId="9" hidden="1"/>
    <cellStyle name="已瀏覽過的超連結" xfId="3579" builtinId="9" hidden="1"/>
    <cellStyle name="已瀏覽過的超連結" xfId="3581" builtinId="9" hidden="1"/>
    <cellStyle name="已瀏覽過的超連結" xfId="3583" builtinId="9" hidden="1"/>
    <cellStyle name="已瀏覽過的超連結" xfId="3585" builtinId="9" hidden="1"/>
    <cellStyle name="已瀏覽過的超連結" xfId="3587" builtinId="9" hidden="1"/>
    <cellStyle name="已瀏覽過的超連結" xfId="3589" builtinId="9" hidden="1"/>
    <cellStyle name="已瀏覽過的超連結" xfId="3591" builtinId="9" hidden="1"/>
    <cellStyle name="已瀏覽過的超連結" xfId="3593" builtinId="9" hidden="1"/>
    <cellStyle name="已瀏覽過的超連結" xfId="3595" builtinId="9" hidden="1"/>
    <cellStyle name="已瀏覽過的超連結" xfId="3597" builtinId="9" hidden="1"/>
    <cellStyle name="已瀏覽過的超連結" xfId="3599" builtinId="9" hidden="1"/>
    <cellStyle name="已瀏覽過的超連結" xfId="3601" builtinId="9" hidden="1"/>
    <cellStyle name="已瀏覽過的超連結" xfId="3603" builtinId="9" hidden="1"/>
    <cellStyle name="已瀏覽過的超連結" xfId="3605" builtinId="9" hidden="1"/>
    <cellStyle name="已瀏覽過的超連結" xfId="3607" builtinId="9" hidden="1"/>
    <cellStyle name="已瀏覽過的超連結" xfId="3609" builtinId="9" hidden="1"/>
    <cellStyle name="已瀏覽過的超連結" xfId="3611" builtinId="9" hidden="1"/>
    <cellStyle name="已瀏覽過的超連結" xfId="3613" builtinId="9" hidden="1"/>
    <cellStyle name="已瀏覽過的超連結" xfId="3615" builtinId="9" hidden="1"/>
    <cellStyle name="已瀏覽過的超連結" xfId="3617" builtinId="9" hidden="1"/>
    <cellStyle name="已瀏覽過的超連結" xfId="3619" builtinId="9" hidden="1"/>
    <cellStyle name="已瀏覽過的超連結" xfId="3621" builtinId="9" hidden="1"/>
    <cellStyle name="已瀏覽過的超連結" xfId="3623" builtinId="9" hidden="1"/>
    <cellStyle name="已瀏覽過的超連結" xfId="3625" builtinId="9" hidden="1"/>
    <cellStyle name="已瀏覽過的超連結" xfId="3627" builtinId="9" hidden="1"/>
    <cellStyle name="已瀏覽過的超連結" xfId="3629" builtinId="9" hidden="1"/>
    <cellStyle name="已瀏覽過的超連結" xfId="3631" builtinId="9" hidden="1"/>
    <cellStyle name="已瀏覽過的超連結" xfId="3633" builtinId="9" hidden="1"/>
    <cellStyle name="已瀏覽過的超連結" xfId="3635" builtinId="9" hidden="1"/>
    <cellStyle name="已瀏覽過的超連結" xfId="3637" builtinId="9" hidden="1"/>
    <cellStyle name="已瀏覽過的超連結" xfId="3639" builtinId="9" hidden="1"/>
    <cellStyle name="已瀏覽過的超連結" xfId="3641" builtinId="9" hidden="1"/>
    <cellStyle name="已瀏覽過的超連結" xfId="3643" builtinId="9" hidden="1"/>
    <cellStyle name="已瀏覽過的超連結" xfId="3645" builtinId="9" hidden="1"/>
    <cellStyle name="已瀏覽過的超連結" xfId="3647" builtinId="9" hidden="1"/>
    <cellStyle name="已瀏覽過的超連結" xfId="3649" builtinId="9" hidden="1"/>
    <cellStyle name="已瀏覽過的超連結" xfId="3651" builtinId="9" hidden="1"/>
    <cellStyle name="已瀏覽過的超連結" xfId="3653" builtinId="9" hidden="1"/>
    <cellStyle name="已瀏覽過的超連結" xfId="3655" builtinId="9" hidden="1"/>
    <cellStyle name="已瀏覽過的超連結" xfId="3657" builtinId="9" hidden="1"/>
    <cellStyle name="已瀏覽過的超連結" xfId="3659" builtinId="9" hidden="1"/>
    <cellStyle name="已瀏覽過的超連結" xfId="3661" builtinId="9" hidden="1"/>
    <cellStyle name="已瀏覽過的超連結" xfId="3817" builtinId="9" hidden="1"/>
    <cellStyle name="已瀏覽過的超連結" xfId="3819" builtinId="9" hidden="1"/>
    <cellStyle name="已瀏覽過的超連結" xfId="3821" builtinId="9" hidden="1"/>
    <cellStyle name="已瀏覽過的超連結" xfId="3823" builtinId="9" hidden="1"/>
    <cellStyle name="已瀏覽過的超連結" xfId="3825" builtinId="9" hidden="1"/>
    <cellStyle name="已瀏覽過的超連結" xfId="3827" builtinId="9" hidden="1"/>
    <cellStyle name="已瀏覽過的超連結" xfId="3829" builtinId="9" hidden="1"/>
    <cellStyle name="已瀏覽過的超連結" xfId="3831" builtinId="9" hidden="1"/>
    <cellStyle name="已瀏覽過的超連結" xfId="3833" builtinId="9" hidden="1"/>
    <cellStyle name="已瀏覽過的超連結" xfId="3835" builtinId="9" hidden="1"/>
    <cellStyle name="已瀏覽過的超連結" xfId="3837" builtinId="9" hidden="1"/>
    <cellStyle name="已瀏覽過的超連結" xfId="3839" builtinId="9" hidden="1"/>
    <cellStyle name="已瀏覽過的超連結" xfId="3841" builtinId="9" hidden="1"/>
    <cellStyle name="已瀏覽過的超連結" xfId="3843" builtinId="9" hidden="1"/>
    <cellStyle name="已瀏覽過的超連結" xfId="3845" builtinId="9" hidden="1"/>
    <cellStyle name="已瀏覽過的超連結" xfId="3847" builtinId="9" hidden="1"/>
    <cellStyle name="已瀏覽過的超連結" xfId="3849" builtinId="9" hidden="1"/>
    <cellStyle name="已瀏覽過的超連結" xfId="3851" builtinId="9" hidden="1"/>
    <cellStyle name="已瀏覽過的超連結" xfId="3853" builtinId="9" hidden="1"/>
    <cellStyle name="已瀏覽過的超連結" xfId="3855" builtinId="9" hidden="1"/>
    <cellStyle name="已瀏覽過的超連結" xfId="3857" builtinId="9" hidden="1"/>
    <cellStyle name="已瀏覽過的超連結" xfId="3859" builtinId="9" hidden="1"/>
    <cellStyle name="已瀏覽過的超連結" xfId="3861" builtinId="9" hidden="1"/>
    <cellStyle name="已瀏覽過的超連結" xfId="3863" builtinId="9" hidden="1"/>
    <cellStyle name="已瀏覽過的超連結" xfId="3865" builtinId="9" hidden="1"/>
    <cellStyle name="已瀏覽過的超連結" xfId="3867" builtinId="9" hidden="1"/>
    <cellStyle name="已瀏覽過的超連結" xfId="3869" builtinId="9" hidden="1"/>
    <cellStyle name="已瀏覽過的超連結" xfId="3871" builtinId="9" hidden="1"/>
    <cellStyle name="已瀏覽過的超連結" xfId="3873" builtinId="9" hidden="1"/>
    <cellStyle name="已瀏覽過的超連結" xfId="3875" builtinId="9" hidden="1"/>
    <cellStyle name="已瀏覽過的超連結" xfId="3877" builtinId="9" hidden="1"/>
    <cellStyle name="已瀏覽過的超連結" xfId="3879" builtinId="9" hidden="1"/>
    <cellStyle name="已瀏覽過的超連結" xfId="3881" builtinId="9" hidden="1"/>
    <cellStyle name="已瀏覽過的超連結" xfId="3883" builtinId="9" hidden="1"/>
    <cellStyle name="已瀏覽過的超連結" xfId="3885" builtinId="9" hidden="1"/>
    <cellStyle name="已瀏覽過的超連結" xfId="3887" builtinId="9" hidden="1"/>
    <cellStyle name="已瀏覽過的超連結" xfId="3889" builtinId="9" hidden="1"/>
    <cellStyle name="已瀏覽過的超連結" xfId="3891" builtinId="9" hidden="1"/>
    <cellStyle name="已瀏覽過的超連結" xfId="3893" builtinId="9" hidden="1"/>
    <cellStyle name="已瀏覽過的超連結" xfId="3895" builtinId="9" hidden="1"/>
    <cellStyle name="已瀏覽過的超連結" xfId="3897" builtinId="9" hidden="1"/>
    <cellStyle name="已瀏覽過的超連結" xfId="3899" builtinId="9" hidden="1"/>
    <cellStyle name="已瀏覽過的超連結" xfId="3901" builtinId="9" hidden="1"/>
    <cellStyle name="已瀏覽過的超連結" xfId="3903" builtinId="9" hidden="1"/>
    <cellStyle name="已瀏覽過的超連結" xfId="3905" builtinId="9" hidden="1"/>
    <cellStyle name="已瀏覽過的超連結" xfId="3907" builtinId="9" hidden="1"/>
    <cellStyle name="已瀏覽過的超連結" xfId="3909" builtinId="9" hidden="1"/>
    <cellStyle name="已瀏覽過的超連結" xfId="3911" builtinId="9" hidden="1"/>
    <cellStyle name="已瀏覽過的超連結" xfId="3913" builtinId="9" hidden="1"/>
    <cellStyle name="已瀏覽過的超連結" xfId="3915" builtinId="9" hidden="1"/>
    <cellStyle name="已瀏覽過的超連結" xfId="3917" builtinId="9" hidden="1"/>
    <cellStyle name="已瀏覽過的超連結" xfId="3919" builtinId="9" hidden="1"/>
    <cellStyle name="已瀏覽過的超連結" xfId="3921" builtinId="9" hidden="1"/>
    <cellStyle name="已瀏覽過的超連結" xfId="3923" builtinId="9" hidden="1"/>
    <cellStyle name="已瀏覽過的超連結" xfId="3925" builtinId="9" hidden="1"/>
    <cellStyle name="已瀏覽過的超連結" xfId="3927" builtinId="9" hidden="1"/>
    <cellStyle name="已瀏覽過的超連結" xfId="3929" builtinId="9" hidden="1"/>
    <cellStyle name="已瀏覽過的超連結" xfId="3931" builtinId="9" hidden="1"/>
    <cellStyle name="已瀏覽過的超連結" xfId="3933" builtinId="9" hidden="1"/>
    <cellStyle name="已瀏覽過的超連結" xfId="3935" builtinId="9" hidden="1"/>
    <cellStyle name="已瀏覽過的超連結" xfId="3937" builtinId="9" hidden="1"/>
    <cellStyle name="已瀏覽過的超連結" xfId="3939" builtinId="9" hidden="1"/>
    <cellStyle name="已瀏覽過的超連結" xfId="3941" builtinId="9" hidden="1"/>
    <cellStyle name="已瀏覽過的超連結" xfId="3943" builtinId="9" hidden="1"/>
    <cellStyle name="已瀏覽過的超連結" xfId="3945" builtinId="9" hidden="1"/>
    <cellStyle name="已瀏覽過的超連結" xfId="3947" builtinId="9" hidden="1"/>
    <cellStyle name="已瀏覽過的超連結" xfId="3949" builtinId="9" hidden="1"/>
    <cellStyle name="已瀏覽過的超連結" xfId="3951" builtinId="9" hidden="1"/>
    <cellStyle name="已瀏覽過的超連結" xfId="3953" builtinId="9" hidden="1"/>
    <cellStyle name="已瀏覽過的超連結" xfId="3955" builtinId="9" hidden="1"/>
    <cellStyle name="已瀏覽過的超連結" xfId="3957" builtinId="9" hidden="1"/>
    <cellStyle name="已瀏覽過的超連結" xfId="3959" builtinId="9" hidden="1"/>
    <cellStyle name="已瀏覽過的超連結" xfId="3961" builtinId="9" hidden="1"/>
    <cellStyle name="已瀏覽過的超連結" xfId="3963" builtinId="9" hidden="1"/>
    <cellStyle name="已瀏覽過的超連結" xfId="3965" builtinId="9" hidden="1"/>
    <cellStyle name="已瀏覽過的超連結" xfId="3967" builtinId="9" hidden="1"/>
    <cellStyle name="已瀏覽過的超連結" xfId="3969" builtinId="9" hidden="1"/>
    <cellStyle name="已瀏覽過的超連結" xfId="3971" builtinId="9" hidden="1"/>
    <cellStyle name="已瀏覽過的超連結" xfId="3973" builtinId="9" hidden="1"/>
    <cellStyle name="已瀏覽過的超連結" xfId="3975" builtinId="9" hidden="1"/>
    <cellStyle name="已瀏覽過的超連結" xfId="3977" builtinId="9" hidden="1"/>
    <cellStyle name="已瀏覽過的超連結" xfId="3979" builtinId="9" hidden="1"/>
    <cellStyle name="已瀏覽過的超連結" xfId="3981" builtinId="9" hidden="1"/>
    <cellStyle name="已瀏覽過的超連結" xfId="3983" builtinId="9" hidden="1"/>
    <cellStyle name="已瀏覽過的超連結" xfId="3985" builtinId="9" hidden="1"/>
    <cellStyle name="已瀏覽過的超連結" xfId="3987" builtinId="9" hidden="1"/>
    <cellStyle name="已瀏覽過的超連結" xfId="3989" builtinId="9" hidden="1"/>
    <cellStyle name="已瀏覽過的超連結" xfId="3991" builtinId="9" hidden="1"/>
    <cellStyle name="已瀏覽過的超連結" xfId="3993" builtinId="9" hidden="1"/>
    <cellStyle name="已瀏覽過的超連結" xfId="3995" builtinId="9" hidden="1"/>
    <cellStyle name="已瀏覽過的超連結" xfId="3997" builtinId="9" hidden="1"/>
    <cellStyle name="已瀏覽過的超連結" xfId="3999" builtinId="9" hidden="1"/>
    <cellStyle name="已瀏覽過的超連結" xfId="4001" builtinId="9" hidden="1"/>
    <cellStyle name="已瀏覽過的超連結" xfId="4003" builtinId="9" hidden="1"/>
    <cellStyle name="已瀏覽過的超連結" xfId="4005" builtinId="9" hidden="1"/>
    <cellStyle name="已瀏覽過的超連結" xfId="4007" builtinId="9" hidden="1"/>
    <cellStyle name="已瀏覽過的超連結" xfId="4009" builtinId="9" hidden="1"/>
    <cellStyle name="已瀏覽過的超連結" xfId="4011" builtinId="9" hidden="1"/>
    <cellStyle name="已瀏覽過的超連結" xfId="4013" builtinId="9" hidden="1"/>
    <cellStyle name="已瀏覽過的超連結" xfId="4015" builtinId="9" hidden="1"/>
    <cellStyle name="已瀏覽過的超連結" xfId="4017" builtinId="9" hidden="1"/>
    <cellStyle name="已瀏覽過的超連結" xfId="4019" builtinId="9" hidden="1"/>
    <cellStyle name="已瀏覽過的超連結" xfId="4021" builtinId="9" hidden="1"/>
    <cellStyle name="已瀏覽過的超連結" xfId="4023" builtinId="9" hidden="1"/>
    <cellStyle name="已瀏覽過的超連結" xfId="4025" builtinId="9" hidden="1"/>
    <cellStyle name="已瀏覽過的超連結" xfId="4027" builtinId="9" hidden="1"/>
    <cellStyle name="已瀏覽過的超連結" xfId="4029" builtinId="9" hidden="1"/>
    <cellStyle name="已瀏覽過的超連結" xfId="4031" builtinId="9" hidden="1"/>
    <cellStyle name="已瀏覽過的超連結" xfId="4033" builtinId="9" hidden="1"/>
    <cellStyle name="已瀏覽過的超連結" xfId="4035" builtinId="9" hidden="1"/>
    <cellStyle name="已瀏覽過的超連結" xfId="4037" builtinId="9" hidden="1"/>
    <cellStyle name="已瀏覽過的超連結" xfId="4039" builtinId="9" hidden="1"/>
    <cellStyle name="已瀏覽過的超連結" xfId="4041" builtinId="9" hidden="1"/>
    <cellStyle name="已瀏覽過的超連結" xfId="4043" builtinId="9" hidden="1"/>
    <cellStyle name="已瀏覽過的超連結" xfId="4045" builtinId="9" hidden="1"/>
    <cellStyle name="已瀏覽過的超連結" xfId="4047" builtinId="9" hidden="1"/>
    <cellStyle name="已瀏覽過的超連結" xfId="4049" builtinId="9" hidden="1"/>
    <cellStyle name="已瀏覽過的超連結" xfId="4051" builtinId="9" hidden="1"/>
    <cellStyle name="已瀏覽過的超連結" xfId="4053" builtinId="9" hidden="1"/>
    <cellStyle name="已瀏覽過的超連結" xfId="4055" builtinId="9" hidden="1"/>
    <cellStyle name="已瀏覽過的超連結" xfId="4057" builtinId="9" hidden="1"/>
    <cellStyle name="已瀏覽過的超連結" xfId="4059" builtinId="9" hidden="1"/>
    <cellStyle name="已瀏覽過的超連結" xfId="4061" builtinId="9" hidden="1"/>
    <cellStyle name="已瀏覽過的超連結" xfId="4063" builtinId="9" hidden="1"/>
    <cellStyle name="已瀏覽過的超連結" xfId="4065" builtinId="9" hidden="1"/>
    <cellStyle name="已瀏覽過的超連結" xfId="4067" builtinId="9" hidden="1"/>
    <cellStyle name="已瀏覽過的超連結" xfId="4069" builtinId="9" hidden="1"/>
    <cellStyle name="已瀏覽過的超連結" xfId="4071" builtinId="9" hidden="1"/>
    <cellStyle name="已瀏覽過的超連結" xfId="4073" builtinId="9" hidden="1"/>
    <cellStyle name="已瀏覽過的超連結" xfId="4075" builtinId="9" hidden="1"/>
    <cellStyle name="已瀏覽過的超連結" xfId="4077" builtinId="9" hidden="1"/>
    <cellStyle name="已瀏覽過的超連結" xfId="4079" builtinId="9" hidden="1"/>
    <cellStyle name="已瀏覽過的超連結" xfId="4081" builtinId="9" hidden="1"/>
    <cellStyle name="已瀏覽過的超連結" xfId="4083" builtinId="9" hidden="1"/>
    <cellStyle name="已瀏覽過的超連結" xfId="4085" builtinId="9" hidden="1"/>
    <cellStyle name="已瀏覽過的超連結" xfId="4087" builtinId="9" hidden="1"/>
    <cellStyle name="已瀏覽過的超連結" xfId="4089" builtinId="9" hidden="1"/>
    <cellStyle name="已瀏覽過的超連結" xfId="4091" builtinId="9" hidden="1"/>
    <cellStyle name="已瀏覽過的超連結" xfId="4093" builtinId="9" hidden="1"/>
    <cellStyle name="已瀏覽過的超連結" xfId="4095" builtinId="9" hidden="1"/>
    <cellStyle name="已瀏覽過的超連結" xfId="4097" builtinId="9" hidden="1"/>
    <cellStyle name="已瀏覽過的超連結" xfId="4099" builtinId="9" hidden="1"/>
    <cellStyle name="已瀏覽過的超連結" xfId="4101" builtinId="9" hidden="1"/>
    <cellStyle name="已瀏覽過的超連結" xfId="4103" builtinId="9" hidden="1"/>
    <cellStyle name="已瀏覽過的超連結" xfId="4105" builtinId="9" hidden="1"/>
    <cellStyle name="已瀏覽過的超連結" xfId="4107" builtinId="9" hidden="1"/>
    <cellStyle name="已瀏覽過的超連結" xfId="4109" builtinId="9" hidden="1"/>
    <cellStyle name="已瀏覽過的超連結" xfId="4111" builtinId="9" hidden="1"/>
    <cellStyle name="已瀏覽過的超連結" xfId="4113" builtinId="9" hidden="1"/>
    <cellStyle name="已瀏覽過的超連結" xfId="4115" builtinId="9" hidden="1"/>
    <cellStyle name="已瀏覽過的超連結" xfId="4117" builtinId="9" hidden="1"/>
    <cellStyle name="已瀏覽過的超連結" xfId="4119" builtinId="9" hidden="1"/>
    <cellStyle name="已瀏覽過的超連結" xfId="4121" builtinId="9" hidden="1"/>
    <cellStyle name="已瀏覽過的超連結" xfId="4123" builtinId="9" hidden="1"/>
    <cellStyle name="已瀏覽過的超連結" xfId="4125" builtinId="9" hidden="1"/>
    <cellStyle name="已瀏覽過的超連結" xfId="4127" builtinId="9" hidden="1"/>
    <cellStyle name="已瀏覽過的超連結" xfId="4129" builtinId="9" hidden="1"/>
    <cellStyle name="已瀏覽過的超連結" xfId="4131" builtinId="9" hidden="1"/>
    <cellStyle name="已瀏覽過的超連結" xfId="4133" builtinId="9" hidden="1"/>
    <cellStyle name="已瀏覽過的超連結" xfId="4135" builtinId="9" hidden="1"/>
    <cellStyle name="已瀏覽過的超連結" xfId="4137" builtinId="9" hidden="1"/>
    <cellStyle name="已瀏覽過的超連結" xfId="4139" builtinId="9" hidden="1"/>
    <cellStyle name="已瀏覽過的超連結" xfId="4141" builtinId="9" hidden="1"/>
    <cellStyle name="已瀏覽過的超連結" xfId="4143" builtinId="9" hidden="1"/>
    <cellStyle name="已瀏覽過的超連結" xfId="4145" builtinId="9" hidden="1"/>
    <cellStyle name="已瀏覽過的超連結" xfId="4147" builtinId="9" hidden="1"/>
    <cellStyle name="已瀏覽過的超連結" xfId="4149" builtinId="9" hidden="1"/>
    <cellStyle name="已瀏覽過的超連結" xfId="4151" builtinId="9" hidden="1"/>
    <cellStyle name="已瀏覽過的超連結" xfId="4153" builtinId="9" hidden="1"/>
    <cellStyle name="已瀏覽過的超連結" xfId="4155" builtinId="9" hidden="1"/>
    <cellStyle name="已瀏覽過的超連結" xfId="4157" builtinId="9" hidden="1"/>
    <cellStyle name="已瀏覽過的超連結" xfId="4159" builtinId="9" hidden="1"/>
    <cellStyle name="已瀏覽過的超連結" xfId="4161" builtinId="9" hidden="1"/>
    <cellStyle name="已瀏覽過的超連結" xfId="4163" builtinId="9" hidden="1"/>
    <cellStyle name="已瀏覽過的超連結" xfId="4165" builtinId="9" hidden="1"/>
    <cellStyle name="已瀏覽過的超連結" xfId="4167" builtinId="9" hidden="1"/>
    <cellStyle name="已瀏覽過的超連結" xfId="4169" builtinId="9" hidden="1"/>
    <cellStyle name="已瀏覽過的超連結" xfId="4171" builtinId="9" hidden="1"/>
    <cellStyle name="已瀏覽過的超連結" xfId="4173" builtinId="9" hidden="1"/>
    <cellStyle name="已瀏覽過的超連結" xfId="4175" builtinId="9" hidden="1"/>
    <cellStyle name="已瀏覽過的超連結" xfId="4177" builtinId="9" hidden="1"/>
    <cellStyle name="已瀏覽過的超連結" xfId="4179" builtinId="9" hidden="1"/>
    <cellStyle name="已瀏覽過的超連結" xfId="4181" builtinId="9" hidden="1"/>
    <cellStyle name="已瀏覽過的超連結" xfId="4183" builtinId="9" hidden="1"/>
    <cellStyle name="已瀏覽過的超連結" xfId="4185" builtinId="9" hidden="1"/>
    <cellStyle name="已瀏覽過的超連結" xfId="4187" builtinId="9" hidden="1"/>
    <cellStyle name="已瀏覽過的超連結" xfId="4189" builtinId="9" hidden="1"/>
    <cellStyle name="已瀏覽過的超連結" xfId="4191" builtinId="9" hidden="1"/>
    <cellStyle name="已瀏覽過的超連結" xfId="4193" builtinId="9" hidden="1"/>
    <cellStyle name="已瀏覽過的超連結" xfId="4195" builtinId="9" hidden="1"/>
    <cellStyle name="已瀏覽過的超連結" xfId="4197" builtinId="9" hidden="1"/>
    <cellStyle name="已瀏覽過的超連結" xfId="4199" builtinId="9" hidden="1"/>
    <cellStyle name="已瀏覽過的超連結" xfId="4201" builtinId="9" hidden="1"/>
    <cellStyle name="已瀏覽過的超連結" xfId="4203" builtinId="9" hidden="1"/>
    <cellStyle name="已瀏覽過的超連結" xfId="4205" builtinId="9" hidden="1"/>
    <cellStyle name="已瀏覽過的超連結" xfId="4207" builtinId="9" hidden="1"/>
    <cellStyle name="已瀏覽過的超連結" xfId="4209" builtinId="9" hidden="1"/>
    <cellStyle name="已瀏覽過的超連結" xfId="4211" builtinId="9" hidden="1"/>
    <cellStyle name="已瀏覽過的超連結" xfId="4213" builtinId="9" hidden="1"/>
    <cellStyle name="已瀏覽過的超連結" xfId="4215" builtinId="9" hidden="1"/>
    <cellStyle name="已瀏覽過的超連結" xfId="4217" builtinId="9" hidden="1"/>
    <cellStyle name="已瀏覽過的超連結" xfId="4219" builtinId="9" hidden="1"/>
    <cellStyle name="已瀏覽過的超連結" xfId="4221" builtinId="9" hidden="1"/>
    <cellStyle name="已瀏覽過的超連結" xfId="4223" builtinId="9" hidden="1"/>
    <cellStyle name="已瀏覽過的超連結" xfId="4225" builtinId="9" hidden="1"/>
    <cellStyle name="已瀏覽過的超連結" xfId="4227" builtinId="9" hidden="1"/>
    <cellStyle name="已瀏覽過的超連結" xfId="4229" builtinId="9" hidden="1"/>
    <cellStyle name="已瀏覽過的超連結" xfId="4231" builtinId="9" hidden="1"/>
    <cellStyle name="已瀏覽過的超連結" xfId="4233" builtinId="9" hidden="1"/>
    <cellStyle name="已瀏覽過的超連結" xfId="4235" builtinId="9" hidden="1"/>
    <cellStyle name="已瀏覽過的超連結" xfId="4237" builtinId="9" hidden="1"/>
    <cellStyle name="已瀏覽過的超連結" xfId="4239" builtinId="9" hidden="1"/>
    <cellStyle name="已瀏覽過的超連結" xfId="4241" builtinId="9" hidden="1"/>
    <cellStyle name="已瀏覽過的超連結" xfId="4243" builtinId="9" hidden="1"/>
    <cellStyle name="已瀏覽過的超連結" xfId="4245" builtinId="9" hidden="1"/>
    <cellStyle name="已瀏覽過的超連結" xfId="4247" builtinId="9" hidden="1"/>
    <cellStyle name="已瀏覽過的超連結" xfId="4249" builtinId="9" hidden="1"/>
    <cellStyle name="已瀏覽過的超連結" xfId="4251" builtinId="9" hidden="1"/>
    <cellStyle name="已瀏覽過的超連結" xfId="4253" builtinId="9" hidden="1"/>
    <cellStyle name="已瀏覽過的超連結" xfId="4255" builtinId="9" hidden="1"/>
    <cellStyle name="已瀏覽過的超連結" xfId="4257" builtinId="9" hidden="1"/>
    <cellStyle name="已瀏覽過的超連結" xfId="4259" builtinId="9" hidden="1"/>
    <cellStyle name="已瀏覽過的超連結" xfId="4261" builtinId="9" hidden="1"/>
    <cellStyle name="已瀏覽過的超連結" xfId="4263" builtinId="9" hidden="1"/>
    <cellStyle name="已瀏覽過的超連結" xfId="4265" builtinId="9" hidden="1"/>
    <cellStyle name="已瀏覽過的超連結" xfId="4267" builtinId="9" hidden="1"/>
    <cellStyle name="已瀏覽過的超連結" xfId="4269" builtinId="9" hidden="1"/>
    <cellStyle name="已瀏覽過的超連結" xfId="4271" builtinId="9" hidden="1"/>
    <cellStyle name="已瀏覽過的超連結" xfId="4273" builtinId="9" hidden="1"/>
    <cellStyle name="已瀏覽過的超連結" xfId="4275" builtinId="9" hidden="1"/>
    <cellStyle name="已瀏覽過的超連結" xfId="4277" builtinId="9" hidden="1"/>
    <cellStyle name="已瀏覽過的超連結" xfId="4279" builtinId="9" hidden="1"/>
    <cellStyle name="已瀏覽過的超連結" xfId="4281" builtinId="9" hidden="1"/>
    <cellStyle name="已瀏覽過的超連結" xfId="4283" builtinId="9" hidden="1"/>
    <cellStyle name="已瀏覽過的超連結" xfId="4285" builtinId="9" hidden="1"/>
    <cellStyle name="已瀏覽過的超連結" xfId="4287" builtinId="9" hidden="1"/>
    <cellStyle name="已瀏覽過的超連結" xfId="4289" builtinId="9" hidden="1"/>
    <cellStyle name="已瀏覽過的超連結" xfId="4291" builtinId="9" hidden="1"/>
    <cellStyle name="已瀏覽過的超連結" xfId="4293" builtinId="9" hidden="1"/>
    <cellStyle name="已瀏覽過的超連結" xfId="4295" builtinId="9" hidden="1"/>
    <cellStyle name="已瀏覽過的超連結" xfId="4297" builtinId="9" hidden="1"/>
    <cellStyle name="已瀏覽過的超連結" xfId="4299" builtinId="9" hidden="1"/>
    <cellStyle name="已瀏覽過的超連結" xfId="4301" builtinId="9" hidden="1"/>
    <cellStyle name="已瀏覽過的超連結" xfId="4303" builtinId="9" hidden="1"/>
    <cellStyle name="已瀏覽過的超連結" xfId="4305" builtinId="9" hidden="1"/>
    <cellStyle name="已瀏覽過的超連結" xfId="4307" builtinId="9" hidden="1"/>
    <cellStyle name="已瀏覽過的超連結" xfId="4309" builtinId="9" hidden="1"/>
    <cellStyle name="已瀏覽過的超連結" xfId="4311" builtinId="9" hidden="1"/>
    <cellStyle name="已瀏覽過的超連結" xfId="4313" builtinId="9" hidden="1"/>
    <cellStyle name="已瀏覽過的超連結" xfId="4315" builtinId="9" hidden="1"/>
    <cellStyle name="已瀏覽過的超連結" xfId="4317" builtinId="9" hidden="1"/>
    <cellStyle name="已瀏覽過的超連結" xfId="4319" builtinId="9" hidden="1"/>
    <cellStyle name="已瀏覽過的超連結" xfId="4321" builtinId="9" hidden="1"/>
    <cellStyle name="已瀏覽過的超連結" xfId="4323" builtinId="9" hidden="1"/>
    <cellStyle name="已瀏覽過的超連結" xfId="4325" builtinId="9" hidden="1"/>
    <cellStyle name="已瀏覽過的超連結" xfId="4327" builtinId="9" hidden="1"/>
    <cellStyle name="已瀏覽過的超連結" xfId="4329" builtinId="9" hidden="1"/>
    <cellStyle name="已瀏覽過的超連結" xfId="4331" builtinId="9" hidden="1"/>
    <cellStyle name="已瀏覽過的超連結" xfId="4333" builtinId="9" hidden="1"/>
    <cellStyle name="已瀏覽過的超連結" xfId="4335" builtinId="9" hidden="1"/>
    <cellStyle name="已瀏覽過的超連結" xfId="4337" builtinId="9" hidden="1"/>
    <cellStyle name="已瀏覽過的超連結" xfId="4339" builtinId="9" hidden="1"/>
    <cellStyle name="已瀏覽過的超連結" xfId="4341" builtinId="9" hidden="1"/>
    <cellStyle name="已瀏覽過的超連結" xfId="4343" builtinId="9" hidden="1"/>
    <cellStyle name="已瀏覽過的超連結" xfId="4345" builtinId="9" hidden="1"/>
    <cellStyle name="已瀏覽過的超連結" xfId="4347" builtinId="9" hidden="1"/>
    <cellStyle name="已瀏覽過的超連結" xfId="4349" builtinId="9" hidden="1"/>
    <cellStyle name="已瀏覽過的超連結" xfId="4351" builtinId="9" hidden="1"/>
    <cellStyle name="已瀏覽過的超連結" xfId="4353" builtinId="9" hidden="1"/>
    <cellStyle name="已瀏覽過的超連結" xfId="4355" builtinId="9" hidden="1"/>
    <cellStyle name="已瀏覽過的超連結" xfId="4357" builtinId="9" hidden="1"/>
    <cellStyle name="已瀏覽過的超連結" xfId="4359" builtinId="9" hidden="1"/>
    <cellStyle name="已瀏覽過的超連結" xfId="4361" builtinId="9" hidden="1"/>
    <cellStyle name="已瀏覽過的超連結" xfId="4363" builtinId="9" hidden="1"/>
    <cellStyle name="已瀏覽過的超連結" xfId="4365" builtinId="9" hidden="1"/>
    <cellStyle name="已瀏覽過的超連結" xfId="4367" builtinId="9" hidden="1"/>
    <cellStyle name="已瀏覽過的超連結" xfId="4369" builtinId="9" hidden="1"/>
    <cellStyle name="已瀏覽過的超連結" xfId="4371" builtinId="9" hidden="1"/>
    <cellStyle name="已瀏覽過的超連結" xfId="4373" builtinId="9" hidden="1"/>
    <cellStyle name="已瀏覽過的超連結" xfId="4375" builtinId="9" hidden="1"/>
    <cellStyle name="已瀏覽過的超連結" xfId="4377" builtinId="9" hidden="1"/>
    <cellStyle name="已瀏覽過的超連結" xfId="4379" builtinId="9" hidden="1"/>
    <cellStyle name="已瀏覽過的超連結" xfId="4381" builtinId="9" hidden="1"/>
    <cellStyle name="已瀏覽過的超連結" xfId="4383" builtinId="9" hidden="1"/>
    <cellStyle name="已瀏覽過的超連結" xfId="4385" builtinId="9" hidden="1"/>
    <cellStyle name="已瀏覽過的超連結" xfId="4387" builtinId="9" hidden="1"/>
    <cellStyle name="已瀏覽過的超連結" xfId="4389" builtinId="9" hidden="1"/>
    <cellStyle name="已瀏覽過的超連結" xfId="4391" builtinId="9" hidden="1"/>
    <cellStyle name="已瀏覽過的超連結" xfId="4393" builtinId="9" hidden="1"/>
    <cellStyle name="已瀏覽過的超連結" xfId="4395" builtinId="9" hidden="1"/>
    <cellStyle name="已瀏覽過的超連結" xfId="4397" builtinId="9" hidden="1"/>
    <cellStyle name="已瀏覽過的超連結" xfId="4399" builtinId="9" hidden="1"/>
    <cellStyle name="已瀏覽過的超連結" xfId="4401" builtinId="9" hidden="1"/>
    <cellStyle name="已瀏覽過的超連結" xfId="4403" builtinId="9" hidden="1"/>
    <cellStyle name="已瀏覽過的超連結" xfId="4405" builtinId="9" hidden="1"/>
    <cellStyle name="已瀏覽過的超連結" xfId="4407" builtinId="9" hidden="1"/>
    <cellStyle name="已瀏覽過的超連結" xfId="4409" builtinId="9" hidden="1"/>
    <cellStyle name="已瀏覽過的超連結" xfId="4411" builtinId="9" hidden="1"/>
    <cellStyle name="已瀏覽過的超連結" xfId="4413" builtinId="9" hidden="1"/>
    <cellStyle name="已瀏覽過的超連結" xfId="4415" builtinId="9" hidden="1"/>
    <cellStyle name="已瀏覽過的超連結" xfId="4417" builtinId="9" hidden="1"/>
    <cellStyle name="已瀏覽過的超連結" xfId="4419" builtinId="9" hidden="1"/>
    <cellStyle name="已瀏覽過的超連結" xfId="4421" builtinId="9" hidden="1"/>
    <cellStyle name="已瀏覽過的超連結" xfId="4423" builtinId="9" hidden="1"/>
    <cellStyle name="已瀏覽過的超連結" xfId="4425" builtinId="9" hidden="1"/>
    <cellStyle name="已瀏覽過的超連結" xfId="4427" builtinId="9" hidden="1"/>
    <cellStyle name="已瀏覽過的超連結" xfId="4429" builtinId="9" hidden="1"/>
    <cellStyle name="已瀏覽過的超連結" xfId="4431" builtinId="9" hidden="1"/>
    <cellStyle name="已瀏覽過的超連結" xfId="4433" builtinId="9" hidden="1"/>
    <cellStyle name="已瀏覽過的超連結" xfId="4435" builtinId="9" hidden="1"/>
    <cellStyle name="已瀏覽過的超連結" xfId="4437" builtinId="9" hidden="1"/>
    <cellStyle name="已瀏覽過的超連結" xfId="4439" builtinId="9" hidden="1"/>
    <cellStyle name="已瀏覽過的超連結" xfId="4441" builtinId="9" hidden="1"/>
    <cellStyle name="已瀏覽過的超連結" xfId="4443" builtinId="9" hidden="1"/>
    <cellStyle name="已瀏覽過的超連結" xfId="4445" builtinId="9" hidden="1"/>
    <cellStyle name="已瀏覽過的超連結" xfId="4447" builtinId="9" hidden="1"/>
    <cellStyle name="已瀏覽過的超連結" xfId="4449" builtinId="9" hidden="1"/>
    <cellStyle name="已瀏覽過的超連結" xfId="4451" builtinId="9" hidden="1"/>
    <cellStyle name="已瀏覽過的超連結" xfId="4453" builtinId="9" hidden="1"/>
    <cellStyle name="已瀏覽過的超連結" xfId="4455" builtinId="9" hidden="1"/>
    <cellStyle name="已瀏覽過的超連結" xfId="4457" builtinId="9" hidden="1"/>
    <cellStyle name="已瀏覽過的超連結" xfId="4459" builtinId="9" hidden="1"/>
    <cellStyle name="已瀏覽過的超連結" xfId="4461" builtinId="9" hidden="1"/>
    <cellStyle name="已瀏覽過的超連結" xfId="4463" builtinId="9" hidden="1"/>
    <cellStyle name="已瀏覽過的超連結" xfId="4465" builtinId="9" hidden="1"/>
    <cellStyle name="已瀏覽過的超連結" xfId="4467" builtinId="9" hidden="1"/>
    <cellStyle name="已瀏覽過的超連結" xfId="4469" builtinId="9" hidden="1"/>
    <cellStyle name="已瀏覽過的超連結" xfId="4471" builtinId="9" hidden="1"/>
    <cellStyle name="已瀏覽過的超連結" xfId="4473" builtinId="9" hidden="1"/>
    <cellStyle name="已瀏覽過的超連結" xfId="4475" builtinId="9" hidden="1"/>
    <cellStyle name="已瀏覽過的超連結" xfId="4477" builtinId="9" hidden="1"/>
    <cellStyle name="已瀏覽過的超連結" xfId="4479" builtinId="9" hidden="1"/>
    <cellStyle name="已瀏覽過的超連結" xfId="4481" builtinId="9" hidden="1"/>
    <cellStyle name="已瀏覽過的超連結" xfId="4483" builtinId="9" hidden="1"/>
    <cellStyle name="已瀏覽過的超連結" xfId="4485" builtinId="9" hidden="1"/>
    <cellStyle name="已瀏覽過的超連結" xfId="4487" builtinId="9" hidden="1"/>
    <cellStyle name="已瀏覽過的超連結" xfId="4489" builtinId="9" hidden="1"/>
    <cellStyle name="已瀏覽過的超連結" xfId="4491" builtinId="9" hidden="1"/>
    <cellStyle name="已瀏覽過的超連結" xfId="4493" builtinId="9" hidden="1"/>
    <cellStyle name="已瀏覽過的超連結" xfId="4495" builtinId="9" hidden="1"/>
    <cellStyle name="已瀏覽過的超連結" xfId="4497" builtinId="9" hidden="1"/>
    <cellStyle name="已瀏覽過的超連結" xfId="4499" builtinId="9" hidden="1"/>
    <cellStyle name="已瀏覽過的超連結" xfId="4501" builtinId="9" hidden="1"/>
    <cellStyle name="已瀏覽過的超連結" xfId="4503" builtinId="9" hidden="1"/>
    <cellStyle name="已瀏覽過的超連結" xfId="4505" builtinId="9" hidden="1"/>
    <cellStyle name="已瀏覽過的超連結" xfId="4507" builtinId="9" hidden="1"/>
    <cellStyle name="已瀏覽過的超連結" xfId="4509" builtinId="9" hidden="1"/>
    <cellStyle name="已瀏覽過的超連結" xfId="4511" builtinId="9" hidden="1"/>
    <cellStyle name="已瀏覽過的超連結" xfId="4513" builtinId="9" hidden="1"/>
    <cellStyle name="已瀏覽過的超連結" xfId="4515" builtinId="9" hidden="1"/>
    <cellStyle name="已瀏覽過的超連結" xfId="4517" builtinId="9" hidden="1"/>
    <cellStyle name="已瀏覽過的超連結" xfId="4519" builtinId="9" hidden="1"/>
    <cellStyle name="已瀏覽過的超連結" xfId="4521" builtinId="9" hidden="1"/>
    <cellStyle name="已瀏覽過的超連結" xfId="4523" builtinId="9" hidden="1"/>
    <cellStyle name="已瀏覽過的超連結" xfId="4525" builtinId="9" hidden="1"/>
    <cellStyle name="已瀏覽過的超連結" xfId="4527" builtinId="9" hidden="1"/>
    <cellStyle name="已瀏覽過的超連結" xfId="4529" builtinId="9" hidden="1"/>
    <cellStyle name="已瀏覽過的超連結" xfId="4531" builtinId="9" hidden="1"/>
    <cellStyle name="已瀏覽過的超連結" xfId="4533" builtinId="9" hidden="1"/>
    <cellStyle name="已瀏覽過的超連結" xfId="4535" builtinId="9" hidden="1"/>
    <cellStyle name="已瀏覽過的超連結" xfId="4537" builtinId="9" hidden="1"/>
    <cellStyle name="已瀏覽過的超連結" xfId="4539" builtinId="9" hidden="1"/>
    <cellStyle name="已瀏覽過的超連結" xfId="4541" builtinId="9" hidden="1"/>
    <cellStyle name="已瀏覽過的超連結" xfId="4543" builtinId="9" hidden="1"/>
    <cellStyle name="已瀏覽過的超連結" xfId="4545" builtinId="9" hidden="1"/>
    <cellStyle name="已瀏覽過的超連結" xfId="4547" builtinId="9" hidden="1"/>
    <cellStyle name="已瀏覽過的超連結" xfId="4549" builtinId="9" hidden="1"/>
    <cellStyle name="已瀏覽過的超連結" xfId="4551" builtinId="9" hidden="1"/>
    <cellStyle name="已瀏覽過的超連結" xfId="4553" builtinId="9" hidden="1"/>
    <cellStyle name="已瀏覽過的超連結" xfId="4555" builtinId="9" hidden="1"/>
    <cellStyle name="已瀏覽過的超連結" xfId="4557" builtinId="9" hidden="1"/>
    <cellStyle name="已瀏覽過的超連結" xfId="4559" builtinId="9" hidden="1"/>
    <cellStyle name="已瀏覽過的超連結" xfId="4561" builtinId="9" hidden="1"/>
    <cellStyle name="已瀏覽過的超連結" xfId="4563" builtinId="9" hidden="1"/>
    <cellStyle name="已瀏覽過的超連結" xfId="4565" builtinId="9" hidden="1"/>
    <cellStyle name="已瀏覽過的超連結" xfId="4567" builtinId="9" hidden="1"/>
    <cellStyle name="已瀏覽過的超連結" xfId="4569" builtinId="9" hidden="1"/>
    <cellStyle name="已瀏覽過的超連結" xfId="4571" builtinId="9" hidden="1"/>
    <cellStyle name="已瀏覽過的超連結" xfId="4573" builtinId="9" hidden="1"/>
    <cellStyle name="已瀏覽過的超連結" xfId="4575" builtinId="9" hidden="1"/>
    <cellStyle name="已瀏覽過的超連結" xfId="4577" builtinId="9" hidden="1"/>
    <cellStyle name="已瀏覽過的超連結" xfId="4579" builtinId="9" hidden="1"/>
    <cellStyle name="已瀏覽過的超連結" xfId="4581" builtinId="9" hidden="1"/>
    <cellStyle name="已瀏覽過的超連結" xfId="4583" builtinId="9" hidden="1"/>
    <cellStyle name="已瀏覽過的超連結" xfId="4585" builtinId="9" hidden="1"/>
    <cellStyle name="已瀏覽過的超連結" xfId="4587" builtinId="9" hidden="1"/>
    <cellStyle name="已瀏覽過的超連結" xfId="4589" builtinId="9" hidden="1"/>
    <cellStyle name="已瀏覽過的超連結" xfId="4591" builtinId="9" hidden="1"/>
    <cellStyle name="已瀏覽過的超連結" xfId="4593" builtinId="9" hidden="1"/>
    <cellStyle name="已瀏覽過的超連結" xfId="4595" builtinId="9" hidden="1"/>
    <cellStyle name="已瀏覽過的超連結" xfId="4597" builtinId="9" hidden="1"/>
    <cellStyle name="中等 2" xfId="1551"/>
    <cellStyle name="中等 3" xfId="1552"/>
    <cellStyle name="中等 4" xfId="1553"/>
    <cellStyle name="中等 5" xfId="1554"/>
    <cellStyle name="中等 6" xfId="1555"/>
    <cellStyle name="计算" xfId="1748"/>
    <cellStyle name="计算 2" xfId="3722"/>
    <cellStyle name="汇总" xfId="1747"/>
    <cellStyle name="汇总 2" xfId="3723"/>
    <cellStyle name="合計" xfId="1556"/>
    <cellStyle name="合計 2" xfId="1557"/>
    <cellStyle name="合計 2 2" xfId="3751"/>
    <cellStyle name="合計 3" xfId="1558"/>
    <cellStyle name="合計 3 2" xfId="3750"/>
    <cellStyle name="合計 4" xfId="1559"/>
    <cellStyle name="合計 4 2" xfId="3749"/>
    <cellStyle name="合計 5" xfId="1560"/>
    <cellStyle name="合計 5 2" xfId="3748"/>
    <cellStyle name="合計 6" xfId="1561"/>
    <cellStyle name="合計 6 2" xfId="3747"/>
    <cellStyle name="合計 7" xfId="3717"/>
    <cellStyle name="合計 8" xfId="3752"/>
    <cellStyle name="合計_Sandstorm UT P-card Polling - x00 (20130311) from function teams" xfId="1562"/>
    <cellStyle name="好 2" xfId="1563"/>
    <cellStyle name="好 3" xfId="1564"/>
    <cellStyle name="好 4" xfId="1565"/>
    <cellStyle name="好 5" xfId="1566"/>
    <cellStyle name="好 6" xfId="1567"/>
    <cellStyle name="好_(Work) NRE for Orca &amp; Orca-XD MB testing without tray_20121113" xfId="1568"/>
    <cellStyle name="好_13G (Orca2) NRE_X04_20121214 (P0 sample polling added)" xfId="1569"/>
    <cellStyle name="好_CindyLou AI Tracking List_20090210" xfId="1570"/>
    <cellStyle name="好_FirmwareLog" xfId="1571"/>
    <cellStyle name="好_Nucleon_Coverage_FXCN_0128Y10" xfId="1572"/>
    <cellStyle name="好_Nucleon_Coverage_FXCN_0203Y10" xfId="1573"/>
    <cellStyle name="好_Nucleon-ProtoA-SIT-TestPlan_X10.5_FullyReg_main_fa" xfId="1574"/>
    <cellStyle name="好_Nucleon-ProtoA-SIT-TestPlan_X10.5_FullyReg_main_fa2" xfId="1575"/>
    <cellStyle name="好_Nucleon-ProtoA-SIT-TestPlan_X10_A00_FullyReg_main_1227" xfId="1576"/>
    <cellStyle name="好_Odi Sample Plan v3.0_20110420" xfId="1577"/>
    <cellStyle name="好_Odi-SDL Sample Plan v3.0_20110420_SIT.j" xfId="1578"/>
    <cellStyle name="好_Orca12G Lab Cost_20121113-SI" xfId="1579"/>
    <cellStyle name="好_Orca2-concept-SE-cable list" xfId="1580"/>
    <cellStyle name="好_Orca-XD Lab Cost_20120413" xfId="1581"/>
    <cellStyle name="好_Orca-xd MLK Sample Polling_X05_20120417" xfId="1582"/>
    <cellStyle name="好_Orca-XD MLK test plan summary_thermal" xfId="1583"/>
    <cellStyle name="好_Sandstorm UT P-card Polling - x00 (20130311) from function teams" xfId="1584"/>
    <cellStyle name="好_SV Test Service Charge for DELL Orca P0 latch change 20121206" xfId="1585"/>
    <cellStyle name="好_UT P-card List - x04 (20130308)" xfId="1586"/>
    <cellStyle name="好_YC-BITS-Systemboard_0113" xfId="1587"/>
    <cellStyle name="好_YC-BITS-Systemboard_0120" xfId="1588"/>
    <cellStyle name="注释" xfId="1589"/>
    <cellStyle name="注释 2" xfId="3746"/>
    <cellStyle name="货币[0]_11-21-00 Daily Shipments Report" xfId="1749"/>
    <cellStyle name="货币_11-21-00 Daily Shipments Report" xfId="1750"/>
    <cellStyle name="标题" xfId="1741"/>
    <cellStyle name="标题 1" xfId="1742"/>
    <cellStyle name="标题 2" xfId="1743"/>
    <cellStyle name="标题 3" xfId="1744"/>
    <cellStyle name="标题 4" xfId="1745"/>
    <cellStyle name="計算方式 2" xfId="1590"/>
    <cellStyle name="計算方式 2 2" xfId="3745"/>
    <cellStyle name="計算方式 3" xfId="1591"/>
    <cellStyle name="計算方式 3 2" xfId="3744"/>
    <cellStyle name="計算方式 4" xfId="1592"/>
    <cellStyle name="計算方式 4 2" xfId="3743"/>
    <cellStyle name="計算方式 5" xfId="1593"/>
    <cellStyle name="計算方式 5 2" xfId="3742"/>
    <cellStyle name="計算方式 6" xfId="1594"/>
    <cellStyle name="計算方式 6 2" xfId="3741"/>
    <cellStyle name="差" xfId="1595"/>
    <cellStyle name="彨" xfId="1740"/>
    <cellStyle name="样式 1" xfId="1596"/>
    <cellStyle name="适中" xfId="1597"/>
    <cellStyle name="常规 2" xfId="1598"/>
    <cellStyle name="常规 3" xfId="1599"/>
    <cellStyle name="常规_11-21-00 Daily Shipments Report" xfId="1600"/>
    <cellStyle name="检查单元格" xfId="1746"/>
    <cellStyle name="貨幣 2" xfId="4601"/>
    <cellStyle name="連結的儲存格 2" xfId="1601"/>
    <cellStyle name="連結的儲存格 3" xfId="1602"/>
    <cellStyle name="連結的儲存格 4" xfId="1603"/>
    <cellStyle name="連結的儲存格 5" xfId="1604"/>
    <cellStyle name="連結的儲存格 6" xfId="1605"/>
    <cellStyle name="똿뗦먛귟 [0.00]_PRODUCT DETAIL Q1" xfId="1606"/>
    <cellStyle name="똿뗦먛귟_PRODUCT DETAIL Q1" xfId="1607"/>
    <cellStyle name="備註 2" xfId="1608"/>
    <cellStyle name="備註 2 2" xfId="3740"/>
    <cellStyle name="備註 3" xfId="1609"/>
    <cellStyle name="備註 3 2" xfId="3739"/>
    <cellStyle name="備註 4" xfId="1610"/>
    <cellStyle name="備註 4 2" xfId="3738"/>
    <cellStyle name="備註 5" xfId="1611"/>
    <cellStyle name="備註 5 2" xfId="3737"/>
    <cellStyle name="備註 6" xfId="1612"/>
    <cellStyle name="備註 6 2" xfId="3736"/>
    <cellStyle name="强调文字颜色 1" xfId="1613"/>
    <cellStyle name="强调文字颜色 2" xfId="1614"/>
    <cellStyle name="强调文字颜色 3" xfId="1615"/>
    <cellStyle name="强调文字颜色 4" xfId="1616"/>
    <cellStyle name="强调文字颜色 5" xfId="1617"/>
    <cellStyle name="强调文字颜色 6" xfId="1618"/>
    <cellStyle name="超連結" xfId="1758" builtinId="8" hidden="1"/>
    <cellStyle name="超連結" xfId="1760" builtinId="8" hidden="1"/>
    <cellStyle name="超連結" xfId="1762" builtinId="8" hidden="1"/>
    <cellStyle name="超連結" xfId="1764" builtinId="8" hidden="1"/>
    <cellStyle name="超連結" xfId="1766" builtinId="8" hidden="1"/>
    <cellStyle name="超連結" xfId="1768" builtinId="8" hidden="1"/>
    <cellStyle name="超連結" xfId="1770" builtinId="8" hidden="1"/>
    <cellStyle name="超連結" xfId="1772" builtinId="8" hidden="1"/>
    <cellStyle name="超連結" xfId="1774" builtinId="8" hidden="1"/>
    <cellStyle name="超連結" xfId="1776" builtinId="8" hidden="1"/>
    <cellStyle name="超連結" xfId="1778" builtinId="8" hidden="1"/>
    <cellStyle name="超連結" xfId="1780" builtinId="8" hidden="1"/>
    <cellStyle name="超連結" xfId="1782" builtinId="8" hidden="1"/>
    <cellStyle name="超連結" xfId="1784" builtinId="8" hidden="1"/>
    <cellStyle name="超連結" xfId="1786" builtinId="8" hidden="1"/>
    <cellStyle name="超連結" xfId="1788" builtinId="8" hidden="1"/>
    <cellStyle name="超連結" xfId="1790" builtinId="8" hidden="1"/>
    <cellStyle name="超連結" xfId="1792" builtinId="8" hidden="1"/>
    <cellStyle name="超連結" xfId="1794" builtinId="8" hidden="1"/>
    <cellStyle name="超連結" xfId="1796" builtinId="8" hidden="1"/>
    <cellStyle name="超連結" xfId="1798" builtinId="8" hidden="1"/>
    <cellStyle name="超連結" xfId="1805" builtinId="8" hidden="1"/>
    <cellStyle name="超連結" xfId="1807" builtinId="8" hidden="1"/>
    <cellStyle name="超連結" xfId="1809" builtinId="8" hidden="1"/>
    <cellStyle name="超連結" xfId="1811" builtinId="8" hidden="1"/>
    <cellStyle name="超連結" xfId="1813" builtinId="8" hidden="1"/>
    <cellStyle name="超連結" xfId="1815" builtinId="8" hidden="1"/>
    <cellStyle name="超連結" xfId="1817" builtinId="8" hidden="1"/>
    <cellStyle name="超連結" xfId="1819" builtinId="8" hidden="1"/>
    <cellStyle name="超連結" xfId="1821" builtinId="8" hidden="1"/>
    <cellStyle name="超連結" xfId="1823" builtinId="8" hidden="1"/>
    <cellStyle name="超連結" xfId="1825" builtinId="8" hidden="1"/>
    <cellStyle name="超連結" xfId="1827" builtinId="8" hidden="1"/>
    <cellStyle name="超連結" xfId="1829" builtinId="8" hidden="1"/>
    <cellStyle name="超連結" xfId="1831" builtinId="8" hidden="1"/>
    <cellStyle name="超連結" xfId="1833" builtinId="8" hidden="1"/>
    <cellStyle name="超連結" xfId="1835" builtinId="8" hidden="1"/>
    <cellStyle name="超連結" xfId="1837" builtinId="8" hidden="1"/>
    <cellStyle name="超連結" xfId="1839" builtinId="8" hidden="1"/>
    <cellStyle name="超連結" xfId="1841" builtinId="8" hidden="1"/>
    <cellStyle name="超連結" xfId="1843" builtinId="8" hidden="1"/>
    <cellStyle name="超連結" xfId="1845" builtinId="8" hidden="1"/>
    <cellStyle name="超連結" xfId="1847" builtinId="8" hidden="1"/>
    <cellStyle name="超連結" xfId="1849" builtinId="8" hidden="1"/>
    <cellStyle name="超連結" xfId="1851" builtinId="8" hidden="1"/>
    <cellStyle name="超連結" xfId="1853" builtinId="8" hidden="1"/>
    <cellStyle name="超連結" xfId="1855" builtinId="8" hidden="1"/>
    <cellStyle name="超連結" xfId="1857" builtinId="8" hidden="1"/>
    <cellStyle name="超連結" xfId="1859" builtinId="8" hidden="1"/>
    <cellStyle name="超連結" xfId="1861" builtinId="8" hidden="1"/>
    <cellStyle name="超連結" xfId="1863" builtinId="8" hidden="1"/>
    <cellStyle name="超連結" xfId="1865" builtinId="8" hidden="1"/>
    <cellStyle name="超連結" xfId="1867" builtinId="8" hidden="1"/>
    <cellStyle name="超連結" xfId="1869" builtinId="8" hidden="1"/>
    <cellStyle name="超連結" xfId="1871" builtinId="8" hidden="1"/>
    <cellStyle name="超連結" xfId="1873" builtinId="8" hidden="1"/>
    <cellStyle name="超連結" xfId="1875" builtinId="8" hidden="1"/>
    <cellStyle name="超連結" xfId="1879" builtinId="8" hidden="1"/>
    <cellStyle name="超連結" xfId="1881" builtinId="8" hidden="1"/>
    <cellStyle name="超連結" xfId="1883" builtinId="8" hidden="1"/>
    <cellStyle name="超連結" xfId="1885" builtinId="8" hidden="1"/>
    <cellStyle name="超連結" xfId="1887" builtinId="8" hidden="1"/>
    <cellStyle name="超連結" xfId="1889" builtinId="8" hidden="1"/>
    <cellStyle name="超連結" xfId="1891" builtinId="8" hidden="1"/>
    <cellStyle name="超連結" xfId="1893" builtinId="8" hidden="1"/>
    <cellStyle name="超連結" xfId="1895" builtinId="8" hidden="1"/>
    <cellStyle name="超連結" xfId="1897" builtinId="8" hidden="1"/>
    <cellStyle name="超連結" xfId="1899" builtinId="8" hidden="1"/>
    <cellStyle name="超連結" xfId="1901" builtinId="8" hidden="1"/>
    <cellStyle name="超連結" xfId="1903" builtinId="8" hidden="1"/>
    <cellStyle name="超連結" xfId="1905" builtinId="8" hidden="1"/>
    <cellStyle name="超連結" xfId="1907" builtinId="8" hidden="1"/>
    <cellStyle name="超連結" xfId="1909" builtinId="8" hidden="1"/>
    <cellStyle name="超連結" xfId="1911" builtinId="8" hidden="1"/>
    <cellStyle name="超連結" xfId="1913" builtinId="8" hidden="1"/>
    <cellStyle name="超連結" xfId="1915" builtinId="8" hidden="1"/>
    <cellStyle name="超連結" xfId="1917" builtinId="8" hidden="1"/>
    <cellStyle name="超連結" xfId="1919" builtinId="8" hidden="1"/>
    <cellStyle name="超連結" xfId="1921" builtinId="8" hidden="1"/>
    <cellStyle name="超連結" xfId="1923" builtinId="8" hidden="1"/>
    <cellStyle name="超連結" xfId="1925" builtinId="8" hidden="1"/>
    <cellStyle name="超連結" xfId="1927" builtinId="8" hidden="1"/>
    <cellStyle name="超連結" xfId="1929" builtinId="8" hidden="1"/>
    <cellStyle name="超連結" xfId="1931" builtinId="8" hidden="1"/>
    <cellStyle name="超連結" xfId="1933" builtinId="8" hidden="1"/>
    <cellStyle name="超連結" xfId="1935" builtinId="8" hidden="1"/>
    <cellStyle name="超連結" xfId="1937" builtinId="8" hidden="1"/>
    <cellStyle name="超連結" xfId="1939" builtinId="8" hidden="1"/>
    <cellStyle name="超連結" xfId="1941" builtinId="8" hidden="1"/>
    <cellStyle name="超連結" xfId="1943" builtinId="8" hidden="1"/>
    <cellStyle name="超連結" xfId="1945" builtinId="8" hidden="1"/>
    <cellStyle name="超連結" xfId="1947" builtinId="8" hidden="1"/>
    <cellStyle name="超連結" xfId="1949" builtinId="8" hidden="1"/>
    <cellStyle name="超連結" xfId="1951" builtinId="8" hidden="1"/>
    <cellStyle name="超連結" xfId="1953" builtinId="8" hidden="1"/>
    <cellStyle name="超連結" xfId="1955" builtinId="8" hidden="1"/>
    <cellStyle name="超連結" xfId="1957" builtinId="8" hidden="1"/>
    <cellStyle name="超連結" xfId="1959" builtinId="8" hidden="1"/>
    <cellStyle name="超連結" xfId="1961" builtinId="8" hidden="1"/>
    <cellStyle name="超連結" xfId="1963" builtinId="8" hidden="1"/>
    <cellStyle name="超連結" xfId="1965" builtinId="8" hidden="1"/>
    <cellStyle name="超連結" xfId="1967" builtinId="8" hidden="1"/>
    <cellStyle name="超連結" xfId="1969" builtinId="8" hidden="1"/>
    <cellStyle name="超連結" xfId="1971" builtinId="8" hidden="1"/>
    <cellStyle name="超連結" xfId="1973" builtinId="8" hidden="1"/>
    <cellStyle name="超連結" xfId="1975" builtinId="8" hidden="1"/>
    <cellStyle name="超連結" xfId="1977" builtinId="8" hidden="1"/>
    <cellStyle name="超連結" xfId="1979" builtinId="8" hidden="1"/>
    <cellStyle name="超連結" xfId="1981" builtinId="8" hidden="1"/>
    <cellStyle name="超連結" xfId="1983" builtinId="8" hidden="1"/>
    <cellStyle name="超連結" xfId="1985" builtinId="8" hidden="1"/>
    <cellStyle name="超連結" xfId="1987" builtinId="8" hidden="1"/>
    <cellStyle name="超連結" xfId="1989" builtinId="8" hidden="1"/>
    <cellStyle name="超連結" xfId="1991" builtinId="8" hidden="1"/>
    <cellStyle name="超連結" xfId="1993" builtinId="8" hidden="1"/>
    <cellStyle name="超連結" xfId="1995" builtinId="8" hidden="1"/>
    <cellStyle name="超連結" xfId="1997" builtinId="8" hidden="1"/>
    <cellStyle name="超連結" xfId="1999" builtinId="8" hidden="1"/>
    <cellStyle name="超連結" xfId="2001" builtinId="8" hidden="1"/>
    <cellStyle name="超連結" xfId="2003" builtinId="8" hidden="1"/>
    <cellStyle name="超連結" xfId="2005" builtinId="8" hidden="1"/>
    <cellStyle name="超連結" xfId="2007" builtinId="8" hidden="1"/>
    <cellStyle name="超連結" xfId="2009" builtinId="8" hidden="1"/>
    <cellStyle name="超連結" xfId="2011" builtinId="8" hidden="1"/>
    <cellStyle name="超連結" xfId="2013" builtinId="8" hidden="1"/>
    <cellStyle name="超連結" xfId="2015" builtinId="8" hidden="1"/>
    <cellStyle name="超連結" xfId="2017" builtinId="8" hidden="1"/>
    <cellStyle name="超連結" xfId="2019" builtinId="8" hidden="1"/>
    <cellStyle name="超連結" xfId="2021" builtinId="8" hidden="1"/>
    <cellStyle name="超連結" xfId="2023" builtinId="8" hidden="1"/>
    <cellStyle name="超連結" xfId="2025" builtinId="8" hidden="1"/>
    <cellStyle name="超連結" xfId="2027" builtinId="8" hidden="1"/>
    <cellStyle name="超連結" xfId="2029" builtinId="8" hidden="1"/>
    <cellStyle name="超連結" xfId="2031" builtinId="8" hidden="1"/>
    <cellStyle name="超連結" xfId="2033" builtinId="8" hidden="1"/>
    <cellStyle name="超連結" xfId="2035" builtinId="8" hidden="1"/>
    <cellStyle name="超連結" xfId="2037" builtinId="8" hidden="1"/>
    <cellStyle name="超連結" xfId="2039" builtinId="8" hidden="1"/>
    <cellStyle name="超連結" xfId="2041" builtinId="8" hidden="1"/>
    <cellStyle name="超連結" xfId="2043" builtinId="8" hidden="1"/>
    <cellStyle name="超連結" xfId="2045" builtinId="8" hidden="1"/>
    <cellStyle name="超連結" xfId="2047" builtinId="8" hidden="1"/>
    <cellStyle name="超連結" xfId="2049" builtinId="8" hidden="1"/>
    <cellStyle name="超連結" xfId="2051" builtinId="8" hidden="1"/>
    <cellStyle name="超連結" xfId="2053" builtinId="8" hidden="1"/>
    <cellStyle name="超連結" xfId="2055" builtinId="8" hidden="1"/>
    <cellStyle name="超連結" xfId="2057" builtinId="8" hidden="1"/>
    <cellStyle name="超連結" xfId="2059" builtinId="8" hidden="1"/>
    <cellStyle name="超連結" xfId="2061" builtinId="8" hidden="1"/>
    <cellStyle name="超連結" xfId="2063" builtinId="8" hidden="1"/>
    <cellStyle name="超連結" xfId="2065" builtinId="8" hidden="1"/>
    <cellStyle name="超連結" xfId="2067" builtinId="8" hidden="1"/>
    <cellStyle name="超連結" xfId="2069" builtinId="8" hidden="1"/>
    <cellStyle name="超連結" xfId="2071" builtinId="8" hidden="1"/>
    <cellStyle name="超連結" xfId="2073" builtinId="8" hidden="1"/>
    <cellStyle name="超連結" xfId="2075" builtinId="8" hidden="1"/>
    <cellStyle name="超連結" xfId="2077" builtinId="8" hidden="1"/>
    <cellStyle name="超連結" xfId="2079" builtinId="8" hidden="1"/>
    <cellStyle name="超連結" xfId="2081" builtinId="8" hidden="1"/>
    <cellStyle name="超連結" xfId="2083" builtinId="8" hidden="1"/>
    <cellStyle name="超連結" xfId="2085" builtinId="8" hidden="1"/>
    <cellStyle name="超連結" xfId="2087" builtinId="8" hidden="1"/>
    <cellStyle name="超連結" xfId="2089" builtinId="8" hidden="1"/>
    <cellStyle name="超連結" xfId="2091" builtinId="8" hidden="1"/>
    <cellStyle name="超連結" xfId="2093" builtinId="8" hidden="1"/>
    <cellStyle name="超連結" xfId="2095" builtinId="8" hidden="1"/>
    <cellStyle name="超連結" xfId="2097" builtinId="8" hidden="1"/>
    <cellStyle name="超連結" xfId="2099" builtinId="8" hidden="1"/>
    <cellStyle name="超連結" xfId="2101" builtinId="8" hidden="1"/>
    <cellStyle name="超連結" xfId="2103" builtinId="8" hidden="1"/>
    <cellStyle name="超連結" xfId="2105" builtinId="8" hidden="1"/>
    <cellStyle name="超連結" xfId="2107" builtinId="8" hidden="1"/>
    <cellStyle name="超連結" xfId="2109" builtinId="8" hidden="1"/>
    <cellStyle name="超連結" xfId="2111" builtinId="8" hidden="1"/>
    <cellStyle name="超連結" xfId="2113" builtinId="8" hidden="1"/>
    <cellStyle name="超連結" xfId="2115" builtinId="8" hidden="1"/>
    <cellStyle name="超連結" xfId="2117" builtinId="8" hidden="1"/>
    <cellStyle name="超連結" xfId="2119" builtinId="8" hidden="1"/>
    <cellStyle name="超連結" xfId="2121" builtinId="8" hidden="1"/>
    <cellStyle name="超連結" xfId="2123" builtinId="8" hidden="1"/>
    <cellStyle name="超連結" xfId="2125" builtinId="8" hidden="1"/>
    <cellStyle name="超連結" xfId="2127" builtinId="8" hidden="1"/>
    <cellStyle name="超連結" xfId="2129" builtinId="8" hidden="1"/>
    <cellStyle name="超連結" xfId="2131" builtinId="8" hidden="1"/>
    <cellStyle name="超連結" xfId="2133" builtinId="8" hidden="1"/>
    <cellStyle name="超連結" xfId="2135" builtinId="8" hidden="1"/>
    <cellStyle name="超連結" xfId="2137" builtinId="8" hidden="1"/>
    <cellStyle name="超連結" xfId="2139" builtinId="8" hidden="1"/>
    <cellStyle name="超連結" xfId="2141" builtinId="8" hidden="1"/>
    <cellStyle name="超連結" xfId="2143" builtinId="8" hidden="1"/>
    <cellStyle name="超連結" xfId="2145" builtinId="8" hidden="1"/>
    <cellStyle name="超連結" xfId="2147" builtinId="8" hidden="1"/>
    <cellStyle name="超連結" xfId="2149" builtinId="8" hidden="1"/>
    <cellStyle name="超連結" xfId="2151" builtinId="8" hidden="1"/>
    <cellStyle name="超連結" xfId="2153" builtinId="8" hidden="1"/>
    <cellStyle name="超連結" xfId="2155" builtinId="8" hidden="1"/>
    <cellStyle name="超連結" xfId="2157" builtinId="8" hidden="1"/>
    <cellStyle name="超連結" xfId="2159" builtinId="8" hidden="1"/>
    <cellStyle name="超連結" xfId="2161" builtinId="8" hidden="1"/>
    <cellStyle name="超連結" xfId="2163" builtinId="8" hidden="1"/>
    <cellStyle name="超連結" xfId="2165" builtinId="8" hidden="1"/>
    <cellStyle name="超連結" xfId="2167" builtinId="8" hidden="1"/>
    <cellStyle name="超連結" xfId="2169" builtinId="8" hidden="1"/>
    <cellStyle name="超連結" xfId="2171" builtinId="8" hidden="1"/>
    <cellStyle name="超連結" xfId="2173" builtinId="8" hidden="1"/>
    <cellStyle name="超連結" xfId="2175" builtinId="8" hidden="1"/>
    <cellStyle name="超連結" xfId="2177" builtinId="8" hidden="1"/>
    <cellStyle name="超連結" xfId="2179" builtinId="8" hidden="1"/>
    <cellStyle name="超連結" xfId="2181" builtinId="8" hidden="1"/>
    <cellStyle name="超連結" xfId="2183" builtinId="8" hidden="1"/>
    <cellStyle name="超連結" xfId="2185" builtinId="8" hidden="1"/>
    <cellStyle name="超連結" xfId="2187" builtinId="8" hidden="1"/>
    <cellStyle name="超連結" xfId="2189" builtinId="8" hidden="1"/>
    <cellStyle name="超連結" xfId="2191" builtinId="8" hidden="1"/>
    <cellStyle name="超連結" xfId="2193" builtinId="8" hidden="1"/>
    <cellStyle name="超連結" xfId="2195" builtinId="8" hidden="1"/>
    <cellStyle name="超連結" xfId="2197" builtinId="8" hidden="1"/>
    <cellStyle name="超連結" xfId="2199" builtinId="8" hidden="1"/>
    <cellStyle name="超連結" xfId="2201" builtinId="8" hidden="1"/>
    <cellStyle name="超連結" xfId="2203" builtinId="8" hidden="1"/>
    <cellStyle name="超連結" xfId="2205" builtinId="8" hidden="1"/>
    <cellStyle name="超連結" xfId="2207" builtinId="8" hidden="1"/>
    <cellStyle name="超連結" xfId="2209" builtinId="8" hidden="1"/>
    <cellStyle name="超連結" xfId="2211" builtinId="8" hidden="1"/>
    <cellStyle name="超連結" xfId="2213" builtinId="8" hidden="1"/>
    <cellStyle name="超連結" xfId="2215" builtinId="8" hidden="1"/>
    <cellStyle name="超連結" xfId="2217" builtinId="8" hidden="1"/>
    <cellStyle name="超連結" xfId="2219" builtinId="8" hidden="1"/>
    <cellStyle name="超連結" xfId="2221" builtinId="8" hidden="1"/>
    <cellStyle name="超連結" xfId="2223" builtinId="8" hidden="1"/>
    <cellStyle name="超連結" xfId="2225" builtinId="8" hidden="1"/>
    <cellStyle name="超連結" xfId="2227" builtinId="8" hidden="1"/>
    <cellStyle name="超連結" xfId="2229" builtinId="8" hidden="1"/>
    <cellStyle name="超連結" xfId="2231" builtinId="8" hidden="1"/>
    <cellStyle name="超連結" xfId="2233" builtinId="8" hidden="1"/>
    <cellStyle name="超連結" xfId="2235" builtinId="8" hidden="1"/>
    <cellStyle name="超連結" xfId="2237" builtinId="8" hidden="1"/>
    <cellStyle name="超連結" xfId="2239" builtinId="8" hidden="1"/>
    <cellStyle name="超連結" xfId="2241" builtinId="8" hidden="1"/>
    <cellStyle name="超連結" xfId="2243" builtinId="8" hidden="1"/>
    <cellStyle name="超連結" xfId="2245" builtinId="8" hidden="1"/>
    <cellStyle name="超連結" xfId="2247" builtinId="8" hidden="1"/>
    <cellStyle name="超連結" xfId="2249" builtinId="8" hidden="1"/>
    <cellStyle name="超連結" xfId="2251" builtinId="8" hidden="1"/>
    <cellStyle name="超連結" xfId="2253" builtinId="8" hidden="1"/>
    <cellStyle name="超連結" xfId="2255" builtinId="8" hidden="1"/>
    <cellStyle name="超連結" xfId="2257" builtinId="8" hidden="1"/>
    <cellStyle name="超連結" xfId="2259" builtinId="8" hidden="1"/>
    <cellStyle name="超連結" xfId="2261" builtinId="8" hidden="1"/>
    <cellStyle name="超連結" xfId="2263" builtinId="8" hidden="1"/>
    <cellStyle name="超連結" xfId="2265" builtinId="8" hidden="1"/>
    <cellStyle name="超連結" xfId="2267" builtinId="8" hidden="1"/>
    <cellStyle name="超連結" xfId="2269" builtinId="8" hidden="1"/>
    <cellStyle name="超連結" xfId="2271" builtinId="8" hidden="1"/>
    <cellStyle name="超連結" xfId="2273" builtinId="8" hidden="1"/>
    <cellStyle name="超連結" xfId="2275" builtinId="8" hidden="1"/>
    <cellStyle name="超連結" xfId="2277" builtinId="8" hidden="1"/>
    <cellStyle name="超連結" xfId="2279" builtinId="8" hidden="1"/>
    <cellStyle name="超連結" xfId="2281" builtinId="8" hidden="1"/>
    <cellStyle name="超連結" xfId="2283" builtinId="8" hidden="1"/>
    <cellStyle name="超連結" xfId="2285" builtinId="8" hidden="1"/>
    <cellStyle name="超連結" xfId="2287" builtinId="8" hidden="1"/>
    <cellStyle name="超連結" xfId="2289" builtinId="8" hidden="1"/>
    <cellStyle name="超連結" xfId="2291" builtinId="8" hidden="1"/>
    <cellStyle name="超連結" xfId="2293" builtinId="8" hidden="1"/>
    <cellStyle name="超連結" xfId="2295" builtinId="8" hidden="1"/>
    <cellStyle name="超連結" xfId="2297" builtinId="8" hidden="1"/>
    <cellStyle name="超連結" xfId="2299" builtinId="8" hidden="1"/>
    <cellStyle name="超連結" xfId="2301" builtinId="8" hidden="1"/>
    <cellStyle name="超連結" xfId="2303" builtinId="8" hidden="1"/>
    <cellStyle name="超連結" xfId="2305" builtinId="8" hidden="1"/>
    <cellStyle name="超連結" xfId="2307" builtinId="8" hidden="1"/>
    <cellStyle name="超連結" xfId="2309" builtinId="8" hidden="1"/>
    <cellStyle name="超連結" xfId="2311" builtinId="8" hidden="1"/>
    <cellStyle name="超連結" xfId="2313" builtinId="8" hidden="1"/>
    <cellStyle name="超連結" xfId="2315" builtinId="8" hidden="1"/>
    <cellStyle name="超連結" xfId="2317" builtinId="8" hidden="1"/>
    <cellStyle name="超連結" xfId="2319" builtinId="8" hidden="1"/>
    <cellStyle name="超連結" xfId="2321" builtinId="8" hidden="1"/>
    <cellStyle name="超連結" xfId="2323" builtinId="8" hidden="1"/>
    <cellStyle name="超連結" xfId="2325" builtinId="8" hidden="1"/>
    <cellStyle name="超連結" xfId="2327" builtinId="8" hidden="1"/>
    <cellStyle name="超連結" xfId="2329" builtinId="8" hidden="1"/>
    <cellStyle name="超連結" xfId="2331" builtinId="8" hidden="1"/>
    <cellStyle name="超連結" xfId="2333" builtinId="8" hidden="1"/>
    <cellStyle name="超連結" xfId="2335" builtinId="8" hidden="1"/>
    <cellStyle name="超連結" xfId="2337" builtinId="8" hidden="1"/>
    <cellStyle name="超連結" xfId="2339" builtinId="8" hidden="1"/>
    <cellStyle name="超連結" xfId="2341" builtinId="8" hidden="1"/>
    <cellStyle name="超連結" xfId="2343" builtinId="8" hidden="1"/>
    <cellStyle name="超連結" xfId="2345" builtinId="8" hidden="1"/>
    <cellStyle name="超連結" xfId="2347" builtinId="8" hidden="1"/>
    <cellStyle name="超連結" xfId="2349" builtinId="8" hidden="1"/>
    <cellStyle name="超連結" xfId="2351" builtinId="8" hidden="1"/>
    <cellStyle name="超連結" xfId="2353" builtinId="8" hidden="1"/>
    <cellStyle name="超連結" xfId="2355" builtinId="8" hidden="1"/>
    <cellStyle name="超連結" xfId="2357" builtinId="8" hidden="1"/>
    <cellStyle name="超連結" xfId="2359" builtinId="8" hidden="1"/>
    <cellStyle name="超連結" xfId="2362" builtinId="8" hidden="1"/>
    <cellStyle name="超連結" xfId="2364" builtinId="8" hidden="1"/>
    <cellStyle name="超連結" xfId="2366" builtinId="8" hidden="1"/>
    <cellStyle name="超連結" xfId="2368" builtinId="8" hidden="1"/>
    <cellStyle name="超連結" xfId="2370" builtinId="8" hidden="1"/>
    <cellStyle name="超連結" xfId="2372" builtinId="8" hidden="1"/>
    <cellStyle name="超連結" xfId="2374" builtinId="8" hidden="1"/>
    <cellStyle name="超連結" xfId="2376" builtinId="8" hidden="1"/>
    <cellStyle name="超連結" xfId="2378" builtinId="8" hidden="1"/>
    <cellStyle name="超連結" xfId="2380" builtinId="8" hidden="1"/>
    <cellStyle name="超連結" xfId="2382" builtinId="8" hidden="1"/>
    <cellStyle name="超連結" xfId="2384" builtinId="8" hidden="1"/>
    <cellStyle name="超連結" xfId="2386" builtinId="8" hidden="1"/>
    <cellStyle name="超連結" xfId="2388" builtinId="8" hidden="1"/>
    <cellStyle name="超連結" xfId="2390" builtinId="8" hidden="1"/>
    <cellStyle name="超連結" xfId="2392" builtinId="8" hidden="1"/>
    <cellStyle name="超連結" xfId="2394" builtinId="8" hidden="1"/>
    <cellStyle name="超連結" xfId="2396" builtinId="8" hidden="1"/>
    <cellStyle name="超連結" xfId="2398" builtinId="8" hidden="1"/>
    <cellStyle name="超連結" xfId="2400" builtinId="8" hidden="1"/>
    <cellStyle name="超連結" xfId="2402" builtinId="8" hidden="1"/>
    <cellStyle name="超連結" xfId="2404" builtinId="8" hidden="1"/>
    <cellStyle name="超連結" xfId="2406" builtinId="8" hidden="1"/>
    <cellStyle name="超連結" xfId="2408" builtinId="8" hidden="1"/>
    <cellStyle name="超連結" xfId="2410" builtinId="8" hidden="1"/>
    <cellStyle name="超連結" xfId="2412" builtinId="8" hidden="1"/>
    <cellStyle name="超連結" xfId="2414" builtinId="8" hidden="1"/>
    <cellStyle name="超連結" xfId="2416" builtinId="8" hidden="1"/>
    <cellStyle name="超連結" xfId="2418" builtinId="8" hidden="1"/>
    <cellStyle name="超連結" xfId="2420" builtinId="8" hidden="1"/>
    <cellStyle name="超連結" xfId="2422" builtinId="8" hidden="1"/>
    <cellStyle name="超連結" xfId="2424" builtinId="8" hidden="1"/>
    <cellStyle name="超連結" xfId="2426" builtinId="8" hidden="1"/>
    <cellStyle name="超連結" xfId="2428" builtinId="8" hidden="1"/>
    <cellStyle name="超連結" xfId="2430" builtinId="8" hidden="1"/>
    <cellStyle name="超連結" xfId="2432" builtinId="8" hidden="1"/>
    <cellStyle name="超連結" xfId="2434" builtinId="8" hidden="1"/>
    <cellStyle name="超連結" xfId="2436" builtinId="8" hidden="1"/>
    <cellStyle name="超連結" xfId="2438" builtinId="8" hidden="1"/>
    <cellStyle name="超連結" xfId="2440" builtinId="8" hidden="1"/>
    <cellStyle name="超連結" xfId="2442" builtinId="8" hidden="1"/>
    <cellStyle name="超連結" xfId="2444" builtinId="8" hidden="1"/>
    <cellStyle name="超連結" xfId="2446" builtinId="8" hidden="1"/>
    <cellStyle name="超連結" xfId="2448" builtinId="8" hidden="1"/>
    <cellStyle name="超連結" xfId="2450" builtinId="8" hidden="1"/>
    <cellStyle name="超連結" xfId="2452" builtinId="8" hidden="1"/>
    <cellStyle name="超連結" xfId="2454" builtinId="8" hidden="1"/>
    <cellStyle name="超連結" xfId="2456" builtinId="8" hidden="1"/>
    <cellStyle name="超連結" xfId="2458" builtinId="8" hidden="1"/>
    <cellStyle name="超連結" xfId="2460" builtinId="8" hidden="1"/>
    <cellStyle name="超連結" xfId="2462" builtinId="8" hidden="1"/>
    <cellStyle name="超連結" xfId="2464" builtinId="8" hidden="1"/>
    <cellStyle name="超連結" xfId="2466" builtinId="8" hidden="1"/>
    <cellStyle name="超連結" xfId="2468" builtinId="8" hidden="1"/>
    <cellStyle name="超連結" xfId="2470" builtinId="8" hidden="1"/>
    <cellStyle name="超連結" xfId="2472" builtinId="8" hidden="1"/>
    <cellStyle name="超連結" xfId="2474" builtinId="8" hidden="1"/>
    <cellStyle name="超連結" xfId="2476" builtinId="8" hidden="1"/>
    <cellStyle name="超連結" xfId="2478" builtinId="8" hidden="1"/>
    <cellStyle name="超連結" xfId="2480" builtinId="8" hidden="1"/>
    <cellStyle name="超連結" xfId="2482" builtinId="8" hidden="1"/>
    <cellStyle name="超連結" xfId="2484" builtinId="8" hidden="1"/>
    <cellStyle name="超連結" xfId="2486" builtinId="8" hidden="1"/>
    <cellStyle name="超連結" xfId="2488" builtinId="8" hidden="1"/>
    <cellStyle name="超連結" xfId="2490" builtinId="8" hidden="1"/>
    <cellStyle name="超連結" xfId="2492" builtinId="8" hidden="1"/>
    <cellStyle name="超連結" xfId="2494" builtinId="8" hidden="1"/>
    <cellStyle name="超連結" xfId="2496" builtinId="8" hidden="1"/>
    <cellStyle name="超連結" xfId="2498" builtinId="8" hidden="1"/>
    <cellStyle name="超連結" xfId="2500" builtinId="8" hidden="1"/>
    <cellStyle name="超連結" xfId="2502" builtinId="8" hidden="1"/>
    <cellStyle name="超連結" xfId="2504" builtinId="8" hidden="1"/>
    <cellStyle name="超連結" xfId="2506" builtinId="8" hidden="1"/>
    <cellStyle name="超連結" xfId="2508" builtinId="8" hidden="1"/>
    <cellStyle name="超連結" xfId="2510" builtinId="8" hidden="1"/>
    <cellStyle name="超連結" xfId="2512" builtinId="8" hidden="1"/>
    <cellStyle name="超連結" xfId="2514" builtinId="8" hidden="1"/>
    <cellStyle name="超連結" xfId="2516" builtinId="8" hidden="1"/>
    <cellStyle name="超連結" xfId="2518" builtinId="8" hidden="1"/>
    <cellStyle name="超連結" xfId="2520" builtinId="8" hidden="1"/>
    <cellStyle name="超連結" xfId="2522" builtinId="8" hidden="1"/>
    <cellStyle name="超連結" xfId="2524" builtinId="8" hidden="1"/>
    <cellStyle name="超連結" xfId="2526" builtinId="8" hidden="1"/>
    <cellStyle name="超連結" xfId="2528" builtinId="8" hidden="1"/>
    <cellStyle name="超連結" xfId="2530" builtinId="8" hidden="1"/>
    <cellStyle name="超連結" xfId="2532" builtinId="8" hidden="1"/>
    <cellStyle name="超連結" xfId="2534" builtinId="8" hidden="1"/>
    <cellStyle name="超連結" xfId="2536" builtinId="8" hidden="1"/>
    <cellStyle name="超連結" xfId="2538" builtinId="8" hidden="1"/>
    <cellStyle name="超連結" xfId="2540" builtinId="8" hidden="1"/>
    <cellStyle name="超連結" xfId="2542" builtinId="8" hidden="1"/>
    <cellStyle name="超連結" xfId="2544" builtinId="8" hidden="1"/>
    <cellStyle name="超連結" xfId="2546" builtinId="8" hidden="1"/>
    <cellStyle name="超連結" xfId="2548" builtinId="8" hidden="1"/>
    <cellStyle name="超連結" xfId="2550" builtinId="8" hidden="1"/>
    <cellStyle name="超連結" xfId="2552" builtinId="8" hidden="1"/>
    <cellStyle name="超連結" xfId="2554" builtinId="8" hidden="1"/>
    <cellStyle name="超連結" xfId="2556" builtinId="8" hidden="1"/>
    <cellStyle name="超連結" xfId="2558" builtinId="8" hidden="1"/>
    <cellStyle name="超連結" xfId="2560" builtinId="8" hidden="1"/>
    <cellStyle name="超連結" xfId="2562" builtinId="8" hidden="1"/>
    <cellStyle name="超連結" xfId="2564" builtinId="8" hidden="1"/>
    <cellStyle name="超連結" xfId="2566" builtinId="8" hidden="1"/>
    <cellStyle name="超連結" xfId="2568" builtinId="8" hidden="1"/>
    <cellStyle name="超連結" xfId="2570" builtinId="8" hidden="1"/>
    <cellStyle name="超連結" xfId="2572" builtinId="8" hidden="1"/>
    <cellStyle name="超連結" xfId="2574" builtinId="8" hidden="1"/>
    <cellStyle name="超連結" xfId="2576" builtinId="8" hidden="1"/>
    <cellStyle name="超連結" xfId="2578" builtinId="8" hidden="1"/>
    <cellStyle name="超連結" xfId="2580" builtinId="8" hidden="1"/>
    <cellStyle name="超連結" xfId="2582" builtinId="8" hidden="1"/>
    <cellStyle name="超連結" xfId="2584" builtinId="8" hidden="1"/>
    <cellStyle name="超連結" xfId="2586" builtinId="8" hidden="1"/>
    <cellStyle name="超連結" xfId="2588" builtinId="8" hidden="1"/>
    <cellStyle name="超連結" xfId="2590" builtinId="8" hidden="1"/>
    <cellStyle name="超連結" xfId="2592" builtinId="8" hidden="1"/>
    <cellStyle name="超連結" xfId="2596" builtinId="8" hidden="1"/>
    <cellStyle name="超連結" xfId="2598" builtinId="8" hidden="1"/>
    <cellStyle name="超連結" xfId="2600" builtinId="8" hidden="1"/>
    <cellStyle name="超連結" xfId="2602" builtinId="8" hidden="1"/>
    <cellStyle name="超連結" xfId="2604" builtinId="8" hidden="1"/>
    <cellStyle name="超連結" xfId="2606" builtinId="8" hidden="1"/>
    <cellStyle name="超連結" xfId="2608" builtinId="8" hidden="1"/>
    <cellStyle name="超連結" xfId="2610" builtinId="8" hidden="1"/>
    <cellStyle name="超連結" xfId="2612" builtinId="8" hidden="1"/>
    <cellStyle name="超連結" xfId="2614" builtinId="8" hidden="1"/>
    <cellStyle name="超連結" xfId="2616" builtinId="8" hidden="1"/>
    <cellStyle name="超連結" xfId="2618" builtinId="8" hidden="1"/>
    <cellStyle name="超連結" xfId="2620" builtinId="8" hidden="1"/>
    <cellStyle name="超連結" xfId="2622" builtinId="8" hidden="1"/>
    <cellStyle name="超連結" xfId="2624" builtinId="8" hidden="1"/>
    <cellStyle name="超連結" xfId="2626" builtinId="8" hidden="1"/>
    <cellStyle name="超連結" xfId="2628" builtinId="8" hidden="1"/>
    <cellStyle name="超連結" xfId="2630" builtinId="8" hidden="1"/>
    <cellStyle name="超連結" xfId="2632" builtinId="8" hidden="1"/>
    <cellStyle name="超連結" xfId="2634" builtinId="8" hidden="1"/>
    <cellStyle name="超連結" xfId="2636" builtinId="8" hidden="1"/>
    <cellStyle name="超連結" xfId="2638" builtinId="8" hidden="1"/>
    <cellStyle name="超連結" xfId="2640" builtinId="8" hidden="1"/>
    <cellStyle name="超連結" xfId="2642" builtinId="8" hidden="1"/>
    <cellStyle name="超連結" xfId="2644" builtinId="8" hidden="1"/>
    <cellStyle name="超連結" xfId="2646" builtinId="8" hidden="1"/>
    <cellStyle name="超連結" xfId="2648" builtinId="8" hidden="1"/>
    <cellStyle name="超連結" xfId="2650" builtinId="8" hidden="1"/>
    <cellStyle name="超連結" xfId="2652" builtinId="8" hidden="1"/>
    <cellStyle name="超連結" xfId="2654" builtinId="8" hidden="1"/>
    <cellStyle name="超連結" xfId="2656" builtinId="8" hidden="1"/>
    <cellStyle name="超連結" xfId="2658" builtinId="8" hidden="1"/>
    <cellStyle name="超連結" xfId="2660" builtinId="8" hidden="1"/>
    <cellStyle name="超連結" xfId="2662" builtinId="8" hidden="1"/>
    <cellStyle name="超連結" xfId="2664" builtinId="8" hidden="1"/>
    <cellStyle name="超連結" xfId="2666" builtinId="8" hidden="1"/>
    <cellStyle name="超連結" xfId="2668" builtinId="8" hidden="1"/>
    <cellStyle name="超連結" xfId="2670" builtinId="8" hidden="1"/>
    <cellStyle name="超連結" xfId="2672" builtinId="8" hidden="1"/>
    <cellStyle name="超連結" xfId="2674" builtinId="8" hidden="1"/>
    <cellStyle name="超連結" xfId="2676" builtinId="8" hidden="1"/>
    <cellStyle name="超連結" xfId="2678" builtinId="8" hidden="1"/>
    <cellStyle name="超連結" xfId="2680" builtinId="8" hidden="1"/>
    <cellStyle name="超連結" xfId="2682" builtinId="8" hidden="1"/>
    <cellStyle name="超連結" xfId="2684" builtinId="8" hidden="1"/>
    <cellStyle name="超連結" xfId="2686" builtinId="8" hidden="1"/>
    <cellStyle name="超連結" xfId="2688" builtinId="8" hidden="1"/>
    <cellStyle name="超連結" xfId="2690" builtinId="8" hidden="1"/>
    <cellStyle name="超連結" xfId="2692" builtinId="8" hidden="1"/>
    <cellStyle name="超連結" xfId="2694" builtinId="8" hidden="1"/>
    <cellStyle name="超連結" xfId="2696" builtinId="8" hidden="1"/>
    <cellStyle name="超連結" xfId="2698" builtinId="8" hidden="1"/>
    <cellStyle name="超連結" xfId="2700" builtinId="8" hidden="1"/>
    <cellStyle name="超連結" xfId="2702" builtinId="8" hidden="1"/>
    <cellStyle name="超連結" xfId="2704" builtinId="8" hidden="1"/>
    <cellStyle name="超連結" xfId="2706" builtinId="8" hidden="1"/>
    <cellStyle name="超連結" xfId="2708" builtinId="8" hidden="1"/>
    <cellStyle name="超連結" xfId="2710" builtinId="8" hidden="1"/>
    <cellStyle name="超連結" xfId="2712" builtinId="8" hidden="1"/>
    <cellStyle name="超連結" xfId="2714" builtinId="8" hidden="1"/>
    <cellStyle name="超連結" xfId="2716" builtinId="8" hidden="1"/>
    <cellStyle name="超連結" xfId="2718" builtinId="8" hidden="1"/>
    <cellStyle name="超連結" xfId="2720" builtinId="8" hidden="1"/>
    <cellStyle name="超連結" xfId="2722" builtinId="8" hidden="1"/>
    <cellStyle name="超連結" xfId="2724" builtinId="8" hidden="1"/>
    <cellStyle name="超連結" xfId="2726" builtinId="8" hidden="1"/>
    <cellStyle name="超連結" xfId="2728" builtinId="8" hidden="1"/>
    <cellStyle name="超連結" xfId="2730" builtinId="8" hidden="1"/>
    <cellStyle name="超連結" xfId="2732" builtinId="8" hidden="1"/>
    <cellStyle name="超連結" xfId="2734" builtinId="8" hidden="1"/>
    <cellStyle name="超連結" xfId="2736" builtinId="8" hidden="1"/>
    <cellStyle name="超連結" xfId="2738" builtinId="8" hidden="1"/>
    <cellStyle name="超連結" xfId="2740" builtinId="8" hidden="1"/>
    <cellStyle name="超連結" xfId="2742" builtinId="8" hidden="1"/>
    <cellStyle name="超連結" xfId="2744" builtinId="8" hidden="1"/>
    <cellStyle name="超連結" xfId="2746" builtinId="8" hidden="1"/>
    <cellStyle name="超連結" xfId="2748" builtinId="8" hidden="1"/>
    <cellStyle name="超連結" xfId="2750" builtinId="8" hidden="1"/>
    <cellStyle name="超連結" xfId="2752" builtinId="8" hidden="1"/>
    <cellStyle name="超連結" xfId="2754" builtinId="8" hidden="1"/>
    <cellStyle name="超連結" xfId="2756" builtinId="8" hidden="1"/>
    <cellStyle name="超連結" xfId="2758" builtinId="8" hidden="1"/>
    <cellStyle name="超連結" xfId="2760" builtinId="8" hidden="1"/>
    <cellStyle name="超連結" xfId="2762" builtinId="8" hidden="1"/>
    <cellStyle name="超連結" xfId="2764" builtinId="8" hidden="1"/>
    <cellStyle name="超連結" xfId="2766" builtinId="8" hidden="1"/>
    <cellStyle name="超連結" xfId="2768" builtinId="8" hidden="1"/>
    <cellStyle name="超連結" xfId="2770" builtinId="8" hidden="1"/>
    <cellStyle name="超連結" xfId="2772" builtinId="8" hidden="1"/>
    <cellStyle name="超連結" xfId="2774" builtinId="8" hidden="1"/>
    <cellStyle name="超連結" xfId="2776" builtinId="8" hidden="1"/>
    <cellStyle name="超連結" xfId="2778" builtinId="8" hidden="1"/>
    <cellStyle name="超連結" xfId="2780" builtinId="8" hidden="1"/>
    <cellStyle name="超連結" xfId="2782" builtinId="8" hidden="1"/>
    <cellStyle name="超連結" xfId="2784" builtinId="8" hidden="1"/>
    <cellStyle name="超連結" xfId="2786" builtinId="8" hidden="1"/>
    <cellStyle name="超連結" xfId="2788" builtinId="8" hidden="1"/>
    <cellStyle name="超連結" xfId="2790" builtinId="8" hidden="1"/>
    <cellStyle name="超連結" xfId="2792" builtinId="8" hidden="1"/>
    <cellStyle name="超連結" xfId="2794" builtinId="8" hidden="1"/>
    <cellStyle name="超連結" xfId="2796" builtinId="8" hidden="1"/>
    <cellStyle name="超連結" xfId="2798" builtinId="8" hidden="1"/>
    <cellStyle name="超連結" xfId="2800" builtinId="8" hidden="1"/>
    <cellStyle name="超連結" xfId="2802" builtinId="8" hidden="1"/>
    <cellStyle name="超連結" xfId="2804" builtinId="8" hidden="1"/>
    <cellStyle name="超連結" xfId="2806" builtinId="8" hidden="1"/>
    <cellStyle name="超連結" xfId="2808" builtinId="8" hidden="1"/>
    <cellStyle name="超連結" xfId="2810" builtinId="8" hidden="1"/>
    <cellStyle name="超連結" xfId="2812" builtinId="8" hidden="1"/>
    <cellStyle name="超連結" xfId="2814" builtinId="8" hidden="1"/>
    <cellStyle name="超連結" xfId="2816" builtinId="8" hidden="1"/>
    <cellStyle name="超連結" xfId="2818" builtinId="8" hidden="1"/>
    <cellStyle name="超連結" xfId="2820" builtinId="8" hidden="1"/>
    <cellStyle name="超連結" xfId="2822" builtinId="8" hidden="1"/>
    <cellStyle name="超連結" xfId="2824" builtinId="8" hidden="1"/>
    <cellStyle name="超連結" xfId="2826" builtinId="8" hidden="1"/>
    <cellStyle name="超連結" xfId="2828" builtinId="8" hidden="1"/>
    <cellStyle name="超連結" xfId="2830" builtinId="8" hidden="1"/>
    <cellStyle name="超連結" xfId="2832" builtinId="8" hidden="1"/>
    <cellStyle name="超連結" xfId="2834" builtinId="8" hidden="1"/>
    <cellStyle name="超連結" xfId="2836" builtinId="8" hidden="1"/>
    <cellStyle name="超連結" xfId="2838" builtinId="8" hidden="1"/>
    <cellStyle name="超連結" xfId="2840" builtinId="8" hidden="1"/>
    <cellStyle name="超連結" xfId="2842" builtinId="8" hidden="1"/>
    <cellStyle name="超連結" xfId="2844" builtinId="8" hidden="1"/>
    <cellStyle name="超連結" xfId="2846" builtinId="8" hidden="1"/>
    <cellStyle name="超連結" xfId="2848" builtinId="8" hidden="1"/>
    <cellStyle name="超連結" xfId="2850" builtinId="8" hidden="1"/>
    <cellStyle name="超連結" xfId="2852" builtinId="8" hidden="1"/>
    <cellStyle name="超連結" xfId="2854" builtinId="8" hidden="1"/>
    <cellStyle name="超連結" xfId="2856" builtinId="8" hidden="1"/>
    <cellStyle name="超連結" xfId="2858" builtinId="8" hidden="1"/>
    <cellStyle name="超連結" xfId="2860" builtinId="8" hidden="1"/>
    <cellStyle name="超連結" xfId="2862" builtinId="8" hidden="1"/>
    <cellStyle name="超連結" xfId="2864" builtinId="8" hidden="1"/>
    <cellStyle name="超連結" xfId="2866" builtinId="8" hidden="1"/>
    <cellStyle name="超連結" xfId="2868" builtinId="8" hidden="1"/>
    <cellStyle name="超連結" xfId="2870" builtinId="8" hidden="1"/>
    <cellStyle name="超連結" xfId="2872" builtinId="8" hidden="1"/>
    <cellStyle name="超連結" xfId="2874" builtinId="8" hidden="1"/>
    <cellStyle name="超連結" xfId="2876" builtinId="8" hidden="1"/>
    <cellStyle name="超連結" xfId="2878" builtinId="8" hidden="1"/>
    <cellStyle name="超連結" xfId="2880" builtinId="8" hidden="1"/>
    <cellStyle name="超連結" xfId="2882" builtinId="8" hidden="1"/>
    <cellStyle name="超連結" xfId="2884" builtinId="8" hidden="1"/>
    <cellStyle name="超連結" xfId="2886" builtinId="8" hidden="1"/>
    <cellStyle name="超連結" xfId="2888" builtinId="8" hidden="1"/>
    <cellStyle name="超連結" xfId="2890" builtinId="8" hidden="1"/>
    <cellStyle name="超連結" xfId="2892" builtinId="8" hidden="1"/>
    <cellStyle name="超連結" xfId="2894" builtinId="8" hidden="1"/>
    <cellStyle name="超連結" xfId="2896" builtinId="8" hidden="1"/>
    <cellStyle name="超連結" xfId="2898" builtinId="8" hidden="1"/>
    <cellStyle name="超連結" xfId="2900" builtinId="8" hidden="1"/>
    <cellStyle name="超連結" xfId="2902" builtinId="8" hidden="1"/>
    <cellStyle name="超連結" xfId="2904" builtinId="8" hidden="1"/>
    <cellStyle name="超連結" xfId="2906" builtinId="8" hidden="1"/>
    <cellStyle name="超連結" xfId="2908" builtinId="8" hidden="1"/>
    <cellStyle name="超連結" xfId="2910" builtinId="8" hidden="1"/>
    <cellStyle name="超連結" xfId="2912" builtinId="8" hidden="1"/>
    <cellStyle name="超連結" xfId="2914" builtinId="8" hidden="1"/>
    <cellStyle name="超連結" xfId="2916" builtinId="8" hidden="1"/>
    <cellStyle name="超連結" xfId="2918" builtinId="8" hidden="1"/>
    <cellStyle name="超連結" xfId="2920" builtinId="8" hidden="1"/>
    <cellStyle name="超連結" xfId="2922" builtinId="8" hidden="1"/>
    <cellStyle name="超連結" xfId="2924" builtinId="8" hidden="1"/>
    <cellStyle name="超連結" xfId="2926" builtinId="8" hidden="1"/>
    <cellStyle name="超連結" xfId="2928" builtinId="8" hidden="1"/>
    <cellStyle name="超連結" xfId="2930" builtinId="8" hidden="1"/>
    <cellStyle name="超連結" xfId="2932" builtinId="8" hidden="1"/>
    <cellStyle name="超連結" xfId="2934" builtinId="8" hidden="1"/>
    <cellStyle name="超連結" xfId="2936" builtinId="8" hidden="1"/>
    <cellStyle name="超連結" xfId="2938" builtinId="8" hidden="1"/>
    <cellStyle name="超連結" xfId="2940" builtinId="8" hidden="1"/>
    <cellStyle name="超連結" xfId="2942" builtinId="8" hidden="1"/>
    <cellStyle name="超連結" xfId="2944" builtinId="8" hidden="1"/>
    <cellStyle name="超連結" xfId="2946" builtinId="8" hidden="1"/>
    <cellStyle name="超連結" xfId="2948" builtinId="8" hidden="1"/>
    <cellStyle name="超連結" xfId="2950" builtinId="8" hidden="1"/>
    <cellStyle name="超連結" xfId="2952" builtinId="8" hidden="1"/>
    <cellStyle name="超連結" xfId="2954" builtinId="8" hidden="1"/>
    <cellStyle name="超連結" xfId="2956" builtinId="8" hidden="1"/>
    <cellStyle name="超連結" xfId="2958" builtinId="8" hidden="1"/>
    <cellStyle name="超連結" xfId="2960" builtinId="8" hidden="1"/>
    <cellStyle name="超連結" xfId="2962" builtinId="8" hidden="1"/>
    <cellStyle name="超連結" xfId="2964" builtinId="8" hidden="1"/>
    <cellStyle name="超連結" xfId="2966" builtinId="8" hidden="1"/>
    <cellStyle name="超連結" xfId="2968" builtinId="8" hidden="1"/>
    <cellStyle name="超連結" xfId="2970" builtinId="8" hidden="1"/>
    <cellStyle name="超連結" xfId="2972" builtinId="8" hidden="1"/>
    <cellStyle name="超連結" xfId="2974" builtinId="8" hidden="1"/>
    <cellStyle name="超連結" xfId="2976" builtinId="8" hidden="1"/>
    <cellStyle name="超連結" xfId="2978" builtinId="8" hidden="1"/>
    <cellStyle name="超連結" xfId="2980" builtinId="8" hidden="1"/>
    <cellStyle name="超連結" xfId="2982" builtinId="8" hidden="1"/>
    <cellStyle name="超連結" xfId="2984" builtinId="8" hidden="1"/>
    <cellStyle name="超連結" xfId="2986" builtinId="8" hidden="1"/>
    <cellStyle name="超連結" xfId="2988" builtinId="8" hidden="1"/>
    <cellStyle name="超連結" xfId="2990" builtinId="8" hidden="1"/>
    <cellStyle name="超連結" xfId="2992" builtinId="8" hidden="1"/>
    <cellStyle name="超連結" xfId="2994" builtinId="8" hidden="1"/>
    <cellStyle name="超連結" xfId="2996" builtinId="8" hidden="1"/>
    <cellStyle name="超連結" xfId="2998" builtinId="8" hidden="1"/>
    <cellStyle name="超連結" xfId="3000" builtinId="8" hidden="1"/>
    <cellStyle name="超連結" xfId="3002" builtinId="8" hidden="1"/>
    <cellStyle name="超連結" xfId="3004" builtinId="8" hidden="1"/>
    <cellStyle name="超連結" xfId="3006" builtinId="8" hidden="1"/>
    <cellStyle name="超連結" xfId="3008" builtinId="8" hidden="1"/>
    <cellStyle name="超連結" xfId="3010" builtinId="8" hidden="1"/>
    <cellStyle name="超連結" xfId="3012" builtinId="8" hidden="1"/>
    <cellStyle name="超連結" xfId="3014" builtinId="8" hidden="1"/>
    <cellStyle name="超連結" xfId="3016" builtinId="8" hidden="1"/>
    <cellStyle name="超連結" xfId="3018" builtinId="8" hidden="1"/>
    <cellStyle name="超連結" xfId="3020" builtinId="8" hidden="1"/>
    <cellStyle name="超連結" xfId="3022" builtinId="8" hidden="1"/>
    <cellStyle name="超連結" xfId="3024" builtinId="8" hidden="1"/>
    <cellStyle name="超連結" xfId="3026" builtinId="8" hidden="1"/>
    <cellStyle name="超連結" xfId="3028" builtinId="8" hidden="1"/>
    <cellStyle name="超連結" xfId="3030" builtinId="8" hidden="1"/>
    <cellStyle name="超連結" xfId="3032" builtinId="8" hidden="1"/>
    <cellStyle name="超連結" xfId="3034" builtinId="8" hidden="1"/>
    <cellStyle name="超連結" xfId="3036" builtinId="8" hidden="1"/>
    <cellStyle name="超連結" xfId="3038" builtinId="8" hidden="1"/>
    <cellStyle name="超連結" xfId="3040" builtinId="8" hidden="1"/>
    <cellStyle name="超連結" xfId="3042" builtinId="8" hidden="1"/>
    <cellStyle name="超連結" xfId="3044" builtinId="8" hidden="1"/>
    <cellStyle name="超連結" xfId="3046" builtinId="8" hidden="1"/>
    <cellStyle name="超連結" xfId="3048" builtinId="8" hidden="1"/>
    <cellStyle name="超連結" xfId="3050" builtinId="8" hidden="1"/>
    <cellStyle name="超連結" xfId="3052" builtinId="8" hidden="1"/>
    <cellStyle name="超連結" xfId="3054" builtinId="8" hidden="1"/>
    <cellStyle name="超連結" xfId="3056" builtinId="8" hidden="1"/>
    <cellStyle name="超連結" xfId="3058" builtinId="8" hidden="1"/>
    <cellStyle name="超連結" xfId="3060" builtinId="8" hidden="1"/>
    <cellStyle name="超連結" xfId="3062" builtinId="8" hidden="1"/>
    <cellStyle name="超連結" xfId="3064" builtinId="8" hidden="1"/>
    <cellStyle name="超連結" xfId="3066" builtinId="8" hidden="1"/>
    <cellStyle name="超連結" xfId="3068" builtinId="8" hidden="1"/>
    <cellStyle name="超連結" xfId="3070" builtinId="8" hidden="1"/>
    <cellStyle name="超連結" xfId="3072" builtinId="8" hidden="1"/>
    <cellStyle name="超連結" xfId="3074" builtinId="8" hidden="1"/>
    <cellStyle name="超連結" xfId="3076" builtinId="8" hidden="1"/>
    <cellStyle name="超連結" xfId="3078" builtinId="8" hidden="1"/>
    <cellStyle name="超連結" xfId="3080" builtinId="8" hidden="1"/>
    <cellStyle name="超連結" xfId="3082" builtinId="8" hidden="1"/>
    <cellStyle name="超連結" xfId="3084" builtinId="8" hidden="1"/>
    <cellStyle name="超連結" xfId="3086" builtinId="8" hidden="1"/>
    <cellStyle name="超連結" xfId="3088" builtinId="8" hidden="1"/>
    <cellStyle name="超連結" xfId="3090" builtinId="8" hidden="1"/>
    <cellStyle name="超連結" xfId="3092" builtinId="8" hidden="1"/>
    <cellStyle name="超連結" xfId="3094" builtinId="8" hidden="1"/>
    <cellStyle name="超連結" xfId="3096" builtinId="8" hidden="1"/>
    <cellStyle name="超連結" xfId="3098" builtinId="8" hidden="1"/>
    <cellStyle name="超連結" xfId="3100" builtinId="8" hidden="1"/>
    <cellStyle name="超連結" xfId="3102" builtinId="8" hidden="1"/>
    <cellStyle name="超連結" xfId="3104" builtinId="8" hidden="1"/>
    <cellStyle name="超連結" xfId="3106" builtinId="8" hidden="1"/>
    <cellStyle name="超連結" xfId="3108" builtinId="8" hidden="1"/>
    <cellStyle name="超連結" xfId="3110" builtinId="8" hidden="1"/>
    <cellStyle name="超連結" xfId="3112" builtinId="8" hidden="1"/>
    <cellStyle name="超連結" xfId="3114" builtinId="8" hidden="1"/>
    <cellStyle name="超連結" xfId="3116" builtinId="8" hidden="1"/>
    <cellStyle name="超連結" xfId="3118" builtinId="8" hidden="1"/>
    <cellStyle name="超連結" xfId="3120" builtinId="8" hidden="1"/>
    <cellStyle name="超連結" xfId="3122" builtinId="8" hidden="1"/>
    <cellStyle name="超連結" xfId="3124" builtinId="8" hidden="1"/>
    <cellStyle name="超連結" xfId="3126" builtinId="8" hidden="1"/>
    <cellStyle name="超連結" xfId="3128" builtinId="8" hidden="1"/>
    <cellStyle name="超連結" xfId="3130" builtinId="8" hidden="1"/>
    <cellStyle name="超連結" xfId="3132" builtinId="8" hidden="1"/>
    <cellStyle name="超連結" xfId="3134" builtinId="8" hidden="1"/>
    <cellStyle name="超連結" xfId="3136" builtinId="8" hidden="1"/>
    <cellStyle name="超連結" xfId="3138" builtinId="8" hidden="1"/>
    <cellStyle name="超連結" xfId="3140" builtinId="8" hidden="1"/>
    <cellStyle name="超連結" xfId="3142" builtinId="8" hidden="1"/>
    <cellStyle name="超連結" xfId="3144" builtinId="8" hidden="1"/>
    <cellStyle name="超連結" xfId="3146" builtinId="8" hidden="1"/>
    <cellStyle name="超連結" xfId="3148" builtinId="8" hidden="1"/>
    <cellStyle name="超連結" xfId="3150" builtinId="8" hidden="1"/>
    <cellStyle name="超連結" xfId="3152" builtinId="8" hidden="1"/>
    <cellStyle name="超連結" xfId="3154" builtinId="8" hidden="1"/>
    <cellStyle name="超連結" xfId="3156" builtinId="8" hidden="1"/>
    <cellStyle name="超連結" xfId="3158" builtinId="8" hidden="1"/>
    <cellStyle name="超連結" xfId="3160" builtinId="8" hidden="1"/>
    <cellStyle name="超連結" xfId="3162" builtinId="8" hidden="1"/>
    <cellStyle name="超連結" xfId="3164" builtinId="8" hidden="1"/>
    <cellStyle name="超連結" xfId="3166" builtinId="8" hidden="1"/>
    <cellStyle name="超連結" xfId="3168" builtinId="8" hidden="1"/>
    <cellStyle name="超連結" xfId="3170" builtinId="8" hidden="1"/>
    <cellStyle name="超連結" xfId="3172" builtinId="8" hidden="1"/>
    <cellStyle name="超連結" xfId="3174" builtinId="8" hidden="1"/>
    <cellStyle name="超連結" xfId="3176" builtinId="8" hidden="1"/>
    <cellStyle name="超連結" xfId="3178" builtinId="8" hidden="1"/>
    <cellStyle name="超連結" xfId="3180" builtinId="8" hidden="1"/>
    <cellStyle name="超連結" xfId="3182" builtinId="8" hidden="1"/>
    <cellStyle name="超連結" xfId="3184" builtinId="8" hidden="1"/>
    <cellStyle name="超連結" xfId="3186" builtinId="8" hidden="1"/>
    <cellStyle name="超連結" xfId="3188" builtinId="8" hidden="1"/>
    <cellStyle name="超連結" xfId="3190" builtinId="8" hidden="1"/>
    <cellStyle name="超連結" xfId="3192" builtinId="8" hidden="1"/>
    <cellStyle name="超連結" xfId="3194" builtinId="8" hidden="1"/>
    <cellStyle name="超連結" xfId="3196" builtinId="8" hidden="1"/>
    <cellStyle name="超連結" xfId="3198" builtinId="8" hidden="1"/>
    <cellStyle name="超連結" xfId="3200" builtinId="8" hidden="1"/>
    <cellStyle name="超連結" xfId="3202" builtinId="8" hidden="1"/>
    <cellStyle name="超連結" xfId="3204" builtinId="8" hidden="1"/>
    <cellStyle name="超連結" xfId="3206" builtinId="8" hidden="1"/>
    <cellStyle name="超連結" xfId="3208" builtinId="8" hidden="1"/>
    <cellStyle name="超連結" xfId="3210" builtinId="8" hidden="1"/>
    <cellStyle name="超連結" xfId="3212" builtinId="8" hidden="1"/>
    <cellStyle name="超連結" xfId="3214" builtinId="8" hidden="1"/>
    <cellStyle name="超連結" xfId="3216" builtinId="8" hidden="1"/>
    <cellStyle name="超連結" xfId="3218" builtinId="8" hidden="1"/>
    <cellStyle name="超連結" xfId="3220" builtinId="8" hidden="1"/>
    <cellStyle name="超連結" xfId="3222" builtinId="8" hidden="1"/>
    <cellStyle name="超連結" xfId="3224" builtinId="8" hidden="1"/>
    <cellStyle name="超連結" xfId="3226" builtinId="8" hidden="1"/>
    <cellStyle name="超連結" xfId="3228" builtinId="8" hidden="1"/>
    <cellStyle name="超連結" xfId="3230" builtinId="8" hidden="1"/>
    <cellStyle name="超連結" xfId="3232" builtinId="8" hidden="1"/>
    <cellStyle name="超連結" xfId="3234" builtinId="8" hidden="1"/>
    <cellStyle name="超連結" xfId="3236" builtinId="8" hidden="1"/>
    <cellStyle name="超連結" xfId="3238" builtinId="8" hidden="1"/>
    <cellStyle name="超連結" xfId="3240" builtinId="8" hidden="1"/>
    <cellStyle name="超連結" xfId="3242" builtinId="8" hidden="1"/>
    <cellStyle name="超連結" xfId="3244" builtinId="8" hidden="1"/>
    <cellStyle name="超連結" xfId="3246" builtinId="8" hidden="1"/>
    <cellStyle name="超連結" xfId="3248" builtinId="8" hidden="1"/>
    <cellStyle name="超連結" xfId="3250" builtinId="8" hidden="1"/>
    <cellStyle name="超連結" xfId="3252" builtinId="8" hidden="1"/>
    <cellStyle name="超連結" xfId="3254" builtinId="8" hidden="1"/>
    <cellStyle name="超連結" xfId="3256" builtinId="8" hidden="1"/>
    <cellStyle name="超連結" xfId="3258" builtinId="8" hidden="1"/>
    <cellStyle name="超連結" xfId="3260" builtinId="8" hidden="1"/>
    <cellStyle name="超連結" xfId="3262" builtinId="8" hidden="1"/>
    <cellStyle name="超連結" xfId="3264" builtinId="8" hidden="1"/>
    <cellStyle name="超連結" xfId="3266" builtinId="8" hidden="1"/>
    <cellStyle name="超連結" xfId="3268" builtinId="8" hidden="1"/>
    <cellStyle name="超連結" xfId="3270" builtinId="8" hidden="1"/>
    <cellStyle name="超連結" xfId="3272" builtinId="8" hidden="1"/>
    <cellStyle name="超連結" xfId="3274" builtinId="8" hidden="1"/>
    <cellStyle name="超連結" xfId="3276" builtinId="8" hidden="1"/>
    <cellStyle name="超連結" xfId="3278" builtinId="8" hidden="1"/>
    <cellStyle name="超連結" xfId="3280" builtinId="8" hidden="1"/>
    <cellStyle name="超連結" xfId="3282" builtinId="8" hidden="1"/>
    <cellStyle name="超連結" xfId="3284" builtinId="8" hidden="1"/>
    <cellStyle name="超連結" xfId="3286" builtinId="8" hidden="1"/>
    <cellStyle name="超連結" xfId="3288" builtinId="8" hidden="1"/>
    <cellStyle name="超連結" xfId="3290" builtinId="8" hidden="1"/>
    <cellStyle name="超連結" xfId="3292" builtinId="8" hidden="1"/>
    <cellStyle name="超連結" xfId="3294" builtinId="8" hidden="1"/>
    <cellStyle name="超連結" xfId="3296" builtinId="8" hidden="1"/>
    <cellStyle name="超連結" xfId="3298" builtinId="8" hidden="1"/>
    <cellStyle name="超連結" xfId="3300" builtinId="8" hidden="1"/>
    <cellStyle name="超連結" xfId="3302" builtinId="8" hidden="1"/>
    <cellStyle name="超連結" xfId="3304" builtinId="8" hidden="1"/>
    <cellStyle name="超連結" xfId="3306" builtinId="8" hidden="1"/>
    <cellStyle name="超連結" xfId="3308" builtinId="8" hidden="1"/>
    <cellStyle name="超連結" xfId="3310" builtinId="8" hidden="1"/>
    <cellStyle name="超連結" xfId="3312" builtinId="8" hidden="1"/>
    <cellStyle name="超連結" xfId="3314" builtinId="8" hidden="1"/>
    <cellStyle name="超連結" xfId="3316" builtinId="8" hidden="1"/>
    <cellStyle name="超連結" xfId="3318" builtinId="8" hidden="1"/>
    <cellStyle name="超連結" xfId="3320" builtinId="8" hidden="1"/>
    <cellStyle name="超連結" xfId="3322" builtinId="8" hidden="1"/>
    <cellStyle name="超連結" xfId="3324" builtinId="8" hidden="1"/>
    <cellStyle name="超連結" xfId="3326" builtinId="8" hidden="1"/>
    <cellStyle name="超連結" xfId="3328" builtinId="8" hidden="1"/>
    <cellStyle name="超連結" xfId="3330" builtinId="8" hidden="1"/>
    <cellStyle name="超連結" xfId="3332" builtinId="8" hidden="1"/>
    <cellStyle name="超連結" xfId="3334" builtinId="8" hidden="1"/>
    <cellStyle name="超連結" xfId="3336" builtinId="8" hidden="1"/>
    <cellStyle name="超連結" xfId="3338" builtinId="8" hidden="1"/>
    <cellStyle name="超連結" xfId="3340" builtinId="8" hidden="1"/>
    <cellStyle name="超連結" xfId="3342" builtinId="8" hidden="1"/>
    <cellStyle name="超連結" xfId="3344" builtinId="8" hidden="1"/>
    <cellStyle name="超連結" xfId="3346" builtinId="8" hidden="1"/>
    <cellStyle name="超連結" xfId="3348" builtinId="8" hidden="1"/>
    <cellStyle name="超連結" xfId="3350" builtinId="8" hidden="1"/>
    <cellStyle name="超連結" xfId="3352" builtinId="8" hidden="1"/>
    <cellStyle name="超連結" xfId="3354" builtinId="8" hidden="1"/>
    <cellStyle name="超連結" xfId="3356" builtinId="8" hidden="1"/>
    <cellStyle name="超連結" xfId="3358" builtinId="8" hidden="1"/>
    <cellStyle name="超連結" xfId="3360" builtinId="8" hidden="1"/>
    <cellStyle name="超連結" xfId="3362" builtinId="8" hidden="1"/>
    <cellStyle name="超連結" xfId="3364" builtinId="8" hidden="1"/>
    <cellStyle name="超連結" xfId="3366" builtinId="8" hidden="1"/>
    <cellStyle name="超連結" xfId="3368" builtinId="8" hidden="1"/>
    <cellStyle name="超連結" xfId="3370" builtinId="8" hidden="1"/>
    <cellStyle name="超連結" xfId="3372" builtinId="8" hidden="1"/>
    <cellStyle name="超連結" xfId="3374" builtinId="8" hidden="1"/>
    <cellStyle name="超連結" xfId="3376" builtinId="8" hidden="1"/>
    <cellStyle name="超連結" xfId="3378" builtinId="8" hidden="1"/>
    <cellStyle name="超連結" xfId="3380" builtinId="8" hidden="1"/>
    <cellStyle name="超連結" xfId="3382" builtinId="8" hidden="1"/>
    <cellStyle name="超連結" xfId="3384" builtinId="8" hidden="1"/>
    <cellStyle name="超連結" xfId="3386" builtinId="8" hidden="1"/>
    <cellStyle name="超連結" xfId="3388" builtinId="8" hidden="1"/>
    <cellStyle name="超連結" xfId="3390" builtinId="8" hidden="1"/>
    <cellStyle name="超連結" xfId="3392" builtinId="8" hidden="1"/>
    <cellStyle name="超連結" xfId="3394" builtinId="8" hidden="1"/>
    <cellStyle name="超連結" xfId="3396" builtinId="8" hidden="1"/>
    <cellStyle name="超連結" xfId="3398" builtinId="8" hidden="1"/>
    <cellStyle name="超連結" xfId="3400" builtinId="8" hidden="1"/>
    <cellStyle name="超連結" xfId="3402" builtinId="8" hidden="1"/>
    <cellStyle name="超連結" xfId="3404" builtinId="8" hidden="1"/>
    <cellStyle name="超連結" xfId="3406" builtinId="8" hidden="1"/>
    <cellStyle name="超連結" xfId="3408" builtinId="8" hidden="1"/>
    <cellStyle name="超連結" xfId="3410" builtinId="8" hidden="1"/>
    <cellStyle name="超連結" xfId="3412" builtinId="8" hidden="1"/>
    <cellStyle name="超連結" xfId="3414" builtinId="8" hidden="1"/>
    <cellStyle name="超連結" xfId="3416" builtinId="8" hidden="1"/>
    <cellStyle name="超連結" xfId="3418" builtinId="8" hidden="1"/>
    <cellStyle name="超連結" xfId="3420" builtinId="8" hidden="1"/>
    <cellStyle name="超連結" xfId="3422" builtinId="8" hidden="1"/>
    <cellStyle name="超連結" xfId="3424" builtinId="8" hidden="1"/>
    <cellStyle name="超連結" xfId="3426" builtinId="8" hidden="1"/>
    <cellStyle name="超連結" xfId="3428" builtinId="8" hidden="1"/>
    <cellStyle name="超連結" xfId="3430" builtinId="8" hidden="1"/>
    <cellStyle name="超連結" xfId="3432" builtinId="8" hidden="1"/>
    <cellStyle name="超連結" xfId="3434" builtinId="8" hidden="1"/>
    <cellStyle name="超連結" xfId="3436" builtinId="8" hidden="1"/>
    <cellStyle name="超連結" xfId="3438" builtinId="8" hidden="1"/>
    <cellStyle name="超連結" xfId="3440" builtinId="8" hidden="1"/>
    <cellStyle name="超連結" xfId="3442" builtinId="8" hidden="1"/>
    <cellStyle name="超連結" xfId="3444" builtinId="8" hidden="1"/>
    <cellStyle name="超連結" xfId="3446" builtinId="8" hidden="1"/>
    <cellStyle name="超連結" xfId="3448" builtinId="8" hidden="1"/>
    <cellStyle name="超連結" xfId="3450" builtinId="8" hidden="1"/>
    <cellStyle name="超連結" xfId="3452" builtinId="8" hidden="1"/>
    <cellStyle name="超連結" xfId="3454" builtinId="8" hidden="1"/>
    <cellStyle name="超連結" xfId="3456" builtinId="8" hidden="1"/>
    <cellStyle name="超連結" xfId="3458" builtinId="8" hidden="1"/>
    <cellStyle name="超連結" xfId="3460" builtinId="8" hidden="1"/>
    <cellStyle name="超連結" xfId="3462" builtinId="8" hidden="1"/>
    <cellStyle name="超連結" xfId="3464" builtinId="8" hidden="1"/>
    <cellStyle name="超連結" xfId="3466" builtinId="8" hidden="1"/>
    <cellStyle name="超連結" xfId="3468" builtinId="8" hidden="1"/>
    <cellStyle name="超連結" xfId="3470" builtinId="8" hidden="1"/>
    <cellStyle name="超連結" xfId="3472" builtinId="8" hidden="1"/>
    <cellStyle name="超連結" xfId="3474" builtinId="8" hidden="1"/>
    <cellStyle name="超連結" xfId="3476" builtinId="8" hidden="1"/>
    <cellStyle name="超連結" xfId="3478" builtinId="8" hidden="1"/>
    <cellStyle name="超連結" xfId="3480" builtinId="8" hidden="1"/>
    <cellStyle name="超連結" xfId="3482" builtinId="8" hidden="1"/>
    <cellStyle name="超連結" xfId="3484" builtinId="8" hidden="1"/>
    <cellStyle name="超連結" xfId="3486" builtinId="8" hidden="1"/>
    <cellStyle name="超連結" xfId="3488" builtinId="8" hidden="1"/>
    <cellStyle name="超連結" xfId="3490" builtinId="8" hidden="1"/>
    <cellStyle name="超連結" xfId="3492" builtinId="8" hidden="1"/>
    <cellStyle name="超連結" xfId="3494" builtinId="8" hidden="1"/>
    <cellStyle name="超連結" xfId="3496" builtinId="8" hidden="1"/>
    <cellStyle name="超連結" xfId="3498" builtinId="8" hidden="1"/>
    <cellStyle name="超連結" xfId="3500" builtinId="8" hidden="1"/>
    <cellStyle name="超連結" xfId="3502" builtinId="8" hidden="1"/>
    <cellStyle name="超連結" xfId="3504" builtinId="8" hidden="1"/>
    <cellStyle name="超連結" xfId="3506" builtinId="8" hidden="1"/>
    <cellStyle name="超連結" xfId="3508" builtinId="8" hidden="1"/>
    <cellStyle name="超連結" xfId="3510" builtinId="8" hidden="1"/>
    <cellStyle name="超連結" xfId="3512" builtinId="8" hidden="1"/>
    <cellStyle name="超連結" xfId="3514" builtinId="8" hidden="1"/>
    <cellStyle name="超連結" xfId="3516" builtinId="8" hidden="1"/>
    <cellStyle name="超連結" xfId="3518" builtinId="8" hidden="1"/>
    <cellStyle name="超連結" xfId="3520" builtinId="8" hidden="1"/>
    <cellStyle name="超連結" xfId="3522" builtinId="8" hidden="1"/>
    <cellStyle name="超連結" xfId="3524" builtinId="8" hidden="1"/>
    <cellStyle name="超連結" xfId="3526" builtinId="8" hidden="1"/>
    <cellStyle name="超連結" xfId="3528" builtinId="8" hidden="1"/>
    <cellStyle name="超連結" xfId="3530" builtinId="8" hidden="1"/>
    <cellStyle name="超連結" xfId="3532" builtinId="8" hidden="1"/>
    <cellStyle name="超連結" xfId="3534" builtinId="8" hidden="1"/>
    <cellStyle name="超連結" xfId="3536" builtinId="8" hidden="1"/>
    <cellStyle name="超連結" xfId="3538" builtinId="8" hidden="1"/>
    <cellStyle name="超連結" xfId="3540" builtinId="8" hidden="1"/>
    <cellStyle name="超連結" xfId="3542" builtinId="8" hidden="1"/>
    <cellStyle name="超連結" xfId="3544" builtinId="8" hidden="1"/>
    <cellStyle name="超連結" xfId="3546" builtinId="8" hidden="1"/>
    <cellStyle name="超連結" xfId="3548" builtinId="8" hidden="1"/>
    <cellStyle name="超連結" xfId="3550" builtinId="8" hidden="1"/>
    <cellStyle name="超連結" xfId="3552" builtinId="8" hidden="1"/>
    <cellStyle name="超連結" xfId="3554" builtinId="8" hidden="1"/>
    <cellStyle name="超連結" xfId="3556" builtinId="8" hidden="1"/>
    <cellStyle name="超連結" xfId="3558" builtinId="8" hidden="1"/>
    <cellStyle name="超連結" xfId="3560" builtinId="8" hidden="1"/>
    <cellStyle name="超連結" xfId="3562" builtinId="8" hidden="1"/>
    <cellStyle name="超連結" xfId="3564" builtinId="8" hidden="1"/>
    <cellStyle name="超連結" xfId="3566" builtinId="8" hidden="1"/>
    <cellStyle name="超連結" xfId="3568" builtinId="8" hidden="1"/>
    <cellStyle name="超連結" xfId="3570" builtinId="8" hidden="1"/>
    <cellStyle name="超連結" xfId="3572" builtinId="8" hidden="1"/>
    <cellStyle name="超連結" xfId="3574" builtinId="8" hidden="1"/>
    <cellStyle name="超連結" xfId="3576" builtinId="8" hidden="1"/>
    <cellStyle name="超連結" xfId="3578" builtinId="8" hidden="1"/>
    <cellStyle name="超連結" xfId="3580" builtinId="8" hidden="1"/>
    <cellStyle name="超連結" xfId="3582" builtinId="8" hidden="1"/>
    <cellStyle name="超連結" xfId="3584" builtinId="8" hidden="1"/>
    <cellStyle name="超連結" xfId="3586" builtinId="8" hidden="1"/>
    <cellStyle name="超連結" xfId="3588" builtinId="8" hidden="1"/>
    <cellStyle name="超連結" xfId="3590" builtinId="8" hidden="1"/>
    <cellStyle name="超連結" xfId="3592" builtinId="8" hidden="1"/>
    <cellStyle name="超連結" xfId="3594" builtinId="8" hidden="1"/>
    <cellStyle name="超連結" xfId="3596" builtinId="8" hidden="1"/>
    <cellStyle name="超連結" xfId="3598" builtinId="8" hidden="1"/>
    <cellStyle name="超連結" xfId="3600" builtinId="8" hidden="1"/>
    <cellStyle name="超連結" xfId="3602" builtinId="8" hidden="1"/>
    <cellStyle name="超連結" xfId="3604" builtinId="8" hidden="1"/>
    <cellStyle name="超連結" xfId="3606" builtinId="8" hidden="1"/>
    <cellStyle name="超連結" xfId="3608" builtinId="8" hidden="1"/>
    <cellStyle name="超連結" xfId="3610" builtinId="8" hidden="1"/>
    <cellStyle name="超連結" xfId="3612" builtinId="8" hidden="1"/>
    <cellStyle name="超連結" xfId="3614" builtinId="8" hidden="1"/>
    <cellStyle name="超連結" xfId="3616" builtinId="8" hidden="1"/>
    <cellStyle name="超連結" xfId="3618" builtinId="8" hidden="1"/>
    <cellStyle name="超連結" xfId="3620" builtinId="8" hidden="1"/>
    <cellStyle name="超連結" xfId="3622" builtinId="8" hidden="1"/>
    <cellStyle name="超連結" xfId="3624" builtinId="8" hidden="1"/>
    <cellStyle name="超連結" xfId="3626" builtinId="8" hidden="1"/>
    <cellStyle name="超連結" xfId="3628" builtinId="8" hidden="1"/>
    <cellStyle name="超連結" xfId="3630" builtinId="8" hidden="1"/>
    <cellStyle name="超連結" xfId="3632" builtinId="8" hidden="1"/>
    <cellStyle name="超連結" xfId="3634" builtinId="8" hidden="1"/>
    <cellStyle name="超連結" xfId="3636" builtinId="8" hidden="1"/>
    <cellStyle name="超連結" xfId="3638" builtinId="8" hidden="1"/>
    <cellStyle name="超連結" xfId="3640" builtinId="8" hidden="1"/>
    <cellStyle name="超連結" xfId="3642" builtinId="8" hidden="1"/>
    <cellStyle name="超連結" xfId="3644" builtinId="8" hidden="1"/>
    <cellStyle name="超連結" xfId="3646" builtinId="8" hidden="1"/>
    <cellStyle name="超連結" xfId="3648" builtinId="8" hidden="1"/>
    <cellStyle name="超連結" xfId="3650" builtinId="8" hidden="1"/>
    <cellStyle name="超連結" xfId="3652" builtinId="8" hidden="1"/>
    <cellStyle name="超連結" xfId="3654" builtinId="8" hidden="1"/>
    <cellStyle name="超連結" xfId="3656" builtinId="8" hidden="1"/>
    <cellStyle name="超連結" xfId="3658" builtinId="8" hidden="1"/>
    <cellStyle name="超連結" xfId="3660" builtinId="8" hidden="1"/>
    <cellStyle name="超連結" xfId="3816" builtinId="8" hidden="1"/>
    <cellStyle name="超連結" xfId="3818" builtinId="8" hidden="1"/>
    <cellStyle name="超連結" xfId="3820" builtinId="8" hidden="1"/>
    <cellStyle name="超連結" xfId="3822" builtinId="8" hidden="1"/>
    <cellStyle name="超連結" xfId="3824" builtinId="8" hidden="1"/>
    <cellStyle name="超連結" xfId="3826" builtinId="8" hidden="1"/>
    <cellStyle name="超連結" xfId="3828" builtinId="8" hidden="1"/>
    <cellStyle name="超連結" xfId="3830" builtinId="8" hidden="1"/>
    <cellStyle name="超連結" xfId="3832" builtinId="8" hidden="1"/>
    <cellStyle name="超連結" xfId="3834" builtinId="8" hidden="1"/>
    <cellStyle name="超連結" xfId="3836" builtinId="8" hidden="1"/>
    <cellStyle name="超連結" xfId="3838" builtinId="8" hidden="1"/>
    <cellStyle name="超連結" xfId="3840" builtinId="8" hidden="1"/>
    <cellStyle name="超連結" xfId="3842" builtinId="8" hidden="1"/>
    <cellStyle name="超連結" xfId="3844" builtinId="8" hidden="1"/>
    <cellStyle name="超連結" xfId="3846" builtinId="8" hidden="1"/>
    <cellStyle name="超連結" xfId="3848" builtinId="8" hidden="1"/>
    <cellStyle name="超連結" xfId="3850" builtinId="8" hidden="1"/>
    <cellStyle name="超連結" xfId="3852" builtinId="8" hidden="1"/>
    <cellStyle name="超連結" xfId="3854" builtinId="8" hidden="1"/>
    <cellStyle name="超連結" xfId="3856" builtinId="8" hidden="1"/>
    <cellStyle name="超連結" xfId="3858" builtinId="8" hidden="1"/>
    <cellStyle name="超連結" xfId="3860" builtinId="8" hidden="1"/>
    <cellStyle name="超連結" xfId="3862" builtinId="8" hidden="1"/>
    <cellStyle name="超連結" xfId="3864" builtinId="8" hidden="1"/>
    <cellStyle name="超連結" xfId="3866" builtinId="8" hidden="1"/>
    <cellStyle name="超連結" xfId="3868" builtinId="8" hidden="1"/>
    <cellStyle name="超連結" xfId="3870" builtinId="8" hidden="1"/>
    <cellStyle name="超連結" xfId="3872" builtinId="8" hidden="1"/>
    <cellStyle name="超連結" xfId="3874" builtinId="8" hidden="1"/>
    <cellStyle name="超連結" xfId="3876" builtinId="8" hidden="1"/>
    <cellStyle name="超連結" xfId="3878" builtinId="8" hidden="1"/>
    <cellStyle name="超連結" xfId="3880" builtinId="8" hidden="1"/>
    <cellStyle name="超連結" xfId="3882" builtinId="8" hidden="1"/>
    <cellStyle name="超連結" xfId="3884" builtinId="8" hidden="1"/>
    <cellStyle name="超連結" xfId="3886" builtinId="8" hidden="1"/>
    <cellStyle name="超連結" xfId="3888" builtinId="8" hidden="1"/>
    <cellStyle name="超連結" xfId="3890" builtinId="8" hidden="1"/>
    <cellStyle name="超連結" xfId="3892" builtinId="8" hidden="1"/>
    <cellStyle name="超連結" xfId="3894" builtinId="8" hidden="1"/>
    <cellStyle name="超連結" xfId="3896" builtinId="8" hidden="1"/>
    <cellStyle name="超連結" xfId="3898" builtinId="8" hidden="1"/>
    <cellStyle name="超連結" xfId="3900" builtinId="8" hidden="1"/>
    <cellStyle name="超連結" xfId="3902" builtinId="8" hidden="1"/>
    <cellStyle name="超連結" xfId="3904" builtinId="8" hidden="1"/>
    <cellStyle name="超連結" xfId="3906" builtinId="8" hidden="1"/>
    <cellStyle name="超連結" xfId="3908" builtinId="8" hidden="1"/>
    <cellStyle name="超連結" xfId="3910" builtinId="8" hidden="1"/>
    <cellStyle name="超連結" xfId="3912" builtinId="8" hidden="1"/>
    <cellStyle name="超連結" xfId="3914" builtinId="8" hidden="1"/>
    <cellStyle name="超連結" xfId="3916" builtinId="8" hidden="1"/>
    <cellStyle name="超連結" xfId="3918" builtinId="8" hidden="1"/>
    <cellStyle name="超連結" xfId="3920" builtinId="8" hidden="1"/>
    <cellStyle name="超連結" xfId="3922" builtinId="8" hidden="1"/>
    <cellStyle name="超連結" xfId="3924" builtinId="8" hidden="1"/>
    <cellStyle name="超連結" xfId="3926" builtinId="8" hidden="1"/>
    <cellStyle name="超連結" xfId="3928" builtinId="8" hidden="1"/>
    <cellStyle name="超連結" xfId="3930" builtinId="8" hidden="1"/>
    <cellStyle name="超連結" xfId="3932" builtinId="8" hidden="1"/>
    <cellStyle name="超連結" xfId="3934" builtinId="8" hidden="1"/>
    <cellStyle name="超連結" xfId="3936" builtinId="8" hidden="1"/>
    <cellStyle name="超連結" xfId="3938" builtinId="8" hidden="1"/>
    <cellStyle name="超連結" xfId="3940" builtinId="8" hidden="1"/>
    <cellStyle name="超連結" xfId="3942" builtinId="8" hidden="1"/>
    <cellStyle name="超連結" xfId="3944" builtinId="8" hidden="1"/>
    <cellStyle name="超連結" xfId="3946" builtinId="8" hidden="1"/>
    <cellStyle name="超連結" xfId="3948" builtinId="8" hidden="1"/>
    <cellStyle name="超連結" xfId="3950" builtinId="8" hidden="1"/>
    <cellStyle name="超連結" xfId="3952" builtinId="8" hidden="1"/>
    <cellStyle name="超連結" xfId="3954" builtinId="8" hidden="1"/>
    <cellStyle name="超連結" xfId="3956" builtinId="8" hidden="1"/>
    <cellStyle name="超連結" xfId="3958" builtinId="8" hidden="1"/>
    <cellStyle name="超連結" xfId="3960" builtinId="8" hidden="1"/>
    <cellStyle name="超連結" xfId="3962" builtinId="8" hidden="1"/>
    <cellStyle name="超連結" xfId="3964" builtinId="8" hidden="1"/>
    <cellStyle name="超連結" xfId="3966" builtinId="8" hidden="1"/>
    <cellStyle name="超連結" xfId="3968" builtinId="8" hidden="1"/>
    <cellStyle name="超連結" xfId="3970" builtinId="8" hidden="1"/>
    <cellStyle name="超連結" xfId="3972" builtinId="8" hidden="1"/>
    <cellStyle name="超連結" xfId="3974" builtinId="8" hidden="1"/>
    <cellStyle name="超連結" xfId="3976" builtinId="8" hidden="1"/>
    <cellStyle name="超連結" xfId="3978" builtinId="8" hidden="1"/>
    <cellStyle name="超連結" xfId="3980" builtinId="8" hidden="1"/>
    <cellStyle name="超連結" xfId="3982" builtinId="8" hidden="1"/>
    <cellStyle name="超連結" xfId="3984" builtinId="8" hidden="1"/>
    <cellStyle name="超連結" xfId="3986" builtinId="8" hidden="1"/>
    <cellStyle name="超連結" xfId="3988" builtinId="8" hidden="1"/>
    <cellStyle name="超連結" xfId="3990" builtinId="8" hidden="1"/>
    <cellStyle name="超連結" xfId="3992" builtinId="8" hidden="1"/>
    <cellStyle name="超連結" xfId="3994" builtinId="8" hidden="1"/>
    <cellStyle name="超連結" xfId="3996" builtinId="8" hidden="1"/>
    <cellStyle name="超連結" xfId="3998" builtinId="8" hidden="1"/>
    <cellStyle name="超連結" xfId="4000" builtinId="8" hidden="1"/>
    <cellStyle name="超連結" xfId="4002" builtinId="8" hidden="1"/>
    <cellStyle name="超連結" xfId="4004" builtinId="8" hidden="1"/>
    <cellStyle name="超連結" xfId="4006" builtinId="8" hidden="1"/>
    <cellStyle name="超連結" xfId="4008" builtinId="8" hidden="1"/>
    <cellStyle name="超連結" xfId="4010" builtinId="8" hidden="1"/>
    <cellStyle name="超連結" xfId="4012" builtinId="8" hidden="1"/>
    <cellStyle name="超連結" xfId="4014" builtinId="8" hidden="1"/>
    <cellStyle name="超連結" xfId="4016" builtinId="8" hidden="1"/>
    <cellStyle name="超連結" xfId="4018" builtinId="8" hidden="1"/>
    <cellStyle name="超連結" xfId="4020" builtinId="8" hidden="1"/>
    <cellStyle name="超連結" xfId="4022" builtinId="8" hidden="1"/>
    <cellStyle name="超連結" xfId="4024" builtinId="8" hidden="1"/>
    <cellStyle name="超連結" xfId="4026" builtinId="8" hidden="1"/>
    <cellStyle name="超連結" xfId="4028" builtinId="8" hidden="1"/>
    <cellStyle name="超連結" xfId="4030" builtinId="8" hidden="1"/>
    <cellStyle name="超連結" xfId="4032" builtinId="8" hidden="1"/>
    <cellStyle name="超連結" xfId="4034" builtinId="8" hidden="1"/>
    <cellStyle name="超連結" xfId="4036" builtinId="8" hidden="1"/>
    <cellStyle name="超連結" xfId="4038" builtinId="8" hidden="1"/>
    <cellStyle name="超連結" xfId="4040" builtinId="8" hidden="1"/>
    <cellStyle name="超連結" xfId="4042" builtinId="8" hidden="1"/>
    <cellStyle name="超連結" xfId="4044" builtinId="8" hidden="1"/>
    <cellStyle name="超連結" xfId="4046" builtinId="8" hidden="1"/>
    <cellStyle name="超連結" xfId="4048" builtinId="8" hidden="1"/>
    <cellStyle name="超連結" xfId="4050" builtinId="8" hidden="1"/>
    <cellStyle name="超連結" xfId="4052" builtinId="8" hidden="1"/>
    <cellStyle name="超連結" xfId="4054" builtinId="8" hidden="1"/>
    <cellStyle name="超連結" xfId="4056" builtinId="8" hidden="1"/>
    <cellStyle name="超連結" xfId="4058" builtinId="8" hidden="1"/>
    <cellStyle name="超連結" xfId="4060" builtinId="8" hidden="1"/>
    <cellStyle name="超連結" xfId="4062" builtinId="8" hidden="1"/>
    <cellStyle name="超連結" xfId="4064" builtinId="8" hidden="1"/>
    <cellStyle name="超連結" xfId="4066" builtinId="8" hidden="1"/>
    <cellStyle name="超連結" xfId="4068" builtinId="8" hidden="1"/>
    <cellStyle name="超連結" xfId="4070" builtinId="8" hidden="1"/>
    <cellStyle name="超連結" xfId="4072" builtinId="8" hidden="1"/>
    <cellStyle name="超連結" xfId="4074" builtinId="8" hidden="1"/>
    <cellStyle name="超連結" xfId="4076" builtinId="8" hidden="1"/>
    <cellStyle name="超連結" xfId="4078" builtinId="8" hidden="1"/>
    <cellStyle name="超連結" xfId="4080" builtinId="8" hidden="1"/>
    <cellStyle name="超連結" xfId="4082" builtinId="8" hidden="1"/>
    <cellStyle name="超連結" xfId="4084" builtinId="8" hidden="1"/>
    <cellStyle name="超連結" xfId="4086" builtinId="8" hidden="1"/>
    <cellStyle name="超連結" xfId="4088" builtinId="8" hidden="1"/>
    <cellStyle name="超連結" xfId="4090" builtinId="8" hidden="1"/>
    <cellStyle name="超連結" xfId="4092" builtinId="8" hidden="1"/>
    <cellStyle name="超連結" xfId="4094" builtinId="8" hidden="1"/>
    <cellStyle name="超連結" xfId="4096" builtinId="8" hidden="1"/>
    <cellStyle name="超連結" xfId="4098" builtinId="8" hidden="1"/>
    <cellStyle name="超連結" xfId="4100" builtinId="8" hidden="1"/>
    <cellStyle name="超連結" xfId="4102" builtinId="8" hidden="1"/>
    <cellStyle name="超連結" xfId="4104" builtinId="8" hidden="1"/>
    <cellStyle name="超連結" xfId="4106" builtinId="8" hidden="1"/>
    <cellStyle name="超連結" xfId="4108" builtinId="8" hidden="1"/>
    <cellStyle name="超連結" xfId="4110" builtinId="8" hidden="1"/>
    <cellStyle name="超連結" xfId="4112" builtinId="8" hidden="1"/>
    <cellStyle name="超連結" xfId="4114" builtinId="8" hidden="1"/>
    <cellStyle name="超連結" xfId="4116" builtinId="8" hidden="1"/>
    <cellStyle name="超連結" xfId="4118" builtinId="8" hidden="1"/>
    <cellStyle name="超連結" xfId="4120" builtinId="8" hidden="1"/>
    <cellStyle name="超連結" xfId="4122" builtinId="8" hidden="1"/>
    <cellStyle name="超連結" xfId="4124" builtinId="8" hidden="1"/>
    <cellStyle name="超連結" xfId="4126" builtinId="8" hidden="1"/>
    <cellStyle name="超連結" xfId="4128" builtinId="8" hidden="1"/>
    <cellStyle name="超連結" xfId="4130" builtinId="8" hidden="1"/>
    <cellStyle name="超連結" xfId="4132" builtinId="8" hidden="1"/>
    <cellStyle name="超連結" xfId="4134" builtinId="8" hidden="1"/>
    <cellStyle name="超連結" xfId="4136" builtinId="8" hidden="1"/>
    <cellStyle name="超連結" xfId="4138" builtinId="8" hidden="1"/>
    <cellStyle name="超連結" xfId="4140" builtinId="8" hidden="1"/>
    <cellStyle name="超連結" xfId="4142" builtinId="8" hidden="1"/>
    <cellStyle name="超連結" xfId="4144" builtinId="8" hidden="1"/>
    <cellStyle name="超連結" xfId="4146" builtinId="8" hidden="1"/>
    <cellStyle name="超連結" xfId="4148" builtinId="8" hidden="1"/>
    <cellStyle name="超連結" xfId="4150" builtinId="8" hidden="1"/>
    <cellStyle name="超連結" xfId="4152" builtinId="8" hidden="1"/>
    <cellStyle name="超連結" xfId="4154" builtinId="8" hidden="1"/>
    <cellStyle name="超連結" xfId="4156" builtinId="8" hidden="1"/>
    <cellStyle name="超連結" xfId="4158" builtinId="8" hidden="1"/>
    <cellStyle name="超連結" xfId="4160" builtinId="8" hidden="1"/>
    <cellStyle name="超連結" xfId="4162" builtinId="8" hidden="1"/>
    <cellStyle name="超連結" xfId="4164" builtinId="8" hidden="1"/>
    <cellStyle name="超連結" xfId="4166" builtinId="8" hidden="1"/>
    <cellStyle name="超連結" xfId="4168" builtinId="8" hidden="1"/>
    <cellStyle name="超連結" xfId="4170" builtinId="8" hidden="1"/>
    <cellStyle name="超連結" xfId="4172" builtinId="8" hidden="1"/>
    <cellStyle name="超連結" xfId="4174" builtinId="8" hidden="1"/>
    <cellStyle name="超連結" xfId="4176" builtinId="8" hidden="1"/>
    <cellStyle name="超連結" xfId="4178" builtinId="8" hidden="1"/>
    <cellStyle name="超連結" xfId="4180" builtinId="8" hidden="1"/>
    <cellStyle name="超連結" xfId="4182" builtinId="8" hidden="1"/>
    <cellStyle name="超連結" xfId="4184" builtinId="8" hidden="1"/>
    <cellStyle name="超連結" xfId="4186" builtinId="8" hidden="1"/>
    <cellStyle name="超連結" xfId="4188" builtinId="8" hidden="1"/>
    <cellStyle name="超連結" xfId="4190" builtinId="8" hidden="1"/>
    <cellStyle name="超連結" xfId="4192" builtinId="8" hidden="1"/>
    <cellStyle name="超連結" xfId="4194" builtinId="8" hidden="1"/>
    <cellStyle name="超連結" xfId="4196" builtinId="8" hidden="1"/>
    <cellStyle name="超連結" xfId="4198" builtinId="8" hidden="1"/>
    <cellStyle name="超連結" xfId="4200" builtinId="8" hidden="1"/>
    <cellStyle name="超連結" xfId="4202" builtinId="8" hidden="1"/>
    <cellStyle name="超連結" xfId="4204" builtinId="8" hidden="1"/>
    <cellStyle name="超連結" xfId="4206" builtinId="8" hidden="1"/>
    <cellStyle name="超連結" xfId="4208" builtinId="8" hidden="1"/>
    <cellStyle name="超連結" xfId="4210" builtinId="8" hidden="1"/>
    <cellStyle name="超連結" xfId="4212" builtinId="8" hidden="1"/>
    <cellStyle name="超連結" xfId="4214" builtinId="8" hidden="1"/>
    <cellStyle name="超連結" xfId="4216" builtinId="8" hidden="1"/>
    <cellStyle name="超連結" xfId="4218" builtinId="8" hidden="1"/>
    <cellStyle name="超連結" xfId="4220" builtinId="8" hidden="1"/>
    <cellStyle name="超連結" xfId="4222" builtinId="8" hidden="1"/>
    <cellStyle name="超連結" xfId="4224" builtinId="8" hidden="1"/>
    <cellStyle name="超連結" xfId="4226" builtinId="8" hidden="1"/>
    <cellStyle name="超連結" xfId="4228" builtinId="8" hidden="1"/>
    <cellStyle name="超連結" xfId="4230" builtinId="8" hidden="1"/>
    <cellStyle name="超連結" xfId="4232" builtinId="8" hidden="1"/>
    <cellStyle name="超連結" xfId="4234" builtinId="8" hidden="1"/>
    <cellStyle name="超連結" xfId="4236" builtinId="8" hidden="1"/>
    <cellStyle name="超連結" xfId="4238" builtinId="8" hidden="1"/>
    <cellStyle name="超連結" xfId="4240" builtinId="8" hidden="1"/>
    <cellStyle name="超連結" xfId="4242" builtinId="8" hidden="1"/>
    <cellStyle name="超連結" xfId="4244" builtinId="8" hidden="1"/>
    <cellStyle name="超連結" xfId="4246" builtinId="8" hidden="1"/>
    <cellStyle name="超連結" xfId="4248" builtinId="8" hidden="1"/>
    <cellStyle name="超連結" xfId="4250" builtinId="8" hidden="1"/>
    <cellStyle name="超連結" xfId="4252" builtinId="8" hidden="1"/>
    <cellStyle name="超連結" xfId="4254" builtinId="8" hidden="1"/>
    <cellStyle name="超連結" xfId="4256" builtinId="8" hidden="1"/>
    <cellStyle name="超連結" xfId="4258" builtinId="8" hidden="1"/>
    <cellStyle name="超連結" xfId="4260" builtinId="8" hidden="1"/>
    <cellStyle name="超連結" xfId="4262" builtinId="8" hidden="1"/>
    <cellStyle name="超連結" xfId="4264" builtinId="8" hidden="1"/>
    <cellStyle name="超連結" xfId="4266" builtinId="8" hidden="1"/>
    <cellStyle name="超連結" xfId="4268" builtinId="8" hidden="1"/>
    <cellStyle name="超連結" xfId="4270" builtinId="8" hidden="1"/>
    <cellStyle name="超連結" xfId="4272" builtinId="8" hidden="1"/>
    <cellStyle name="超連結" xfId="4274" builtinId="8" hidden="1"/>
    <cellStyle name="超連結" xfId="4276" builtinId="8" hidden="1"/>
    <cellStyle name="超連結" xfId="4278" builtinId="8" hidden="1"/>
    <cellStyle name="超連結" xfId="4280" builtinId="8" hidden="1"/>
    <cellStyle name="超連結" xfId="4282" builtinId="8" hidden="1"/>
    <cellStyle name="超連結" xfId="4284" builtinId="8" hidden="1"/>
    <cellStyle name="超連結" xfId="4286" builtinId="8" hidden="1"/>
    <cellStyle name="超連結" xfId="4288" builtinId="8" hidden="1"/>
    <cellStyle name="超連結" xfId="4290" builtinId="8" hidden="1"/>
    <cellStyle name="超連結" xfId="4292" builtinId="8" hidden="1"/>
    <cellStyle name="超連結" xfId="4294" builtinId="8" hidden="1"/>
    <cellStyle name="超連結" xfId="4296" builtinId="8" hidden="1"/>
    <cellStyle name="超連結" xfId="4298" builtinId="8" hidden="1"/>
    <cellStyle name="超連結" xfId="4300" builtinId="8" hidden="1"/>
    <cellStyle name="超連結" xfId="4302" builtinId="8" hidden="1"/>
    <cellStyle name="超連結" xfId="4304" builtinId="8" hidden="1"/>
    <cellStyle name="超連結" xfId="4306" builtinId="8" hidden="1"/>
    <cellStyle name="超連結" xfId="4308" builtinId="8" hidden="1"/>
    <cellStyle name="超連結" xfId="4310" builtinId="8" hidden="1"/>
    <cellStyle name="超連結" xfId="4312" builtinId="8" hidden="1"/>
    <cellStyle name="超連結" xfId="4314" builtinId="8" hidden="1"/>
    <cellStyle name="超連結" xfId="4316" builtinId="8" hidden="1"/>
    <cellStyle name="超連結" xfId="4318" builtinId="8" hidden="1"/>
    <cellStyle name="超連結" xfId="4320" builtinId="8" hidden="1"/>
    <cellStyle name="超連結" xfId="4322" builtinId="8" hidden="1"/>
    <cellStyle name="超連結" xfId="4324" builtinId="8" hidden="1"/>
    <cellStyle name="超連結" xfId="4326" builtinId="8" hidden="1"/>
    <cellStyle name="超連結" xfId="4328" builtinId="8" hidden="1"/>
    <cellStyle name="超連結" xfId="4330" builtinId="8" hidden="1"/>
    <cellStyle name="超連結" xfId="4332" builtinId="8" hidden="1"/>
    <cellStyle name="超連結" xfId="4334" builtinId="8" hidden="1"/>
    <cellStyle name="超連結" xfId="4336" builtinId="8" hidden="1"/>
    <cellStyle name="超連結" xfId="4338" builtinId="8" hidden="1"/>
    <cellStyle name="超連結" xfId="4340" builtinId="8" hidden="1"/>
    <cellStyle name="超連結" xfId="4342" builtinId="8" hidden="1"/>
    <cellStyle name="超連結" xfId="4344" builtinId="8" hidden="1"/>
    <cellStyle name="超連結" xfId="4346" builtinId="8" hidden="1"/>
    <cellStyle name="超連結" xfId="4348" builtinId="8" hidden="1"/>
    <cellStyle name="超連結" xfId="4350" builtinId="8" hidden="1"/>
    <cellStyle name="超連結" xfId="4352" builtinId="8" hidden="1"/>
    <cellStyle name="超連結" xfId="4354" builtinId="8" hidden="1"/>
    <cellStyle name="超連結" xfId="4356" builtinId="8" hidden="1"/>
    <cellStyle name="超連結" xfId="4358" builtinId="8" hidden="1"/>
    <cellStyle name="超連結" xfId="4360" builtinId="8" hidden="1"/>
    <cellStyle name="超連結" xfId="4362" builtinId="8" hidden="1"/>
    <cellStyle name="超連結" xfId="4364" builtinId="8" hidden="1"/>
    <cellStyle name="超連結" xfId="4366" builtinId="8" hidden="1"/>
    <cellStyle name="超連結" xfId="4368" builtinId="8" hidden="1"/>
    <cellStyle name="超連結" xfId="4370" builtinId="8" hidden="1"/>
    <cellStyle name="超連結" xfId="4372" builtinId="8" hidden="1"/>
    <cellStyle name="超連結" xfId="4374" builtinId="8" hidden="1"/>
    <cellStyle name="超連結" xfId="4376" builtinId="8" hidden="1"/>
    <cellStyle name="超連結" xfId="4378" builtinId="8" hidden="1"/>
    <cellStyle name="超連結" xfId="4380" builtinId="8" hidden="1"/>
    <cellStyle name="超連結" xfId="4382" builtinId="8" hidden="1"/>
    <cellStyle name="超連結" xfId="4384" builtinId="8" hidden="1"/>
    <cellStyle name="超連結" xfId="4386" builtinId="8" hidden="1"/>
    <cellStyle name="超連結" xfId="4388" builtinId="8" hidden="1"/>
    <cellStyle name="超連結" xfId="4390" builtinId="8" hidden="1"/>
    <cellStyle name="超連結" xfId="4392" builtinId="8" hidden="1"/>
    <cellStyle name="超連結" xfId="4394" builtinId="8" hidden="1"/>
    <cellStyle name="超連結" xfId="4396" builtinId="8" hidden="1"/>
    <cellStyle name="超連結" xfId="4398" builtinId="8" hidden="1"/>
    <cellStyle name="超連結" xfId="4400" builtinId="8" hidden="1"/>
    <cellStyle name="超連結" xfId="4402" builtinId="8" hidden="1"/>
    <cellStyle name="超連結" xfId="4404" builtinId="8" hidden="1"/>
    <cellStyle name="超連結" xfId="4406" builtinId="8" hidden="1"/>
    <cellStyle name="超連結" xfId="4408" builtinId="8" hidden="1"/>
    <cellStyle name="超連結" xfId="4410" builtinId="8" hidden="1"/>
    <cellStyle name="超連結" xfId="4412" builtinId="8" hidden="1"/>
    <cellStyle name="超連結" xfId="4414" builtinId="8" hidden="1"/>
    <cellStyle name="超連結" xfId="4416" builtinId="8" hidden="1"/>
    <cellStyle name="超連結" xfId="4418" builtinId="8" hidden="1"/>
    <cellStyle name="超連結" xfId="4420" builtinId="8" hidden="1"/>
    <cellStyle name="超連結" xfId="4422" builtinId="8" hidden="1"/>
    <cellStyle name="超連結" xfId="4424" builtinId="8" hidden="1"/>
    <cellStyle name="超連結" xfId="4426" builtinId="8" hidden="1"/>
    <cellStyle name="超連結" xfId="4428" builtinId="8" hidden="1"/>
    <cellStyle name="超連結" xfId="4430" builtinId="8" hidden="1"/>
    <cellStyle name="超連結" xfId="4432" builtinId="8" hidden="1"/>
    <cellStyle name="超連結" xfId="4434" builtinId="8" hidden="1"/>
    <cellStyle name="超連結" xfId="4436" builtinId="8" hidden="1"/>
    <cellStyle name="超連結" xfId="4438" builtinId="8" hidden="1"/>
    <cellStyle name="超連結" xfId="4440" builtinId="8" hidden="1"/>
    <cellStyle name="超連結" xfId="4442" builtinId="8" hidden="1"/>
    <cellStyle name="超連結" xfId="4444" builtinId="8" hidden="1"/>
    <cellStyle name="超連結" xfId="4446" builtinId="8" hidden="1"/>
    <cellStyle name="超連結" xfId="4448" builtinId="8" hidden="1"/>
    <cellStyle name="超連結" xfId="4450" builtinId="8" hidden="1"/>
    <cellStyle name="超連結" xfId="4452" builtinId="8" hidden="1"/>
    <cellStyle name="超連結" xfId="4454" builtinId="8" hidden="1"/>
    <cellStyle name="超連結" xfId="4456" builtinId="8" hidden="1"/>
    <cellStyle name="超連結" xfId="4458" builtinId="8" hidden="1"/>
    <cellStyle name="超連結" xfId="4460" builtinId="8" hidden="1"/>
    <cellStyle name="超連結" xfId="4462" builtinId="8" hidden="1"/>
    <cellStyle name="超連結" xfId="4464" builtinId="8" hidden="1"/>
    <cellStyle name="超連結" xfId="4466" builtinId="8" hidden="1"/>
    <cellStyle name="超連結" xfId="4468" builtinId="8" hidden="1"/>
    <cellStyle name="超連結" xfId="4470" builtinId="8" hidden="1"/>
    <cellStyle name="超連結" xfId="4472" builtinId="8" hidden="1"/>
    <cellStyle name="超連結" xfId="4474" builtinId="8" hidden="1"/>
    <cellStyle name="超連結" xfId="4476" builtinId="8" hidden="1"/>
    <cellStyle name="超連結" xfId="4478" builtinId="8" hidden="1"/>
    <cellStyle name="超連結" xfId="4480" builtinId="8" hidden="1"/>
    <cellStyle name="超連結" xfId="4482" builtinId="8" hidden="1"/>
    <cellStyle name="超連結" xfId="4484" builtinId="8" hidden="1"/>
    <cellStyle name="超連結" xfId="4486" builtinId="8" hidden="1"/>
    <cellStyle name="超連結" xfId="4488" builtinId="8" hidden="1"/>
    <cellStyle name="超連結" xfId="4490" builtinId="8" hidden="1"/>
    <cellStyle name="超連結" xfId="4492" builtinId="8" hidden="1"/>
    <cellStyle name="超連結" xfId="4494" builtinId="8" hidden="1"/>
    <cellStyle name="超連結" xfId="4496" builtinId="8" hidden="1"/>
    <cellStyle name="超連結" xfId="4498" builtinId="8" hidden="1"/>
    <cellStyle name="超連結" xfId="4500" builtinId="8" hidden="1"/>
    <cellStyle name="超連結" xfId="4502" builtinId="8" hidden="1"/>
    <cellStyle name="超連結" xfId="4504" builtinId="8" hidden="1"/>
    <cellStyle name="超連結" xfId="4506" builtinId="8" hidden="1"/>
    <cellStyle name="超連結" xfId="4508" builtinId="8" hidden="1"/>
    <cellStyle name="超連結" xfId="4510" builtinId="8" hidden="1"/>
    <cellStyle name="超連結" xfId="4512" builtinId="8" hidden="1"/>
    <cellStyle name="超連結" xfId="4514" builtinId="8" hidden="1"/>
    <cellStyle name="超連結" xfId="4516" builtinId="8" hidden="1"/>
    <cellStyle name="超連結" xfId="4518" builtinId="8" hidden="1"/>
    <cellStyle name="超連結" xfId="4520" builtinId="8" hidden="1"/>
    <cellStyle name="超連結" xfId="4522" builtinId="8" hidden="1"/>
    <cellStyle name="超連結" xfId="4524" builtinId="8" hidden="1"/>
    <cellStyle name="超連結" xfId="4526" builtinId="8" hidden="1"/>
    <cellStyle name="超連結" xfId="4528" builtinId="8" hidden="1"/>
    <cellStyle name="超連結" xfId="4530" builtinId="8" hidden="1"/>
    <cellStyle name="超連結" xfId="4532" builtinId="8" hidden="1"/>
    <cellStyle name="超連結" xfId="4534" builtinId="8" hidden="1"/>
    <cellStyle name="超連結" xfId="4536" builtinId="8" hidden="1"/>
    <cellStyle name="超連結" xfId="4538" builtinId="8" hidden="1"/>
    <cellStyle name="超連結" xfId="4540" builtinId="8" hidden="1"/>
    <cellStyle name="超連結" xfId="4542" builtinId="8" hidden="1"/>
    <cellStyle name="超連結" xfId="4544" builtinId="8" hidden="1"/>
    <cellStyle name="超連結" xfId="4546" builtinId="8" hidden="1"/>
    <cellStyle name="超連結" xfId="4548" builtinId="8" hidden="1"/>
    <cellStyle name="超連結" xfId="4550" builtinId="8" hidden="1"/>
    <cellStyle name="超連結" xfId="4552" builtinId="8" hidden="1"/>
    <cellStyle name="超連結" xfId="4554" builtinId="8" hidden="1"/>
    <cellStyle name="超連結" xfId="4556" builtinId="8" hidden="1"/>
    <cellStyle name="超連結" xfId="4558" builtinId="8" hidden="1"/>
    <cellStyle name="超連結" xfId="4560" builtinId="8" hidden="1"/>
    <cellStyle name="超連結" xfId="4562" builtinId="8" hidden="1"/>
    <cellStyle name="超連結" xfId="4564" builtinId="8" hidden="1"/>
    <cellStyle name="超連結" xfId="4566" builtinId="8" hidden="1"/>
    <cellStyle name="超連結" xfId="4568" builtinId="8" hidden="1"/>
    <cellStyle name="超連結" xfId="4570" builtinId="8" hidden="1"/>
    <cellStyle name="超連結" xfId="4572" builtinId="8" hidden="1"/>
    <cellStyle name="超連結" xfId="4574" builtinId="8" hidden="1"/>
    <cellStyle name="超連結" xfId="4576" builtinId="8" hidden="1"/>
    <cellStyle name="超連結" xfId="4578" builtinId="8" hidden="1"/>
    <cellStyle name="超連結" xfId="4580" builtinId="8" hidden="1"/>
    <cellStyle name="超連結" xfId="4582" builtinId="8" hidden="1"/>
    <cellStyle name="超連結" xfId="4584" builtinId="8" hidden="1"/>
    <cellStyle name="超連結" xfId="4586" builtinId="8" hidden="1"/>
    <cellStyle name="超連結" xfId="4588" builtinId="8" hidden="1"/>
    <cellStyle name="超連結" xfId="4590" builtinId="8" hidden="1"/>
    <cellStyle name="超連結" xfId="4592" builtinId="8" hidden="1"/>
    <cellStyle name="超連結" xfId="4594" builtinId="8" hidden="1"/>
    <cellStyle name="超連結" xfId="4596" builtinId="8" hidden="1"/>
    <cellStyle name="超連結 2" xfId="1619"/>
    <cellStyle name="链接单元格" xfId="1751"/>
    <cellStyle name="解释性文本" xfId="1620"/>
    <cellStyle name="输入" xfId="1621"/>
    <cellStyle name="输入 2" xfId="3735"/>
    <cellStyle name="输出" xfId="1622"/>
    <cellStyle name="输出 2" xfId="3734"/>
    <cellStyle name="說明文字 2" xfId="1623"/>
    <cellStyle name="說明文字 3" xfId="1624"/>
    <cellStyle name="說明文字 4" xfId="1625"/>
    <cellStyle name="說明文字 5" xfId="1626"/>
    <cellStyle name="說明文字 6" xfId="1627"/>
    <cellStyle name="輔色1 2" xfId="1628"/>
    <cellStyle name="輔色1 3" xfId="1629"/>
    <cellStyle name="輔色1 4" xfId="1630"/>
    <cellStyle name="輔色1 5" xfId="1631"/>
    <cellStyle name="輔色1 6" xfId="1632"/>
    <cellStyle name="輔色2 2" xfId="1633"/>
    <cellStyle name="輔色2 3" xfId="1634"/>
    <cellStyle name="輔色2 4" xfId="1635"/>
    <cellStyle name="輔色2 5" xfId="1636"/>
    <cellStyle name="輔色2 6" xfId="1637"/>
    <cellStyle name="輔色3 2" xfId="1638"/>
    <cellStyle name="輔色3 3" xfId="1639"/>
    <cellStyle name="輔色3 4" xfId="1640"/>
    <cellStyle name="輔色3 5" xfId="1641"/>
    <cellStyle name="輔色3 6" xfId="1642"/>
    <cellStyle name="輔色4 2" xfId="1643"/>
    <cellStyle name="輔色4 3" xfId="1644"/>
    <cellStyle name="輔色4 4" xfId="1645"/>
    <cellStyle name="輔色4 5" xfId="1646"/>
    <cellStyle name="輔色4 6" xfId="1647"/>
    <cellStyle name="輔色5 2" xfId="1648"/>
    <cellStyle name="輔色5 3" xfId="1649"/>
    <cellStyle name="輔色5 4" xfId="1650"/>
    <cellStyle name="輔色5 5" xfId="1651"/>
    <cellStyle name="輔色5 6" xfId="1652"/>
    <cellStyle name="輔色6 2" xfId="1653"/>
    <cellStyle name="輔色6 3" xfId="1654"/>
    <cellStyle name="輔色6 4" xfId="1655"/>
    <cellStyle name="輔色6 5" xfId="1656"/>
    <cellStyle name="輔色6 6" xfId="1657"/>
    <cellStyle name="標準_振替業務ﾂ-ﾙ" xfId="1658"/>
    <cellStyle name="標題 1 2" xfId="1659"/>
    <cellStyle name="標題 1 3" xfId="1660"/>
    <cellStyle name="標題 1 4" xfId="1661"/>
    <cellStyle name="標題 1 5" xfId="1662"/>
    <cellStyle name="標題 1 6" xfId="1663"/>
    <cellStyle name="標題 2 2" xfId="1664"/>
    <cellStyle name="標題 2 3" xfId="1665"/>
    <cellStyle name="標題 2 4" xfId="1666"/>
    <cellStyle name="標題 2 5" xfId="1667"/>
    <cellStyle name="標題 2 6" xfId="1668"/>
    <cellStyle name="標題 3 2" xfId="1669"/>
    <cellStyle name="標題 3 3" xfId="1670"/>
    <cellStyle name="標題 3 4" xfId="1671"/>
    <cellStyle name="標題 3 5" xfId="1672"/>
    <cellStyle name="標題 3 6" xfId="1673"/>
    <cellStyle name="標題 4 2" xfId="1674"/>
    <cellStyle name="標題 4 3" xfId="1675"/>
    <cellStyle name="標題 4 4" xfId="1676"/>
    <cellStyle name="標題 4 5" xfId="1677"/>
    <cellStyle name="標題 4 6" xfId="1678"/>
    <cellStyle name="標題 5" xfId="1679"/>
    <cellStyle name="標題 6" xfId="1680"/>
    <cellStyle name="標題 7" xfId="1681"/>
    <cellStyle name="標題 8" xfId="1682"/>
    <cellStyle name="標題 9" xfId="1683"/>
    <cellStyle name="樣式 1" xfId="1684"/>
    <cellStyle name="樣式 1 2" xfId="1685"/>
    <cellStyle name="樣式 1_Orca2-concept-SE-cable list" xfId="1686"/>
    <cellStyle name="輸入 2" xfId="1687"/>
    <cellStyle name="輸入 2 2" xfId="3733"/>
    <cellStyle name="輸入 3" xfId="1688"/>
    <cellStyle name="輸入 3 2" xfId="3732"/>
    <cellStyle name="輸入 4" xfId="1689"/>
    <cellStyle name="輸入 4 2" xfId="3731"/>
    <cellStyle name="輸入 5" xfId="1690"/>
    <cellStyle name="輸入 5 2" xfId="3730"/>
    <cellStyle name="輸入 6" xfId="1691"/>
    <cellStyle name="輸入 6 2" xfId="3729"/>
    <cellStyle name="輸出 2" xfId="1692"/>
    <cellStyle name="輸出 2 2" xfId="3728"/>
    <cellStyle name="輸出 3" xfId="1693"/>
    <cellStyle name="輸出 3 2" xfId="3727"/>
    <cellStyle name="輸出 4" xfId="1694"/>
    <cellStyle name="輸出 4 2" xfId="3726"/>
    <cellStyle name="輸出 5" xfId="1695"/>
    <cellStyle name="輸出 5 2" xfId="3725"/>
    <cellStyle name="輸出 6" xfId="1696"/>
    <cellStyle name="輸出 6 2" xfId="3724"/>
    <cellStyle name="檢查儲存格 2" xfId="1697"/>
    <cellStyle name="檢查儲存格 3" xfId="1698"/>
    <cellStyle name="檢查儲存格 4" xfId="1699"/>
    <cellStyle name="檢查儲存格 5" xfId="1700"/>
    <cellStyle name="檢查儲存格 6" xfId="1701"/>
    <cellStyle name="믅됞 [0.00]_PRODUCT DETAIL Q1" xfId="1702"/>
    <cellStyle name="믅됞_PRODUCT DETAIL Q1" xfId="1703"/>
    <cellStyle name="백분율_HOBONG" xfId="1704"/>
    <cellStyle name="壞 2" xfId="1705"/>
    <cellStyle name="壞 3" xfId="1706"/>
    <cellStyle name="壞 4" xfId="1707"/>
    <cellStyle name="壞 5" xfId="1708"/>
    <cellStyle name="壞 6" xfId="1709"/>
    <cellStyle name="壞_(Work) NRE for Orca &amp; Orca-XD MB testing without tray_20121113" xfId="1710"/>
    <cellStyle name="壞_13G (Orca2) NRE_X04_20121214 (P0 sample polling added)" xfId="1711"/>
    <cellStyle name="壞_FirmwareLog" xfId="1712"/>
    <cellStyle name="壞_Nucleon_Coverage_FXCN_0128Y10" xfId="1713"/>
    <cellStyle name="壞_Nucleon_Coverage_FXCN_0203Y10" xfId="1714"/>
    <cellStyle name="壞_Nucleon-ProtoA-SIT-TestPlan_X10.5_FullyReg_main_fa" xfId="1715"/>
    <cellStyle name="壞_Nucleon-ProtoA-SIT-TestPlan_X10.5_FullyReg_main_fa2" xfId="1716"/>
    <cellStyle name="壞_Nucleon-ProtoA-SIT-TestPlan_X10_A00_FullyReg_main_1227" xfId="1717"/>
    <cellStyle name="壞_Odi Sample Plan v3.0_20110420" xfId="1718"/>
    <cellStyle name="壞_Odi-SDL Sample Plan v3.0_20110420_SIT.j" xfId="1719"/>
    <cellStyle name="壞_Orca12G Lab Cost_20121113-SI" xfId="1720"/>
    <cellStyle name="壞_Orca2-concept-SE-cable list" xfId="1721"/>
    <cellStyle name="壞_Orca-XD Lab Cost_20120413" xfId="1722"/>
    <cellStyle name="壞_Orca-xd MLK Sample Polling_X05_20120417" xfId="1723"/>
    <cellStyle name="壞_Orca-XD MLK test plan summary_thermal" xfId="1724"/>
    <cellStyle name="壞_Sandstorm UT P-card Polling - x00 (20130311) from function teams" xfId="1725"/>
    <cellStyle name="壞_SV Test Service Charge for DELL Orca P0 latch change 20121206" xfId="1726"/>
    <cellStyle name="壞_UT P-card List - x04 (20130308)" xfId="1727"/>
    <cellStyle name="뷭?_BOOKSHIP" xfId="1728"/>
    <cellStyle name="警告文本" xfId="1729"/>
    <cellStyle name="警告文字 2" xfId="1730"/>
    <cellStyle name="警告文字 3" xfId="1731"/>
    <cellStyle name="警告文字 4" xfId="1732"/>
    <cellStyle name="警告文字 5" xfId="1733"/>
    <cellStyle name="警告文字 6" xfId="1734"/>
    <cellStyle name="콤마 [0]_1202" xfId="1735"/>
    <cellStyle name="콤마_1202" xfId="1736"/>
    <cellStyle name="통화 [0]_1202" xfId="1737"/>
    <cellStyle name="통화_1202" xfId="1738"/>
    <cellStyle name="표준_(정보부문)월별인원계획" xfId="1739"/>
  </cellStyles>
  <dxfs count="2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s>
  <tableStyles count="0" defaultTableStyle="TableStyleMedium9" defaultPivotStyle="PivotStyleLight16"/>
  <colors>
    <mruColors>
      <color rgb="FF0000FF"/>
      <color rgb="FFCC00CC"/>
      <color rgb="FFCC00FF"/>
      <color rgb="FFFF99FF"/>
      <color rgb="FFFFFFCC"/>
      <color rgb="FF990000"/>
      <color rgb="FF7AF2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calcChain" Target="calcChain.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9110214\My%20Documents\&#24037;&#26178;%20TIME%20STD\M&amp;M\M57SL%20JAC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sg.one.dell.com/DOCUME~1/Hank/LOCALS~1/Temp/WZS-C%20DL&#20154;&#21147;&#35215;&#30059;%2006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sg.one.dell.com/DOCUME~1/justy/LOCALS~1/Temp/Depreciati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sg.one.dell.com/Documents%20and%20Settings/lisa%20zy%20liu/&#26700;&#38754;/C%20&#24288;2005&#24180;4&#26376;&#34892;&#20107;&#26310;&#21021;&#31295;%2004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sg.one.dell.com/SERVERA/DelPrice/MSOffice/Excel/XL97/FA/FA3006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sg.one.dell.com/DOCUME~1/TONYSH~1/LOCALS~1/Temp/~002915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esg.one.dell.com/DOCUME~1/8604193/LOCALS~1/Temp/small%20card%200702_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sg.one.dell.com/DOCUME~1/ADMINI~1/LOCALS~1/Temp/small%20card%20Aug%20MO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sg.one.dell.com/DOCUME~1/8206160/LOCALS~1/Temp/Documents%20and%20Settings/9110214/My%20Documents/&#24037;&#26178;%20TIME%20STD/M&amp;M/M57SL%20JAC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49%20till%2004113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53%20till%200412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ew-m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505%20till%201-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10.41.32.76\d$\2001\AI%20Expense\M4\EXP2001-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Xmnnx33fs01.xmn.apac.dell.com\apj_corp_tdc$\Users\jenny_jn_liu\Documents\1-Project%2014G\Comms\14G_COMMs_cards_tracker_PRELIMINARY_v2_jenny.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aipeI\PM2003\ibm\Geode\Geode2\Diamante_working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esg.one.dell.com/10.41.51.201/SQM%20EE%20datasheet/Documents%20and%20Settings/dme90010/Local%20Settings/Temporary%20Internet%20Files/OLK2E/PartCost%20IBM%20Cordoba%20091202%20REV1.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esg.one.dell.com/DOCUME~1/justy/LOCALS~1/Temp/2005-11-04%20WZS-C%20&#30064;&#24120;&#36027;&#29992;_2005-Oc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esg.one.dell.com/DOCUME~1/9105004/LOCALS~1/Temp/Rar$DI00.607/H102_List-08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esg.one.dell.com/work/Project/H806/H806-plastic-control-chart-082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esg.one.dell.com/DOCUME~1/ADMINI~1/LOCALS~1/Temp/WZS-C%202004.12-2005%20DL%20Manpower%20Plan%2004112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sg.one.dell.com/DOCUME~1/justy/LOCALS~1/Temp/WZS-C%202005%20DL%20Manpower%20Plan%2006-011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sg.one.dell.com/BOM&#34920;/Panasonic/Panasonic&#22577;&#20729;&#21934;03172003-&#22609;&#2021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esg.one.dell.com/Grace/TED/NRE/Badger2%20Excess%20material%20for%20project%20cance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esg.one.dell.com/10.41.51.201/SQM%20EE%20datasheet/skydive/stephanie/windows/TEMP/My%20Documents/Project%20On%20Progress/Inspiron/Cyclone/TEMP/~ME0F0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sg.one.dell.com/CWIN98/TEMP/0102-DIP-D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sg.one.dell.com/DOCUME~1/justy/LOCALS~1/Temp/WZS_C%20Abnormal%20Cost%20Monthly%20Report%20M0604%20V0.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10.41.32.76\d$\My%20Documents\EXP\2002-07\EXP2002-06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pg06\projects\WINDOWS\TEMP\product\Franklin100\DATA_DSBU\6520VX_co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pg06\projects\My%20Documents\WSD\product\Franklin100\DATA_DSBU\6520VX_co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10.41.32.173\f$\Analysis\Manpower\Manpower%20Plan\WZS-C%20DL&#20154;&#21147;&#35215;&#30059;%2008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mpedance  Data"/>
      <sheetName val="GSO's File"/>
      <sheetName val="Dean's File"/>
      <sheetName val="Sheet2"/>
      <sheetName val="IA1"/>
      <sheetName val="WZS Building Area Detail Data"/>
      <sheetName val="MZC300"/>
      <sheetName val="MZC400"/>
      <sheetName val="MZC500"/>
      <sheetName val="MZC800"/>
      <sheetName val="MZC900"/>
      <sheetName val="Weekly Manpower"/>
      <sheetName val="Xenon"/>
      <sheetName val="MZCN&amp;1&amp;2"/>
      <sheetName val="FRU Cost"/>
      <sheetName val="pcbo 工時"/>
      <sheetName val="標準工時"/>
      <sheetName val="LIST"/>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ROSA Reg Status"/>
      <sheetName val="FA-LISTING"/>
      <sheetName val="ISRDATA"/>
      <sheetName val="Master Lists"/>
      <sheetName val="Material Breakdown"/>
      <sheetName val="NRE Summary-BCM"/>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 val="Material Cost-NB"/>
      <sheetName val="QuoteFormat"/>
      <sheetName val="M57SL_JACK"/>
      <sheetName val="2003_Ryan_to_Arima"/>
      <sheetName val="Mat_Summary"/>
      <sheetName val="BU_cost"/>
      <sheetName val="FA_Definitions"/>
      <sheetName val="Small_Parts"/>
      <sheetName val="Rubber_"/>
      <sheetName val="Nimitz_Base_Cover"/>
      <sheetName val="Material_Cost-NB"/>
      <sheetName val="M57SL_JACK1"/>
      <sheetName val="2003_Ryan_to_Arima1"/>
      <sheetName val="Mat_Summary1"/>
      <sheetName val="BU_cost1"/>
      <sheetName val="FA_Definitions1"/>
      <sheetName val="Small_Parts1"/>
      <sheetName val="Rubber_1"/>
      <sheetName val="Nimitz_Base_Cover1"/>
      <sheetName val="Material_Cost-NB1"/>
      <sheetName val="Blf2+LOM cost bom_080902"/>
      <sheetName val="AMER"/>
      <sheetName val="ArchII"/>
      <sheetName val="Detail"/>
      <sheetName val="Intel Lan + AD1885 EBOM"/>
      <sheetName val="Inputs"/>
      <sheetName val="BLUFORD_R12"/>
      <sheetName val="AMD MB FBOM_010303"/>
      <sheetName val="Vise"/>
      <sheetName val="Xbox"/>
      <sheetName val="Change List"/>
      <sheetName val="Cable type selection"/>
      <sheetName val="Assumption"/>
      <sheetName val="标准名称及内容枚举表"/>
      <sheetName val="Impedance Data"/>
      <sheetName val="追加預算2"/>
      <sheetName val="PO-K類"/>
      <sheetName val="#REF"/>
      <sheetName val="wsp 12-03"/>
      <sheetName val="Calculations"/>
      <sheetName val="Part List"/>
      <sheetName val="Instruction Sheet"/>
      <sheetName val="SCM AV data"/>
      <sheetName val="CD_kit"/>
      <sheetName val="Überblick"/>
      <sheetName val="Cork"/>
      <sheetName val="姓名一览表"/>
      <sheetName val="wsp 01-07"/>
      <sheetName val="Askey MB44(MOW)"/>
      <sheetName val="TOOL"/>
      <sheetName val="ME"/>
      <sheetName val="Planning Assessment"/>
      <sheetName val="FO"/>
      <sheetName val="Demand&amp;Supply"/>
      <sheetName val="Overlap Waterfall Barbados_LF"/>
      <sheetName val="Forwarder_Plan"/>
      <sheetName val="FRU demand"/>
      <sheetName val="Legend"/>
      <sheetName val="GDS Demand"/>
      <sheetName val="Input commodity fallout"/>
      <sheetName val="KT1 Qual"/>
      <sheetName val="zsdr82 Tab."/>
      <sheetName val="Lookup"/>
      <sheetName val="Reporting"/>
      <sheetName val="MonthMapping"/>
      <sheetName val="Multibay Optical"/>
      <sheetName val="GDS NOH"/>
      <sheetName val="Compal open order "/>
      <sheetName val="Data"/>
      <sheetName val="R CTO demand"/>
      <sheetName val="HIDE"/>
      <sheetName val="Product Data Entry"/>
      <sheetName val="Compal stock 4.6"/>
      <sheetName val="Team List"/>
      <sheetName val="FCT August"/>
      <sheetName val="總表"/>
      <sheetName val="UPC+EAN"/>
      <sheetName val="zsdr82Tab"/>
      <sheetName val="全製程出貨資料"/>
      <sheetName val="マスタ"/>
      <sheetName val="一厂"/>
      <sheetName val="WI MODEM及SCAN"/>
      <sheetName val="Baseline &amp; Summary"/>
      <sheetName val="CPR RTF"/>
      <sheetName val="FCSTW"/>
      <sheetName val="HyperionSite"/>
      <sheetName val="Rollup"/>
      <sheetName val="Intel Backlog - Pulled qty"/>
      <sheetName val="Ref"/>
      <sheetName val="VMI RTF"/>
      <sheetName val="2003_Ryan_to_Arima2"/>
      <sheetName val="Mat_Summary2"/>
      <sheetName val="BU_cost2"/>
      <sheetName val="FA_Definitions2"/>
      <sheetName val="M57SL_JACK2"/>
      <sheetName val="Small_Parts2"/>
      <sheetName val="Rubber_2"/>
      <sheetName val="Nimitz_Base_Cover2"/>
      <sheetName val="Impedance__Data"/>
      <sheetName val="Material_Cost-NB2"/>
      <sheetName val="ROSA_Reg_Status"/>
      <sheetName val="GSO's_File"/>
      <sheetName val="Dean's_File"/>
      <sheetName val="WZS_Building_Area_Detail_Data"/>
      <sheetName val="Weekly_Manpower"/>
      <sheetName val="FRU_Cost"/>
      <sheetName val="pcbo_工時"/>
      <sheetName val="small_card_基本資料0216_04"/>
      <sheetName val="2003_Target"/>
      <sheetName val="2003_prod2"/>
      <sheetName val="Monthly_Quote_Summary"/>
      <sheetName val="Monthly_Quote_Summary_FRU"/>
      <sheetName val="Freight_Cost"/>
      <sheetName val="Planar_Site_Cost"/>
      <sheetName val="Price_trend"/>
      <sheetName val="Freight-Juno_Q1_takedown"/>
      <sheetName val="Planar_Site_Cost-Juno_Q1_down"/>
      <sheetName val="Planar_Site_Cost-Jupiter_Q1down"/>
      <sheetName val="Freight-Jupiter_Q1_takedown"/>
      <sheetName val="raw_data"/>
      <sheetName val="Thermal Test"/>
      <sheetName val="Equipment"/>
      <sheetName val="0518"/>
      <sheetName val="Detail Schedule"/>
      <sheetName val="OverTime Rule"/>
      <sheetName val="Adapter"/>
      <sheetName val="Instructions"/>
      <sheetName val="Drop Down Lists"/>
      <sheetName val=""/>
    </sheetNames>
    <sheetDataSet>
      <sheetData sheetId="0" refreshError="1">
        <row r="1">
          <cell r="A1">
            <v>0</v>
          </cell>
          <cell r="C1" t="str">
            <v>Total cycle Time (sec/pcs) =</v>
          </cell>
          <cell r="D1">
            <v>661.3</v>
          </cell>
          <cell r="E1" t="str">
            <v>Machine Q'ty =</v>
          </cell>
          <cell r="H1">
            <v>3</v>
          </cell>
          <cell r="I1" t="str">
            <v>Total cycle Time (sec/pcs) =</v>
          </cell>
          <cell r="M1">
            <v>506.3</v>
          </cell>
          <cell r="N1" t="str">
            <v>Machine Q'ty =</v>
          </cell>
          <cell r="Q1">
            <v>2</v>
          </cell>
          <cell r="S1" t="str">
            <v>Total cycle Time (sec/pcs) =</v>
          </cell>
          <cell r="W1">
            <v>351.3</v>
          </cell>
          <cell r="X1" t="str">
            <v>Machine Q'ty =</v>
          </cell>
          <cell r="AA1">
            <v>1</v>
          </cell>
        </row>
        <row r="2">
          <cell r="C2" t="str">
            <v>Machine time (sec/pcs) =</v>
          </cell>
          <cell r="D2">
            <v>220.4</v>
          </cell>
          <cell r="E2" t="str">
            <v>Man Q'ty =</v>
          </cell>
          <cell r="H2">
            <v>1</v>
          </cell>
          <cell r="I2" t="str">
            <v>Machine time (sec/pcs) =</v>
          </cell>
          <cell r="M2">
            <v>253.2</v>
          </cell>
          <cell r="N2" t="str">
            <v>Man Q'ty =</v>
          </cell>
          <cell r="Q2">
            <v>1</v>
          </cell>
          <cell r="S2" t="str">
            <v>Machine time (sec/pcs) =</v>
          </cell>
          <cell r="W2">
            <v>351.3</v>
          </cell>
          <cell r="X2" t="str">
            <v>Man Q'ty =</v>
          </cell>
          <cell r="AA2">
            <v>1</v>
          </cell>
        </row>
        <row r="3">
          <cell r="C3" t="str">
            <v xml:space="preserve">  Time STD (min/pcs) =</v>
          </cell>
          <cell r="D3">
            <v>4.3899999999999997</v>
          </cell>
          <cell r="E3" t="str">
            <v>Allowance =</v>
          </cell>
          <cell r="G3">
            <v>0.19500000000000001</v>
          </cell>
          <cell r="I3" t="str">
            <v>Time STD(min/pcs)=</v>
          </cell>
          <cell r="M3">
            <v>5.04</v>
          </cell>
          <cell r="N3" t="str">
            <v>Allowance=</v>
          </cell>
          <cell r="P3">
            <v>0.19500000000000001</v>
          </cell>
          <cell r="S3" t="str">
            <v>Time STD(min/pcs)=</v>
          </cell>
          <cell r="W3">
            <v>7</v>
          </cell>
          <cell r="X3" t="str">
            <v>Allowance=</v>
          </cell>
          <cell r="Z3">
            <v>0.19500000000000001</v>
          </cell>
        </row>
        <row r="4">
          <cell r="C4" t="str">
            <v>Output (pcs/500min)=</v>
          </cell>
          <cell r="D4">
            <v>113.89521640091117</v>
          </cell>
          <cell r="I4" t="str">
            <v>Output(pcs/500min)=</v>
          </cell>
          <cell r="M4">
            <v>99.206349206349202</v>
          </cell>
          <cell r="S4" t="str">
            <v>Output(pcs/500min)=</v>
          </cell>
          <cell r="W4">
            <v>71.428571428571431</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cell r="AC5" t="str">
            <v>─</v>
          </cell>
          <cell r="AD5" t="str">
            <v>─</v>
          </cell>
          <cell r="AE5" t="str">
            <v>─</v>
          </cell>
          <cell r="AF5" t="str">
            <v>─</v>
          </cell>
          <cell r="AG5" t="str">
            <v>┐</v>
          </cell>
        </row>
        <row r="6">
          <cell r="A6" t="str">
            <v>│</v>
          </cell>
          <cell r="B6" t="str">
            <v>ITEM NO</v>
          </cell>
          <cell r="C6" t="str">
            <v>≡(Test item description ≡</v>
          </cell>
          <cell r="E6" t="str">
            <v>│</v>
          </cell>
          <cell r="F6" t="str">
            <v>Time</v>
          </cell>
          <cell r="G6" t="str">
            <v>Q'ty</v>
          </cell>
          <cell r="H6" t="str">
            <v>s1</v>
          </cell>
          <cell r="I6" t="str">
            <v>s2</v>
          </cell>
          <cell r="J6" t="str">
            <v>s3</v>
          </cell>
          <cell r="K6" t="str">
            <v>s4</v>
          </cell>
          <cell r="L6" t="str">
            <v>s5</v>
          </cell>
          <cell r="M6" t="str">
            <v>s6</v>
          </cell>
          <cell r="N6" t="str">
            <v>s7</v>
          </cell>
          <cell r="O6" t="str">
            <v>s8</v>
          </cell>
          <cell r="P6" t="str">
            <v>s9</v>
          </cell>
          <cell r="Q6" t="str">
            <v>s10</v>
          </cell>
          <cell r="R6" t="str">
            <v>s11</v>
          </cell>
          <cell r="S6" t="str">
            <v>s12</v>
          </cell>
          <cell r="T6" t="str">
            <v>s13</v>
          </cell>
          <cell r="U6" t="str">
            <v>s14</v>
          </cell>
          <cell r="V6" t="str">
            <v>s15</v>
          </cell>
          <cell r="W6" t="str">
            <v>s16</v>
          </cell>
          <cell r="X6" t="str">
            <v>s17</v>
          </cell>
          <cell r="Y6" t="str">
            <v>s18</v>
          </cell>
          <cell r="Z6" t="str">
            <v>s19</v>
          </cell>
          <cell r="AA6" t="str">
            <v>s20</v>
          </cell>
          <cell r="AB6" t="str">
            <v>s21</v>
          </cell>
          <cell r="AC6" t="str">
            <v>s22</v>
          </cell>
          <cell r="AD6" t="str">
            <v>s23</v>
          </cell>
          <cell r="AE6" t="str">
            <v>s24</v>
          </cell>
          <cell r="AF6" t="str">
            <v>s25</v>
          </cell>
          <cell r="AG6" t="str">
            <v>│</v>
          </cell>
        </row>
        <row r="7">
          <cell r="A7" t="str">
            <v>├</v>
          </cell>
          <cell r="B7" t="str">
            <v>─</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cell r="W7" t="str">
            <v>─</v>
          </cell>
          <cell r="X7" t="str">
            <v>─</v>
          </cell>
          <cell r="Y7" t="str">
            <v>─</v>
          </cell>
          <cell r="Z7" t="str">
            <v>─</v>
          </cell>
          <cell r="AA7" t="str">
            <v>─</v>
          </cell>
          <cell r="AB7" t="str">
            <v>─</v>
          </cell>
          <cell r="AC7" t="str">
            <v>─</v>
          </cell>
          <cell r="AD7" t="str">
            <v>─</v>
          </cell>
          <cell r="AE7" t="str">
            <v>─</v>
          </cell>
          <cell r="AF7" t="str">
            <v>─</v>
          </cell>
          <cell r="AG7" t="str">
            <v>┤</v>
          </cell>
        </row>
        <row r="8">
          <cell r="A8" t="str">
            <v>│</v>
          </cell>
          <cell r="B8" t="str">
            <v>◆◆  人為操作動作單元 (Manual operator unit)◆◆</v>
          </cell>
          <cell r="E8" t="str">
            <v>│</v>
          </cell>
          <cell r="AG8" t="str">
            <v>│</v>
          </cell>
        </row>
        <row r="9">
          <cell r="A9" t="str">
            <v>│</v>
          </cell>
          <cell r="B9" t="str">
            <v>MAN01</v>
          </cell>
          <cell r="C9" t="str">
            <v>Remove PCB (include POWER GOOD)</v>
          </cell>
          <cell r="D9">
            <v>0</v>
          </cell>
          <cell r="E9" t="str">
            <v>│</v>
          </cell>
          <cell r="F9">
            <v>69</v>
          </cell>
          <cell r="G9">
            <v>1</v>
          </cell>
          <cell r="H9">
            <v>1</v>
          </cell>
          <cell r="AG9" t="str">
            <v>│</v>
          </cell>
        </row>
        <row r="10">
          <cell r="A10" t="str">
            <v>│</v>
          </cell>
          <cell r="B10" t="str">
            <v>MAN02</v>
          </cell>
          <cell r="C10" t="str">
            <v>Plug CONN &amp; CARD</v>
          </cell>
          <cell r="D10">
            <v>0</v>
          </cell>
          <cell r="E10" t="str">
            <v>│</v>
          </cell>
          <cell r="F10">
            <v>3</v>
          </cell>
          <cell r="G10">
            <v>1</v>
          </cell>
          <cell r="I10">
            <v>1</v>
          </cell>
          <cell r="AG10" t="str">
            <v>│</v>
          </cell>
        </row>
        <row r="11">
          <cell r="A11" t="str">
            <v>│</v>
          </cell>
          <cell r="B11" t="str">
            <v>MAN03</v>
          </cell>
          <cell r="C11" t="str">
            <v>Plug ASIM</v>
          </cell>
          <cell r="D11">
            <v>0</v>
          </cell>
          <cell r="E11" t="str">
            <v>│</v>
          </cell>
          <cell r="F11">
            <v>9</v>
          </cell>
          <cell r="G11">
            <v>1</v>
          </cell>
          <cell r="J11">
            <v>1</v>
          </cell>
          <cell r="AG11" t="str">
            <v>│</v>
          </cell>
        </row>
        <row r="12">
          <cell r="A12" t="str">
            <v>│</v>
          </cell>
          <cell r="B12" t="str">
            <v>MAN04</v>
          </cell>
          <cell r="C12" t="str">
            <v>Install CPU或FPC</v>
          </cell>
          <cell r="D12">
            <v>0</v>
          </cell>
          <cell r="E12" t="str">
            <v>│</v>
          </cell>
          <cell r="F12">
            <v>8.1999999999999993</v>
          </cell>
          <cell r="G12">
            <v>1</v>
          </cell>
          <cell r="K12">
            <v>1</v>
          </cell>
          <cell r="AG12" t="str">
            <v>│</v>
          </cell>
        </row>
        <row r="13">
          <cell r="A13" t="str">
            <v>│</v>
          </cell>
          <cell r="B13" t="str">
            <v>MAN05</v>
          </cell>
          <cell r="C13" t="str">
            <v>POWER ON</v>
          </cell>
          <cell r="D13">
            <v>0</v>
          </cell>
          <cell r="E13" t="str">
            <v>│</v>
          </cell>
          <cell r="F13">
            <v>3.5</v>
          </cell>
          <cell r="G13">
            <v>1</v>
          </cell>
          <cell r="L13">
            <v>1</v>
          </cell>
          <cell r="AG13" t="str">
            <v>│</v>
          </cell>
        </row>
        <row r="14">
          <cell r="A14" t="str">
            <v>│</v>
          </cell>
          <cell r="B14" t="str">
            <v>MAN06</v>
          </cell>
          <cell r="C14" t="str">
            <v>POWER OFF</v>
          </cell>
          <cell r="D14">
            <v>0</v>
          </cell>
          <cell r="E14" t="str">
            <v>│</v>
          </cell>
          <cell r="F14">
            <v>10</v>
          </cell>
          <cell r="G14">
            <v>1</v>
          </cell>
          <cell r="M14">
            <v>1</v>
          </cell>
          <cell r="AG14" t="str">
            <v>│</v>
          </cell>
        </row>
        <row r="15">
          <cell r="A15" t="str">
            <v>│</v>
          </cell>
          <cell r="B15" t="str">
            <v>MAN07</v>
          </cell>
          <cell r="C15" t="str">
            <v>撥B/I CARD SWITCH &amp; CLEAR</v>
          </cell>
          <cell r="D15">
            <v>0</v>
          </cell>
          <cell r="E15" t="str">
            <v>│</v>
          </cell>
          <cell r="F15">
            <v>46</v>
          </cell>
          <cell r="G15">
            <v>1</v>
          </cell>
          <cell r="N15">
            <v>1</v>
          </cell>
          <cell r="AG15" t="str">
            <v>│</v>
          </cell>
        </row>
        <row r="16">
          <cell r="A16" t="str">
            <v>│</v>
          </cell>
          <cell r="B16" t="str">
            <v>MAN08</v>
          </cell>
          <cell r="C16" t="str">
            <v>PRESS KEY*1</v>
          </cell>
          <cell r="D16">
            <v>0</v>
          </cell>
          <cell r="E16" t="str">
            <v>│</v>
          </cell>
          <cell r="AG16" t="str">
            <v>│</v>
          </cell>
        </row>
        <row r="17">
          <cell r="A17" t="str">
            <v>│</v>
          </cell>
          <cell r="B17" t="str">
            <v>MAN09</v>
          </cell>
          <cell r="C17" t="str">
            <v>ITEM 03 KEYBOARD (全項)</v>
          </cell>
          <cell r="D17">
            <v>0</v>
          </cell>
          <cell r="E17" t="str">
            <v>│</v>
          </cell>
          <cell r="AG17" t="str">
            <v>│</v>
          </cell>
        </row>
        <row r="18">
          <cell r="A18" t="str">
            <v>│</v>
          </cell>
          <cell r="B18" t="str">
            <v>MAN10</v>
          </cell>
          <cell r="C18" t="str">
            <v>ITEM 04 PRESS ENTER * N</v>
          </cell>
          <cell r="D18">
            <v>0</v>
          </cell>
          <cell r="E18" t="str">
            <v>│</v>
          </cell>
          <cell r="G18" t="str">
            <v xml:space="preserve"> </v>
          </cell>
          <cell r="P18" t="str">
            <v xml:space="preserve"> </v>
          </cell>
          <cell r="Q18" t="str">
            <v xml:space="preserve"> </v>
          </cell>
          <cell r="AG18" t="str">
            <v>│</v>
          </cell>
        </row>
        <row r="19">
          <cell r="A19" t="str">
            <v>│</v>
          </cell>
          <cell r="B19" t="str">
            <v>MAN11</v>
          </cell>
          <cell r="C19" t="str">
            <v>ITEM 07 change 5.25" DISK</v>
          </cell>
          <cell r="D19">
            <v>0</v>
          </cell>
          <cell r="E19" t="str">
            <v>│</v>
          </cell>
          <cell r="AG19" t="str">
            <v>│</v>
          </cell>
        </row>
        <row r="20">
          <cell r="A20" t="str">
            <v>│</v>
          </cell>
          <cell r="B20" t="str">
            <v>MAN12</v>
          </cell>
          <cell r="C20" t="str">
            <v>ITEM 07 change 3.5" DISK</v>
          </cell>
          <cell r="D20">
            <v>0</v>
          </cell>
          <cell r="E20" t="str">
            <v>│</v>
          </cell>
          <cell r="AG20" t="str">
            <v>│</v>
          </cell>
        </row>
        <row r="21">
          <cell r="A21" t="str">
            <v>│</v>
          </cell>
          <cell r="B21" t="str">
            <v>MAN13</v>
          </cell>
          <cell r="C21" t="str">
            <v>ITEM 11 POINTING DEVICED (全項,all item)</v>
          </cell>
          <cell r="D21">
            <v>0</v>
          </cell>
          <cell r="E21" t="str">
            <v>│</v>
          </cell>
          <cell r="AG21" t="str">
            <v>│</v>
          </cell>
        </row>
        <row r="22">
          <cell r="A22" t="str">
            <v>│</v>
          </cell>
          <cell r="B22" t="str">
            <v>MAN14</v>
          </cell>
          <cell r="C22" t="str">
            <v>CLEAR CMOS</v>
          </cell>
          <cell r="D22">
            <v>0</v>
          </cell>
          <cell r="E22" t="str">
            <v>│</v>
          </cell>
          <cell r="AG22" t="str">
            <v>│</v>
          </cell>
        </row>
        <row r="23">
          <cell r="A23" t="str">
            <v>│</v>
          </cell>
          <cell r="B23" t="str">
            <v>MAN15</v>
          </cell>
          <cell r="C23" t="str">
            <v>Remove CONN &amp; CARD</v>
          </cell>
          <cell r="D23">
            <v>0</v>
          </cell>
          <cell r="E23" t="str">
            <v>│</v>
          </cell>
          <cell r="AG23" t="str">
            <v>│</v>
          </cell>
        </row>
        <row r="24">
          <cell r="A24" t="str">
            <v>│</v>
          </cell>
          <cell r="B24" t="str">
            <v>MAN16</v>
          </cell>
          <cell r="C24" t="str">
            <v>Remove ASIM*4</v>
          </cell>
          <cell r="D24">
            <v>0</v>
          </cell>
          <cell r="E24" t="str">
            <v>│</v>
          </cell>
          <cell r="AG24" t="str">
            <v>│</v>
          </cell>
        </row>
        <row r="25">
          <cell r="A25" t="str">
            <v>│</v>
          </cell>
          <cell r="B25" t="str">
            <v>MAN17</v>
          </cell>
          <cell r="C25" t="str">
            <v>Plug POWER GOOD</v>
          </cell>
          <cell r="D25">
            <v>0</v>
          </cell>
          <cell r="E25" t="str">
            <v>│</v>
          </cell>
          <cell r="AG25" t="str">
            <v>│</v>
          </cell>
        </row>
        <row r="26">
          <cell r="A26" t="str">
            <v>│</v>
          </cell>
          <cell r="B26" t="str">
            <v>MAN18</v>
          </cell>
          <cell r="C26" t="str">
            <v>拔CPU或FPC</v>
          </cell>
          <cell r="D26">
            <v>0</v>
          </cell>
          <cell r="E26" t="str">
            <v>│</v>
          </cell>
          <cell r="AG26" t="str">
            <v>│</v>
          </cell>
        </row>
        <row r="27">
          <cell r="A27" t="str">
            <v>│</v>
          </cell>
          <cell r="B27" t="str">
            <v>MAN19</v>
          </cell>
          <cell r="C27" t="str">
            <v>蓋章 (stamp)</v>
          </cell>
          <cell r="D27">
            <v>0</v>
          </cell>
          <cell r="E27" t="str">
            <v>│</v>
          </cell>
          <cell r="AG27" t="str">
            <v>│</v>
          </cell>
        </row>
        <row r="28">
          <cell r="A28" t="str">
            <v>│</v>
          </cell>
          <cell r="B28" t="str">
            <v>MAN20</v>
          </cell>
          <cell r="C28" t="str">
            <v>place PCB</v>
          </cell>
          <cell r="D28">
            <v>0</v>
          </cell>
          <cell r="E28" t="str">
            <v>│</v>
          </cell>
          <cell r="AG28" t="str">
            <v>│</v>
          </cell>
        </row>
        <row r="29">
          <cell r="A29" t="str">
            <v>│</v>
          </cell>
          <cell r="B29" t="str">
            <v>MAN21</v>
          </cell>
          <cell r="D29">
            <v>0</v>
          </cell>
          <cell r="E29" t="str">
            <v>│</v>
          </cell>
          <cell r="AG29" t="str">
            <v>│</v>
          </cell>
        </row>
        <row r="30">
          <cell r="A30" t="str">
            <v>│</v>
          </cell>
          <cell r="B30" t="str">
            <v>MAN22</v>
          </cell>
          <cell r="D30">
            <v>0</v>
          </cell>
          <cell r="E30" t="str">
            <v>│</v>
          </cell>
          <cell r="AG30" t="str">
            <v>│</v>
          </cell>
        </row>
        <row r="31">
          <cell r="A31" t="str">
            <v>│</v>
          </cell>
          <cell r="B31" t="str">
            <v>MAN23</v>
          </cell>
          <cell r="D31">
            <v>0</v>
          </cell>
          <cell r="E31" t="str">
            <v>│</v>
          </cell>
          <cell r="AG31" t="str">
            <v>│</v>
          </cell>
        </row>
        <row r="32">
          <cell r="A32" t="str">
            <v>│</v>
          </cell>
          <cell r="B32" t="str">
            <v>MAN24</v>
          </cell>
          <cell r="D32">
            <v>0</v>
          </cell>
          <cell r="E32" t="str">
            <v>│</v>
          </cell>
          <cell r="AG32" t="str">
            <v>│</v>
          </cell>
        </row>
        <row r="33">
          <cell r="A33" t="str">
            <v>│</v>
          </cell>
          <cell r="E33" t="str">
            <v>│</v>
          </cell>
          <cell r="G33" t="str">
            <v>Finish must to press F9</v>
          </cell>
          <cell r="AG33" t="str">
            <v>│</v>
          </cell>
        </row>
        <row r="34">
          <cell r="A34" t="str">
            <v>│</v>
          </cell>
          <cell r="B34" t="str">
            <v>◆◆  機器自測操作動作單元(Machine time unit)  ◆◆</v>
          </cell>
          <cell r="E34" t="str">
            <v>│</v>
          </cell>
          <cell r="AG34" t="str">
            <v>│</v>
          </cell>
        </row>
        <row r="35">
          <cell r="A35" t="str">
            <v>│</v>
          </cell>
          <cell r="B35" t="str">
            <v>MAC01</v>
          </cell>
          <cell r="C35" t="str">
            <v>B/I CARD TEST</v>
          </cell>
          <cell r="D35">
            <v>0</v>
          </cell>
          <cell r="E35" t="str">
            <v>│</v>
          </cell>
          <cell r="F35">
            <v>84</v>
          </cell>
          <cell r="G35">
            <v>1</v>
          </cell>
          <cell r="H35">
            <v>1</v>
          </cell>
          <cell r="AG35" t="str">
            <v>│</v>
          </cell>
        </row>
        <row r="36">
          <cell r="A36" t="str">
            <v>│</v>
          </cell>
          <cell r="B36" t="str">
            <v>MAC02</v>
          </cell>
          <cell r="C36" t="str">
            <v>BOOT</v>
          </cell>
          <cell r="D36">
            <v>0</v>
          </cell>
          <cell r="E36" t="str">
            <v>│</v>
          </cell>
          <cell r="F36">
            <v>93</v>
          </cell>
          <cell r="G36">
            <v>1</v>
          </cell>
          <cell r="I36">
            <v>1</v>
          </cell>
          <cell r="AG36" t="str">
            <v>│</v>
          </cell>
        </row>
        <row r="37">
          <cell r="A37" t="str">
            <v>│</v>
          </cell>
          <cell r="B37" t="str">
            <v>MAC03</v>
          </cell>
          <cell r="C37" t="str">
            <v>REBOOT &amp; RUN TEST PROGRAM</v>
          </cell>
          <cell r="D37">
            <v>0</v>
          </cell>
          <cell r="E37" t="str">
            <v>│</v>
          </cell>
          <cell r="F37">
            <v>27</v>
          </cell>
          <cell r="G37">
            <v>1</v>
          </cell>
          <cell r="J37">
            <v>1</v>
          </cell>
          <cell r="AG37" t="str">
            <v>│</v>
          </cell>
        </row>
        <row r="38">
          <cell r="A38" t="str">
            <v>│</v>
          </cell>
          <cell r="B38" t="str">
            <v>MAC04</v>
          </cell>
          <cell r="C38" t="str">
            <v>ITEM 01 SYSTEM BOARD</v>
          </cell>
          <cell r="D38">
            <v>0</v>
          </cell>
          <cell r="E38" t="str">
            <v>│</v>
          </cell>
          <cell r="F38">
            <v>24</v>
          </cell>
          <cell r="G38">
            <v>1</v>
          </cell>
          <cell r="K38">
            <v>1</v>
          </cell>
          <cell r="AG38" t="str">
            <v>│</v>
          </cell>
        </row>
        <row r="39">
          <cell r="A39" t="str">
            <v>│</v>
          </cell>
          <cell r="B39" t="str">
            <v>MAC05</v>
          </cell>
          <cell r="C39" t="str">
            <v>ITEM 02 DRAM TEST</v>
          </cell>
          <cell r="D39">
            <v>0</v>
          </cell>
          <cell r="E39" t="str">
            <v>│</v>
          </cell>
          <cell r="F39">
            <v>111</v>
          </cell>
          <cell r="G39">
            <v>1</v>
          </cell>
          <cell r="L39">
            <v>1</v>
          </cell>
          <cell r="AG39" t="str">
            <v>│</v>
          </cell>
        </row>
        <row r="40">
          <cell r="A40" t="str">
            <v>│</v>
          </cell>
          <cell r="B40" t="str">
            <v>MAC06</v>
          </cell>
          <cell r="C40" t="str">
            <v>ITEM 02 ADDRESS TEST</v>
          </cell>
          <cell r="D40">
            <v>0</v>
          </cell>
          <cell r="E40" t="str">
            <v>│</v>
          </cell>
          <cell r="F40">
            <v>28</v>
          </cell>
          <cell r="G40">
            <v>1</v>
          </cell>
          <cell r="M40">
            <v>1</v>
          </cell>
          <cell r="AG40" t="str">
            <v>│</v>
          </cell>
        </row>
        <row r="41">
          <cell r="A41" t="str">
            <v>│</v>
          </cell>
          <cell r="B41" t="str">
            <v>MAC07</v>
          </cell>
          <cell r="C41" t="str">
            <v>ITEM 02 REFRESH TEST</v>
          </cell>
          <cell r="D41">
            <v>0</v>
          </cell>
          <cell r="E41" t="str">
            <v>│</v>
          </cell>
          <cell r="AG41" t="str">
            <v>│</v>
          </cell>
        </row>
        <row r="42">
          <cell r="A42" t="str">
            <v>│</v>
          </cell>
          <cell r="B42" t="str">
            <v>MAC08</v>
          </cell>
          <cell r="C42" t="str">
            <v>ITEM 02 EMS TEST</v>
          </cell>
          <cell r="D42">
            <v>0</v>
          </cell>
          <cell r="E42" t="str">
            <v>│</v>
          </cell>
          <cell r="AG42" t="str">
            <v>│</v>
          </cell>
        </row>
        <row r="43">
          <cell r="A43" t="str">
            <v>│</v>
          </cell>
          <cell r="B43" t="str">
            <v>MAC09</v>
          </cell>
          <cell r="C43" t="str">
            <v>ITEM 04 DISPLAY CARD</v>
          </cell>
          <cell r="D43">
            <v>0</v>
          </cell>
          <cell r="E43" t="str">
            <v>│</v>
          </cell>
          <cell r="AG43" t="str">
            <v>│</v>
          </cell>
        </row>
        <row r="44">
          <cell r="A44" t="str">
            <v>│</v>
          </cell>
          <cell r="B44" t="str">
            <v>MAC10</v>
          </cell>
          <cell r="C44" t="str">
            <v>ITEM 05 1 PARALLEL PORT</v>
          </cell>
          <cell r="D44">
            <v>0</v>
          </cell>
          <cell r="E44" t="str">
            <v>│</v>
          </cell>
          <cell r="AG44" t="str">
            <v>│</v>
          </cell>
        </row>
        <row r="45">
          <cell r="A45" t="str">
            <v>│</v>
          </cell>
          <cell r="B45" t="str">
            <v>MAC11</v>
          </cell>
          <cell r="C45" t="str">
            <v>ITEM 06 2 SERIAL PORTS</v>
          </cell>
          <cell r="D45">
            <v>0</v>
          </cell>
          <cell r="E45" t="str">
            <v>│</v>
          </cell>
          <cell r="AG45" t="str">
            <v>│</v>
          </cell>
        </row>
        <row r="46">
          <cell r="A46" t="str">
            <v>│</v>
          </cell>
          <cell r="B46" t="str">
            <v>MAC12</v>
          </cell>
          <cell r="C46" t="str">
            <v>ITEM 07.A</v>
          </cell>
          <cell r="D46">
            <v>0</v>
          </cell>
          <cell r="E46" t="str">
            <v>│</v>
          </cell>
          <cell r="AG46" t="str">
            <v>│</v>
          </cell>
        </row>
        <row r="47">
          <cell r="A47" t="str">
            <v>│</v>
          </cell>
          <cell r="B47" t="str">
            <v>MAC13</v>
          </cell>
          <cell r="C47" t="str">
            <v>ITEM 07.AB</v>
          </cell>
          <cell r="D47">
            <v>0</v>
          </cell>
          <cell r="E47" t="str">
            <v>│</v>
          </cell>
          <cell r="AG47" t="str">
            <v>│</v>
          </cell>
        </row>
        <row r="48">
          <cell r="A48" t="str">
            <v>│</v>
          </cell>
          <cell r="B48" t="str">
            <v>MAC14</v>
          </cell>
          <cell r="C48" t="str">
            <v>ITEM 07.B</v>
          </cell>
          <cell r="D48">
            <v>0</v>
          </cell>
          <cell r="E48" t="str">
            <v>│</v>
          </cell>
          <cell r="AG48" t="str">
            <v>│</v>
          </cell>
        </row>
        <row r="49">
          <cell r="A49" t="str">
            <v>│</v>
          </cell>
          <cell r="B49" t="str">
            <v>MAC15</v>
          </cell>
          <cell r="C49" t="str">
            <v>ITEM 08 1 HARD DISK DRIVER</v>
          </cell>
          <cell r="D49">
            <v>0</v>
          </cell>
          <cell r="E49" t="str">
            <v>│</v>
          </cell>
          <cell r="AG49" t="str">
            <v>│</v>
          </cell>
        </row>
        <row r="50">
          <cell r="A50" t="str">
            <v>│</v>
          </cell>
          <cell r="B50" t="str">
            <v>MAC16</v>
          </cell>
          <cell r="C50" t="str">
            <v>ITEM 09 GAME PORT</v>
          </cell>
          <cell r="D50">
            <v>0</v>
          </cell>
          <cell r="E50" t="str">
            <v>│</v>
          </cell>
          <cell r="AG50" t="str">
            <v>│</v>
          </cell>
        </row>
        <row r="51">
          <cell r="A51" t="str">
            <v>│</v>
          </cell>
          <cell r="B51" t="str">
            <v>MAC17</v>
          </cell>
          <cell r="C51" t="str">
            <v>ITEM 10 MATH COPRESSOR</v>
          </cell>
          <cell r="D51">
            <v>0</v>
          </cell>
          <cell r="E51" t="str">
            <v>│</v>
          </cell>
          <cell r="AG51" t="str">
            <v>│</v>
          </cell>
        </row>
        <row r="52">
          <cell r="A52" t="str">
            <v>│</v>
          </cell>
          <cell r="B52" t="str">
            <v>MAC18</v>
          </cell>
          <cell r="C52" t="str">
            <v>ITEM 12 EMS</v>
          </cell>
          <cell r="D52">
            <v>0</v>
          </cell>
          <cell r="E52" t="str">
            <v>│</v>
          </cell>
          <cell r="AG52" t="str">
            <v>│</v>
          </cell>
        </row>
        <row r="53">
          <cell r="A53" t="str">
            <v>│</v>
          </cell>
          <cell r="B53" t="str">
            <v>MAC19</v>
          </cell>
          <cell r="C53" t="str">
            <v>ITEM 13 CACHE MEMORY</v>
          </cell>
          <cell r="D53">
            <v>0</v>
          </cell>
          <cell r="E53" t="str">
            <v>│</v>
          </cell>
          <cell r="AG53" t="str">
            <v>│</v>
          </cell>
        </row>
        <row r="54">
          <cell r="A54" t="str">
            <v>│</v>
          </cell>
          <cell r="B54" t="str">
            <v>MAC20</v>
          </cell>
          <cell r="C54" t="str">
            <v>ITEM 14 LCD</v>
          </cell>
          <cell r="D54">
            <v>0</v>
          </cell>
          <cell r="E54" t="str">
            <v>│</v>
          </cell>
          <cell r="AG54" t="str">
            <v>│</v>
          </cell>
        </row>
        <row r="55">
          <cell r="A55" t="str">
            <v>│</v>
          </cell>
          <cell r="B55" t="str">
            <v>MAC21</v>
          </cell>
          <cell r="C55" t="str">
            <v>ITEM 15 SCSI HDD</v>
          </cell>
          <cell r="D55">
            <v>0</v>
          </cell>
          <cell r="E55" t="str">
            <v>│</v>
          </cell>
          <cell r="AG55" t="str">
            <v>│</v>
          </cell>
        </row>
        <row r="56">
          <cell r="A56" t="str">
            <v>│</v>
          </cell>
          <cell r="B56" t="str">
            <v>MAC22</v>
          </cell>
          <cell r="D56">
            <v>0</v>
          </cell>
          <cell r="E56" t="str">
            <v>│</v>
          </cell>
          <cell r="AG56" t="str">
            <v>│</v>
          </cell>
        </row>
        <row r="57">
          <cell r="A57" t="str">
            <v>│</v>
          </cell>
          <cell r="B57" t="str">
            <v>MAC23</v>
          </cell>
          <cell r="D57">
            <v>0</v>
          </cell>
          <cell r="E57" t="str">
            <v>│</v>
          </cell>
          <cell r="AG57" t="str">
            <v>│</v>
          </cell>
        </row>
        <row r="58">
          <cell r="A58" t="str">
            <v>│</v>
          </cell>
          <cell r="B58" t="str">
            <v>MAC24</v>
          </cell>
          <cell r="D58">
            <v>0</v>
          </cell>
          <cell r="E58" t="str">
            <v>│</v>
          </cell>
          <cell r="AG58" t="str">
            <v>│</v>
          </cell>
        </row>
        <row r="59">
          <cell r="A59" t="str">
            <v>├</v>
          </cell>
          <cell r="B59" t="str">
            <v>─</v>
          </cell>
          <cell r="C59" t="str">
            <v>─</v>
          </cell>
          <cell r="D59" t="str">
            <v>─</v>
          </cell>
          <cell r="E59" t="str">
            <v>┼</v>
          </cell>
          <cell r="F59" t="str">
            <v>─</v>
          </cell>
          <cell r="G59" t="str">
            <v>─</v>
          </cell>
          <cell r="H59" t="str">
            <v>─</v>
          </cell>
          <cell r="I59" t="str">
            <v>─</v>
          </cell>
          <cell r="J59" t="str">
            <v>─</v>
          </cell>
          <cell r="K59" t="str">
            <v>─</v>
          </cell>
          <cell r="L59" t="str">
            <v>─</v>
          </cell>
          <cell r="M59" t="str">
            <v>─</v>
          </cell>
          <cell r="N59" t="str">
            <v>─</v>
          </cell>
          <cell r="O59" t="str">
            <v>─</v>
          </cell>
          <cell r="P59" t="str">
            <v>─</v>
          </cell>
          <cell r="Q59" t="str">
            <v>─</v>
          </cell>
          <cell r="R59" t="str">
            <v>─</v>
          </cell>
          <cell r="S59" t="str">
            <v>─</v>
          </cell>
          <cell r="T59" t="str">
            <v>─</v>
          </cell>
          <cell r="U59" t="str">
            <v>─</v>
          </cell>
          <cell r="V59" t="str">
            <v>─</v>
          </cell>
          <cell r="W59" t="str">
            <v>─</v>
          </cell>
          <cell r="X59" t="str">
            <v>─</v>
          </cell>
          <cell r="Y59" t="str">
            <v>─</v>
          </cell>
          <cell r="Z59" t="str">
            <v>─</v>
          </cell>
          <cell r="AA59" t="str">
            <v>─</v>
          </cell>
          <cell r="AB59" t="str">
            <v>─</v>
          </cell>
          <cell r="AC59" t="str">
            <v>─</v>
          </cell>
          <cell r="AD59" t="str">
            <v>─</v>
          </cell>
          <cell r="AE59" t="str">
            <v>─</v>
          </cell>
          <cell r="AF59" t="str">
            <v>─</v>
          </cell>
          <cell r="AG59" t="str">
            <v>┤</v>
          </cell>
        </row>
        <row r="60">
          <cell r="A60" t="str">
            <v>│</v>
          </cell>
          <cell r="C60" t="str">
            <v>階段操作時間(Each step time)  --  Man</v>
          </cell>
          <cell r="E60" t="str">
            <v>│</v>
          </cell>
          <cell r="G60">
            <v>148</v>
          </cell>
          <cell r="H60">
            <v>69</v>
          </cell>
          <cell r="I60">
            <v>2.2999999999999998</v>
          </cell>
          <cell r="J60">
            <v>9</v>
          </cell>
          <cell r="K60">
            <v>8.1999999999999993</v>
          </cell>
          <cell r="L60">
            <v>3.5</v>
          </cell>
          <cell r="M60">
            <v>10</v>
          </cell>
          <cell r="N60">
            <v>46</v>
          </cell>
          <cell r="O60">
            <v>69</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t="str">
            <v>│</v>
          </cell>
        </row>
        <row r="61">
          <cell r="A61" t="str">
            <v>├</v>
          </cell>
          <cell r="B61" t="str">
            <v>─</v>
          </cell>
          <cell r="C61" t="str">
            <v>─</v>
          </cell>
          <cell r="D61" t="str">
            <v>─</v>
          </cell>
          <cell r="E61" t="str">
            <v>┼</v>
          </cell>
          <cell r="F61" t="str">
            <v>─</v>
          </cell>
          <cell r="G61" t="str">
            <v>─</v>
          </cell>
          <cell r="H61" t="str">
            <v>─</v>
          </cell>
          <cell r="I61" t="str">
            <v>─</v>
          </cell>
          <cell r="J61" t="str">
            <v>─</v>
          </cell>
          <cell r="K61" t="str">
            <v>─</v>
          </cell>
          <cell r="L61" t="str">
            <v>─</v>
          </cell>
          <cell r="M61" t="str">
            <v>─</v>
          </cell>
          <cell r="N61" t="str">
            <v>─</v>
          </cell>
          <cell r="O61" t="str">
            <v>─</v>
          </cell>
          <cell r="P61" t="str">
            <v>─</v>
          </cell>
          <cell r="Q61" t="str">
            <v>─</v>
          </cell>
          <cell r="R61" t="str">
            <v>─</v>
          </cell>
          <cell r="S61" t="str">
            <v>─</v>
          </cell>
          <cell r="T61" t="str">
            <v>─</v>
          </cell>
          <cell r="U61" t="str">
            <v>─</v>
          </cell>
          <cell r="V61" t="str">
            <v>─</v>
          </cell>
          <cell r="W61" t="str">
            <v>─</v>
          </cell>
          <cell r="X61" t="str">
            <v>─</v>
          </cell>
          <cell r="Y61" t="str">
            <v>─</v>
          </cell>
          <cell r="Z61" t="str">
            <v>─</v>
          </cell>
          <cell r="AA61" t="str">
            <v>─</v>
          </cell>
          <cell r="AB61" t="str">
            <v>─</v>
          </cell>
          <cell r="AC61" t="str">
            <v>─</v>
          </cell>
          <cell r="AD61" t="str">
            <v>─</v>
          </cell>
          <cell r="AE61" t="str">
            <v>─</v>
          </cell>
          <cell r="AF61" t="str">
            <v>─</v>
          </cell>
          <cell r="AG61" t="str">
            <v>┤</v>
          </cell>
        </row>
        <row r="62">
          <cell r="A62" t="str">
            <v>│</v>
          </cell>
          <cell r="C62" t="str">
            <v>階段操作時間(Each step time)  --  Machine</v>
          </cell>
          <cell r="E62" t="str">
            <v>│</v>
          </cell>
          <cell r="G62">
            <v>367</v>
          </cell>
          <cell r="H62">
            <v>84</v>
          </cell>
          <cell r="I62">
            <v>93</v>
          </cell>
          <cell r="J62">
            <v>27</v>
          </cell>
          <cell r="K62">
            <v>24</v>
          </cell>
          <cell r="L62">
            <v>111</v>
          </cell>
          <cell r="M62">
            <v>28</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cell r="Z63" t="str">
            <v>─</v>
          </cell>
          <cell r="AA63" t="str">
            <v>─</v>
          </cell>
          <cell r="AB63" t="str">
            <v>─</v>
          </cell>
          <cell r="AC63" t="str">
            <v>─</v>
          </cell>
          <cell r="AD63" t="str">
            <v>─</v>
          </cell>
          <cell r="AE63" t="str">
            <v>─</v>
          </cell>
          <cell r="AF63" t="str">
            <v>─</v>
          </cell>
          <cell r="AG63" t="str">
            <v>┤</v>
          </cell>
        </row>
        <row r="64">
          <cell r="A64" t="str">
            <v>│</v>
          </cell>
          <cell r="C64" t="str">
            <v>各階段遲延時間(each step delay time)</v>
          </cell>
          <cell r="E64" t="str">
            <v>│</v>
          </cell>
          <cell r="G64">
            <v>196.3</v>
          </cell>
          <cell r="H64">
            <v>9.7000000000000028</v>
          </cell>
          <cell r="I64">
            <v>72</v>
          </cell>
          <cell r="J64">
            <v>7.6000000000000014</v>
          </cell>
          <cell r="K64">
            <v>14</v>
          </cell>
          <cell r="L64">
            <v>88</v>
          </cell>
          <cell r="M64">
            <v>5</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t="str">
            <v>│</v>
          </cell>
        </row>
        <row r="65">
          <cell r="A65" t="str">
            <v>├</v>
          </cell>
          <cell r="B65" t="str">
            <v>─</v>
          </cell>
          <cell r="C65" t="str">
            <v>─</v>
          </cell>
          <cell r="D65" t="str">
            <v>─</v>
          </cell>
          <cell r="E65" t="str">
            <v>┼</v>
          </cell>
          <cell r="F65" t="str">
            <v>─</v>
          </cell>
          <cell r="G65" t="str">
            <v>─</v>
          </cell>
          <cell r="H65" t="str">
            <v>─</v>
          </cell>
          <cell r="I65" t="str">
            <v>─</v>
          </cell>
          <cell r="J65" t="str">
            <v>─</v>
          </cell>
          <cell r="K65" t="str">
            <v>─</v>
          </cell>
          <cell r="L65" t="str">
            <v>─</v>
          </cell>
          <cell r="M65" t="str">
            <v>─</v>
          </cell>
          <cell r="N65" t="str">
            <v>─</v>
          </cell>
          <cell r="O65" t="str">
            <v>─</v>
          </cell>
          <cell r="P65" t="str">
            <v>─</v>
          </cell>
          <cell r="Q65" t="str">
            <v>─</v>
          </cell>
          <cell r="R65" t="str">
            <v>─</v>
          </cell>
          <cell r="S65" t="str">
            <v>─</v>
          </cell>
          <cell r="T65" t="str">
            <v>─</v>
          </cell>
          <cell r="U65" t="str">
            <v>─</v>
          </cell>
          <cell r="V65" t="str">
            <v>─</v>
          </cell>
          <cell r="W65" t="str">
            <v>─</v>
          </cell>
          <cell r="X65" t="str">
            <v>─</v>
          </cell>
          <cell r="Y65" t="str">
            <v>─</v>
          </cell>
          <cell r="Z65" t="str">
            <v>─</v>
          </cell>
          <cell r="AA65" t="str">
            <v>─</v>
          </cell>
          <cell r="AB65" t="str">
            <v>─</v>
          </cell>
          <cell r="AC65" t="str">
            <v>─</v>
          </cell>
          <cell r="AD65" t="str">
            <v>─</v>
          </cell>
          <cell r="AE65" t="str">
            <v>─</v>
          </cell>
          <cell r="AF65" t="str">
            <v>─</v>
          </cell>
          <cell r="AG65" t="str">
            <v>┤</v>
          </cell>
        </row>
        <row r="66">
          <cell r="A66" t="str">
            <v>│</v>
          </cell>
          <cell r="C66" t="str">
            <v>移動時間(Moving time)</v>
          </cell>
          <cell r="E66" t="str">
            <v>│</v>
          </cell>
          <cell r="G66">
            <v>7</v>
          </cell>
          <cell r="H66">
            <v>1</v>
          </cell>
          <cell r="I66">
            <v>1</v>
          </cell>
          <cell r="J66">
            <v>1</v>
          </cell>
          <cell r="K66">
            <v>1</v>
          </cell>
          <cell r="L66">
            <v>1</v>
          </cell>
          <cell r="M66">
            <v>1</v>
          </cell>
          <cell r="N66">
            <v>1</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t="str">
            <v>│</v>
          </cell>
        </row>
        <row r="67">
          <cell r="A67" t="str">
            <v>└</v>
          </cell>
          <cell r="B67" t="str">
            <v>─</v>
          </cell>
          <cell r="C67" t="str">
            <v>─</v>
          </cell>
          <cell r="D67" t="str">
            <v>─</v>
          </cell>
          <cell r="E67" t="str">
            <v>┴</v>
          </cell>
          <cell r="F67" t="str">
            <v>─</v>
          </cell>
          <cell r="G67" t="str">
            <v>─</v>
          </cell>
          <cell r="H67" t="str">
            <v>─</v>
          </cell>
          <cell r="I67" t="str">
            <v>─</v>
          </cell>
          <cell r="J67" t="str">
            <v>─</v>
          </cell>
          <cell r="K67" t="str">
            <v>─</v>
          </cell>
          <cell r="L67" t="str">
            <v>─</v>
          </cell>
          <cell r="M67" t="str">
            <v>─</v>
          </cell>
          <cell r="N67" t="str">
            <v>─</v>
          </cell>
          <cell r="O67" t="str">
            <v>─</v>
          </cell>
          <cell r="P67" t="str">
            <v>─</v>
          </cell>
          <cell r="Q67" t="str">
            <v>─</v>
          </cell>
          <cell r="R67" t="str">
            <v>─</v>
          </cell>
          <cell r="S67" t="str">
            <v>─</v>
          </cell>
          <cell r="T67" t="str">
            <v>─</v>
          </cell>
          <cell r="U67" t="str">
            <v>─</v>
          </cell>
          <cell r="V67" t="str">
            <v>─</v>
          </cell>
          <cell r="W67" t="str">
            <v>─</v>
          </cell>
          <cell r="X67" t="str">
            <v>─</v>
          </cell>
          <cell r="Y67" t="str">
            <v>─</v>
          </cell>
          <cell r="Z67" t="str">
            <v>─</v>
          </cell>
          <cell r="AA67" t="str">
            <v>─</v>
          </cell>
          <cell r="AB67" t="str">
            <v>─</v>
          </cell>
          <cell r="AC67" t="str">
            <v>─</v>
          </cell>
          <cell r="AD67" t="str">
            <v>─</v>
          </cell>
          <cell r="AE67" t="str">
            <v>─</v>
          </cell>
          <cell r="AF67" t="str">
            <v>─</v>
          </cell>
          <cell r="AG67" t="str">
            <v>┘</v>
          </cell>
        </row>
        <row r="83">
          <cell r="AJ83" t="str">
            <v>MACRO</v>
          </cell>
        </row>
        <row r="85">
          <cell r="AJ85" t="str">
            <v>\0</v>
          </cell>
          <cell r="AK85" t="str">
            <v>{HOME}~</v>
          </cell>
        </row>
        <row r="86">
          <cell r="AJ86" t="str">
            <v>(\M)</v>
          </cell>
          <cell r="AK86" t="str">
            <v>/wgdd{esc}C:\LOTUS~q{MENUBRANCH MENU1}</v>
          </cell>
        </row>
        <row r="87">
          <cell r="AK87" t="str">
            <v>{HOME}</v>
          </cell>
        </row>
        <row r="90">
          <cell r="AJ90" t="str">
            <v>(V)標準模式</v>
          </cell>
          <cell r="AK90" t="str">
            <v>(X)任意模式</v>
          </cell>
          <cell r="AL90" t="str">
            <v>(T)工具(一)</v>
          </cell>
          <cell r="AM90" t="str">
            <v>(G)用說明書</v>
          </cell>
          <cell r="AN90" t="str">
            <v>(Z)回主系統</v>
          </cell>
        </row>
        <row r="91">
          <cell r="AJ91" t="str">
            <v>選用 TEST 標準模式 (適用主機板)</v>
          </cell>
          <cell r="AK91" t="str">
            <v>選用任意模式 : 自行設定測式程序 &amp; 自行輸入單元工時 (適用週邊板,ATE測試)</v>
          </cell>
          <cell r="AL91" t="str">
            <v>使用工具檔案(一) : 叫檔,存檔,列印,清除,表頭</v>
          </cell>
          <cell r="AM91" t="str">
            <v>選用使用說明書</v>
          </cell>
          <cell r="AN91" t="str">
            <v>回傑克排線輔助程式主系統</v>
          </cell>
        </row>
        <row r="92">
          <cell r="AJ92" t="str">
            <v>{MENUBRANCH MENU2}</v>
          </cell>
          <cell r="AK92" t="str">
            <v>{HOME}~</v>
          </cell>
          <cell r="AL92" t="str">
            <v>{MENUBRANCH MENU3}</v>
          </cell>
          <cell r="AM92" t="str">
            <v>/fr{esc}{esc}C:\LOTUS\MENU_TE~</v>
          </cell>
          <cell r="AN92" t="str">
            <v>/fr{esc}{esc}C:\LOTUS\AUTO123~</v>
          </cell>
        </row>
        <row r="95">
          <cell r="AJ95" t="str">
            <v>(A)A/B TEST</v>
          </cell>
          <cell r="AK95" t="str">
            <v>(B)B/B TEST</v>
          </cell>
          <cell r="AL95" t="str">
            <v>(J)A/B TEST</v>
          </cell>
          <cell r="AM95" t="str">
            <v>(K)A/B TEST</v>
          </cell>
          <cell r="AN95" t="str">
            <v>(M)回主菜單</v>
          </cell>
        </row>
        <row r="96">
          <cell r="AJ96" t="str">
            <v>B/I後測試 (測 1 to 8 &amp; 11 項) (適用於 80386 以下,WITH B/I CARD TEST)</v>
          </cell>
          <cell r="AK96" t="str">
            <v>B/I前測試 (測 1,2,5,6 項) (適用於 80386 以下)</v>
          </cell>
          <cell r="AL96" t="str">
            <v>B/I後測試 (測 1 to 8 &amp; 11 項) (適用於 80386以下,WITHOUT B/I CARD TEST)</v>
          </cell>
          <cell r="AM96" t="str">
            <v>B/I後測試 (測 1 TO 8,&amp;11 項) (適用於 80486 &amp; 80486SX)(NOTE:模式尚未建立)</v>
          </cell>
          <cell r="AN96" t="str">
            <v>回主菜單--選擇其他功能</v>
          </cell>
        </row>
        <row r="97">
          <cell r="AJ97" t="str">
            <v>{goto}STDMODE~</v>
          </cell>
          <cell r="AK97" t="str">
            <v>{goto}STDMODE~</v>
          </cell>
          <cell r="AL97" t="str">
            <v>{goto}STDMODE~</v>
          </cell>
          <cell r="AM97" t="str">
            <v>{goto}STDMODE~</v>
          </cell>
          <cell r="AN97" t="str">
            <v>{\M}</v>
          </cell>
        </row>
        <row r="98">
          <cell r="AJ98" t="str">
            <v>/fcce{esc}{esc}C:\LOTUS\TESTDATA\A~</v>
          </cell>
          <cell r="AK98" t="str">
            <v>/fcce{ESC}{ESC}C:\LOTUS\TESTDATA\B~</v>
          </cell>
          <cell r="AL98" t="str">
            <v>/fcce{ESC}{ESC}C:\LOTUS\TESTDATA\J~</v>
          </cell>
          <cell r="AM98" t="str">
            <v>/fcce{ESC}{ESC}C:\LOTUS\TESTDATA\K~</v>
          </cell>
        </row>
        <row r="99">
          <cell r="AJ99" t="str">
            <v>/ruDATA~/ruTOTAL~/ruSTD_04MAN~/ruSTD_BOOT~/ruSTD_REBOOT~/ruSTD_02~/ruSTD_04MAC~{home}~</v>
          </cell>
          <cell r="AK99" t="str">
            <v>/ruDATA~/ruTOTAL~/ruSTD_04MAN~/ruSTD_BOOT~/ruSTD_REBOOT~/ruSTD_02~/ruSTD_04MAC~{home}~</v>
          </cell>
          <cell r="AL99" t="str">
            <v>/ruDATA~/ruTOTAL~/ruSTD_04MAN~/ruSTD_BOOT~/ruSTD_REBOOT~/ruSTD_02~/ruSTD_04MAC~{home}~</v>
          </cell>
          <cell r="AM99" t="str">
            <v>/ruDATA~/ruTOTAL~/ruSTD_04MAN~/ruSTD_BOOT~/ruSTD_REBOOT~/ruSTD_02~/ruSTD_04MAC~{home}~</v>
          </cell>
        </row>
        <row r="102">
          <cell r="AJ102" t="str">
            <v>(R)叫舊檔</v>
          </cell>
          <cell r="AK102" t="str">
            <v>(S)存檔</v>
          </cell>
          <cell r="AL102" t="str">
            <v>(P)列表</v>
          </cell>
          <cell r="AM102" t="str">
            <v>(E)清除</v>
          </cell>
          <cell r="AN102" t="str">
            <v>(Y)工具(二)</v>
          </cell>
          <cell r="AO102" t="str">
            <v>(M)回主菜單</v>
          </cell>
          <cell r="AP102" t="str">
            <v>(H)表頭</v>
          </cell>
        </row>
        <row r="103">
          <cell r="AJ103" t="str">
            <v>載入新版本『資料檔』。可以直接按『Alt-R』鍵叫用。</v>
          </cell>
          <cell r="AK103" t="str">
            <v>儲存新版本『資料檔』。可以直接按『Alt-S』鍵叫用。</v>
          </cell>
          <cell r="AL103" t="str">
            <v>將報表紙調好,打開列表機。若列印中發生問題可隨時按 Ctrl-Scroll Lock 中止列印。</v>
          </cell>
          <cell r="AM103" t="str">
            <v>清除資料</v>
          </cell>
          <cell r="AN103" t="str">
            <v>使用工具檔案(二) : 定位,展開,開視窗,關視窗,鎖住,解鎖</v>
          </cell>
          <cell r="AO103" t="str">
            <v>回主菜單--選擇其他功能</v>
          </cell>
          <cell r="AP103" t="str">
            <v>修改報表頭後, 請記得按 RETURN 鍵。可以直接按『Alt-H』鍵叫用。</v>
          </cell>
        </row>
        <row r="104">
          <cell r="AJ104" t="str">
            <v>{\U}{goto}R_FILE~/fcce{esc}{esc}A:\~{?}~{\I}</v>
          </cell>
          <cell r="AK104" t="str">
            <v>{\U}/fxf{esc}{esc}A:\~{?}~MODEL~r{esc}{\I}</v>
          </cell>
          <cell r="AL104" t="str">
            <v>/pprMAINDATA~agq</v>
          </cell>
          <cell r="AM104" t="str">
            <v>/reDATA~/reTOTAL~/reSTD_04MAN~/reSTD_BOOT~/reSTD_REBOOT~/reSTD_02~/reSTD_04MAC~</v>
          </cell>
          <cell r="AN104" t="str">
            <v>{MENUBRANCH MENU4}</v>
          </cell>
          <cell r="AO104" t="str">
            <v>{\M}</v>
          </cell>
          <cell r="AP104" t="str">
            <v>/ppoh{?}~qq</v>
          </cell>
        </row>
        <row r="105">
          <cell r="AJ105" t="str">
            <v>/ruDATA~/ruTOTAL~/ruSTD_04MAN~/ruSTD_BOOT~/ruSTD_REBOOT~/ruSTD_02~/ruSTD_04MAC~/ruMAC_QTY~/ruOPER_QTY~{home}~</v>
          </cell>
        </row>
        <row r="107">
          <cell r="AJ107" t="str">
            <v>(L)定位</v>
          </cell>
          <cell r="AK107" t="str">
            <v>(N)展開</v>
          </cell>
          <cell r="AL107" t="str">
            <v>(W)開視窗</v>
          </cell>
          <cell r="AM107" t="str">
            <v>(C)關視窗</v>
          </cell>
          <cell r="AN107" t="str">
            <v>(I)鎖住</v>
          </cell>
          <cell r="AO107" t="str">
            <v>(U)解鎖</v>
          </cell>
          <cell r="AP107" t="str">
            <v>(M)回主菜單</v>
          </cell>
        </row>
        <row r="108">
          <cell r="AJ108" t="str">
            <v>採用底稿定位模式。可以直接按『Alt-L』鍵叫用。</v>
          </cell>
          <cell r="AK108" t="str">
            <v>解除底稿定位模式。可以直接按『Alt-N』鍵叫用。</v>
          </cell>
          <cell r="AL108" t="str">
            <v>採用底稿視窗模式。可以直接按『Alt-W』鍵叫用。</v>
          </cell>
          <cell r="AM108" t="str">
            <v>解除底稿視窗模式。可以直接按『Alt-C』鍵叫用。</v>
          </cell>
          <cell r="AN108" t="str">
            <v>採用底稿保護模式。可以直接按『Alt-I』鍵叫用。</v>
          </cell>
          <cell r="AO108" t="str">
            <v>解除底稿保護模式。可以直接按『Alt-U』鍵叫用。</v>
          </cell>
          <cell r="AP108" t="str">
            <v>回主菜單--選擇其他功能</v>
          </cell>
        </row>
        <row r="109">
          <cell r="AJ109" t="str">
            <v>{goto}A1~{R 5}{D 6}/wws/wtb</v>
          </cell>
          <cell r="AK109" t="str">
            <v>/wtc</v>
          </cell>
          <cell r="AL109" t="str">
            <v>{goto}STDMODE~{d 57}{u 5}/wws/wwh~{home}</v>
          </cell>
          <cell r="AM109" t="str">
            <v>/wwc</v>
          </cell>
          <cell r="AN109" t="str">
            <v>/wgpe</v>
          </cell>
          <cell r="AO109" t="str">
            <v>/wgpd</v>
          </cell>
          <cell r="AP109" t="str">
            <v>{\M}</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ruit Plan for HR"/>
      <sheetName val="Recruit Plan"/>
      <sheetName val="Detail"/>
      <sheetName val="Xbox"/>
      <sheetName val="Vise"/>
      <sheetName val="ArchII"/>
      <sheetName val="DL Manpower Control"/>
      <sheetName val="1704TN"/>
      <sheetName val="small card 基本資料0216_04"/>
      <sheetName val="標準工時"/>
      <sheetName val="Weekly Manpower"/>
      <sheetName val="Xenon"/>
      <sheetName val="IA1"/>
      <sheetName val="mask"/>
      <sheetName val="Master Lists"/>
      <sheetName val="MZC300"/>
      <sheetName val="MZC400"/>
      <sheetName val="MZC500"/>
      <sheetName val="MZC800"/>
      <sheetName val="MZC900"/>
      <sheetName val="MZCN&amp;1&amp;2"/>
      <sheetName val="BOM"/>
      <sheetName val="FA"/>
      <sheetName val="pcbo 工時"/>
      <sheetName val="ExportData"/>
      <sheetName val="SALARY"/>
      <sheetName val="EQUAL"/>
      <sheetName val="SALES"/>
      <sheetName val="FAE reports"/>
      <sheetName val="Arch II"/>
      <sheetName val="MZC600"/>
      <sheetName val="HDDM"/>
      <sheetName val="Tuscany"/>
      <sheetName val="Sheet3"/>
      <sheetName val="Stock"/>
      <sheetName val="2FDAY"/>
      <sheetName val="Line Utilization % Summary"/>
      <sheetName val="Recruit_Plan_for_HR"/>
      <sheetName val="Recruit_Plan"/>
      <sheetName val="DL_Manpower_Control"/>
      <sheetName val="Commitment 2006"/>
      <sheetName val="Weekly Shift Plan"/>
    </sheetNames>
    <sheetDataSet>
      <sheetData sheetId="0"/>
      <sheetData sheetId="1"/>
      <sheetData sheetId="2"/>
      <sheetData sheetId="3">
        <row r="4">
          <cell r="E4">
            <v>1</v>
          </cell>
        </row>
        <row r="5">
          <cell r="M5">
            <v>10080</v>
          </cell>
          <cell r="N5">
            <v>10080</v>
          </cell>
          <cell r="O5">
            <v>10080</v>
          </cell>
          <cell r="P5">
            <v>10080</v>
          </cell>
          <cell r="Q5">
            <v>10080</v>
          </cell>
          <cell r="R5">
            <v>10080</v>
          </cell>
          <cell r="S5">
            <v>10080</v>
          </cell>
          <cell r="T5">
            <v>10080</v>
          </cell>
          <cell r="U5">
            <v>13440</v>
          </cell>
          <cell r="V5">
            <v>11760</v>
          </cell>
          <cell r="W5">
            <v>11760</v>
          </cell>
          <cell r="X5">
            <v>11760</v>
          </cell>
          <cell r="Y5">
            <v>11760</v>
          </cell>
          <cell r="Z5">
            <v>11760</v>
          </cell>
          <cell r="AA5">
            <v>10080</v>
          </cell>
          <cell r="AB5">
            <v>10240</v>
          </cell>
          <cell r="AC5">
            <v>10080</v>
          </cell>
          <cell r="AD5">
            <v>10080</v>
          </cell>
          <cell r="AE5">
            <v>20160</v>
          </cell>
          <cell r="AF5">
            <v>30240</v>
          </cell>
          <cell r="AG5">
            <v>40320</v>
          </cell>
          <cell r="AH5">
            <v>55440</v>
          </cell>
          <cell r="AI5">
            <v>70560</v>
          </cell>
          <cell r="AJ5">
            <v>70560</v>
          </cell>
          <cell r="AK5">
            <v>70560</v>
          </cell>
          <cell r="AL5">
            <v>70480</v>
          </cell>
          <cell r="AM5">
            <v>70560</v>
          </cell>
          <cell r="AN5">
            <v>70560</v>
          </cell>
          <cell r="AO5">
            <v>70560</v>
          </cell>
          <cell r="AP5">
            <v>70560</v>
          </cell>
          <cell r="AQ5">
            <v>70560</v>
          </cell>
          <cell r="AR5">
            <v>70560</v>
          </cell>
          <cell r="AS5">
            <v>70560</v>
          </cell>
          <cell r="AT5">
            <v>70560</v>
          </cell>
          <cell r="AU5">
            <v>60480</v>
          </cell>
          <cell r="AV5">
            <v>40320</v>
          </cell>
          <cell r="AW5">
            <v>40320</v>
          </cell>
          <cell r="AX5">
            <v>40320</v>
          </cell>
          <cell r="AY5">
            <v>40320</v>
          </cell>
          <cell r="AZ5">
            <v>40320</v>
          </cell>
          <cell r="BA5">
            <v>40320</v>
          </cell>
          <cell r="BB5">
            <v>40320</v>
          </cell>
          <cell r="BC5">
            <v>40320</v>
          </cell>
          <cell r="BD5">
            <v>40320</v>
          </cell>
        </row>
        <row r="14">
          <cell r="V14">
            <v>5000</v>
          </cell>
          <cell r="W14">
            <v>2000</v>
          </cell>
          <cell r="X14">
            <v>10000</v>
          </cell>
          <cell r="Y14">
            <v>18600</v>
          </cell>
          <cell r="Z14">
            <v>0</v>
          </cell>
          <cell r="AA14">
            <v>5000</v>
          </cell>
          <cell r="AB14">
            <v>5000</v>
          </cell>
          <cell r="AC14">
            <v>14672</v>
          </cell>
          <cell r="AD14">
            <v>15000</v>
          </cell>
          <cell r="AE14">
            <v>15600</v>
          </cell>
          <cell r="AF14">
            <v>15000</v>
          </cell>
          <cell r="AG14">
            <v>20000</v>
          </cell>
          <cell r="AH14">
            <v>26000</v>
          </cell>
          <cell r="AI14">
            <v>25000</v>
          </cell>
          <cell r="AJ14">
            <v>11000</v>
          </cell>
          <cell r="AK14">
            <v>24000</v>
          </cell>
          <cell r="AL14">
            <v>24000</v>
          </cell>
          <cell r="AM14">
            <v>24000</v>
          </cell>
          <cell r="AN14">
            <v>24000</v>
          </cell>
          <cell r="AO14">
            <v>24000</v>
          </cell>
          <cell r="AP14">
            <v>24000</v>
          </cell>
          <cell r="AQ14">
            <v>24000</v>
          </cell>
          <cell r="AR14">
            <v>24000</v>
          </cell>
          <cell r="AS14">
            <v>24000</v>
          </cell>
          <cell r="AT14">
            <v>24000</v>
          </cell>
          <cell r="AU14">
            <v>24000</v>
          </cell>
          <cell r="AV14">
            <v>24000</v>
          </cell>
          <cell r="AW14">
            <v>24000</v>
          </cell>
          <cell r="AX14">
            <v>24000</v>
          </cell>
          <cell r="AY14">
            <v>24000</v>
          </cell>
          <cell r="AZ14">
            <v>24000</v>
          </cell>
          <cell r="BA14">
            <v>24000</v>
          </cell>
          <cell r="BB14">
            <v>24000</v>
          </cell>
          <cell r="BC14">
            <v>24000</v>
          </cell>
          <cell r="BD14">
            <v>24000</v>
          </cell>
        </row>
        <row r="32">
          <cell r="E32">
            <v>1</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E33">
            <v>21</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4</v>
          </cell>
          <cell r="AG33">
            <v>4</v>
          </cell>
          <cell r="AH33">
            <v>4</v>
          </cell>
          <cell r="AI33">
            <v>4</v>
          </cell>
          <cell r="AJ33">
            <v>0</v>
          </cell>
          <cell r="AK33">
            <v>0</v>
          </cell>
          <cell r="AL33">
            <v>0</v>
          </cell>
          <cell r="AM33">
            <v>0</v>
          </cell>
          <cell r="AN33">
            <v>0</v>
          </cell>
          <cell r="AO33">
            <v>0</v>
          </cell>
          <cell r="AP33">
            <v>0</v>
          </cell>
          <cell r="AQ33">
            <v>0</v>
          </cell>
          <cell r="AR33">
            <v>0</v>
          </cell>
          <cell r="AS33">
            <v>0</v>
          </cell>
          <cell r="AT33">
            <v>0</v>
          </cell>
          <cell r="AU33">
            <v>0</v>
          </cell>
          <cell r="AV33">
            <v>-4</v>
          </cell>
          <cell r="AW33">
            <v>0</v>
          </cell>
          <cell r="AX33">
            <v>0</v>
          </cell>
          <cell r="AY33">
            <v>0</v>
          </cell>
          <cell r="AZ33">
            <v>0</v>
          </cell>
          <cell r="BA33">
            <v>-8</v>
          </cell>
          <cell r="BB33">
            <v>0</v>
          </cell>
          <cell r="BC33">
            <v>0</v>
          </cell>
          <cell r="BD33">
            <v>0</v>
          </cell>
        </row>
        <row r="34">
          <cell r="E34">
            <v>8</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1</v>
          </cell>
          <cell r="AG34">
            <v>0</v>
          </cell>
          <cell r="AH34">
            <v>2</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-3</v>
          </cell>
          <cell r="BB34">
            <v>0</v>
          </cell>
          <cell r="BC34">
            <v>0</v>
          </cell>
          <cell r="BD34">
            <v>0</v>
          </cell>
        </row>
        <row r="35">
          <cell r="E35">
            <v>19</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1</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-7</v>
          </cell>
          <cell r="BB35">
            <v>0</v>
          </cell>
          <cell r="BC35">
            <v>0</v>
          </cell>
          <cell r="BD35">
            <v>0</v>
          </cell>
        </row>
        <row r="36">
          <cell r="E36">
            <v>416</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54</v>
          </cell>
          <cell r="AE36">
            <v>57</v>
          </cell>
          <cell r="AF36">
            <v>87</v>
          </cell>
          <cell r="AG36">
            <v>104</v>
          </cell>
          <cell r="AH36">
            <v>138</v>
          </cell>
          <cell r="AI36">
            <v>65</v>
          </cell>
          <cell r="AJ36">
            <v>0</v>
          </cell>
          <cell r="AK36">
            <v>0</v>
          </cell>
          <cell r="AL36">
            <v>0</v>
          </cell>
          <cell r="AM36">
            <v>0</v>
          </cell>
          <cell r="AN36">
            <v>0</v>
          </cell>
          <cell r="AO36">
            <v>0</v>
          </cell>
          <cell r="AP36">
            <v>0</v>
          </cell>
          <cell r="AQ36">
            <v>0</v>
          </cell>
          <cell r="AR36">
            <v>0</v>
          </cell>
          <cell r="AS36">
            <v>0</v>
          </cell>
          <cell r="AT36">
            <v>0</v>
          </cell>
          <cell r="AU36">
            <v>-108</v>
          </cell>
          <cell r="AV36">
            <v>-131</v>
          </cell>
          <cell r="AW36">
            <v>-33</v>
          </cell>
          <cell r="AX36">
            <v>-33</v>
          </cell>
          <cell r="AY36">
            <v>-33</v>
          </cell>
          <cell r="AZ36">
            <v>-33</v>
          </cell>
          <cell r="BA36">
            <v>-166</v>
          </cell>
          <cell r="BB36">
            <v>-37</v>
          </cell>
          <cell r="BC36">
            <v>-37</v>
          </cell>
          <cell r="BD36">
            <v>-37</v>
          </cell>
        </row>
        <row r="37">
          <cell r="E37">
            <v>29</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4</v>
          </cell>
          <cell r="AF37">
            <v>3</v>
          </cell>
          <cell r="AG37">
            <v>3</v>
          </cell>
          <cell r="AH37">
            <v>8</v>
          </cell>
          <cell r="AI37">
            <v>4</v>
          </cell>
          <cell r="AJ37">
            <v>0</v>
          </cell>
          <cell r="AK37">
            <v>0</v>
          </cell>
          <cell r="AL37">
            <v>0</v>
          </cell>
          <cell r="AM37">
            <v>0</v>
          </cell>
          <cell r="AN37">
            <v>0</v>
          </cell>
          <cell r="AO37">
            <v>0</v>
          </cell>
          <cell r="AP37">
            <v>0</v>
          </cell>
          <cell r="AQ37">
            <v>0</v>
          </cell>
          <cell r="AR37">
            <v>0</v>
          </cell>
          <cell r="AS37">
            <v>0</v>
          </cell>
          <cell r="AT37">
            <v>0</v>
          </cell>
          <cell r="AU37">
            <v>-6</v>
          </cell>
          <cell r="AV37">
            <v>-6</v>
          </cell>
          <cell r="AW37">
            <v>0</v>
          </cell>
          <cell r="AX37">
            <v>0</v>
          </cell>
          <cell r="AY37">
            <v>0</v>
          </cell>
          <cell r="AZ37">
            <v>0</v>
          </cell>
          <cell r="BA37">
            <v>-11</v>
          </cell>
          <cell r="BB37">
            <v>0</v>
          </cell>
          <cell r="BC37">
            <v>0</v>
          </cell>
          <cell r="BD37">
            <v>0</v>
          </cell>
        </row>
        <row r="38">
          <cell r="E38">
            <v>7</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v>
          </cell>
          <cell r="AE38">
            <v>0</v>
          </cell>
          <cell r="AF38">
            <v>0</v>
          </cell>
          <cell r="AG38">
            <v>1</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-2</v>
          </cell>
          <cell r="BB38">
            <v>0</v>
          </cell>
          <cell r="BC38">
            <v>0</v>
          </cell>
          <cell r="BD38">
            <v>0</v>
          </cell>
        </row>
        <row r="43">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E43">
            <v>1</v>
          </cell>
          <cell r="AF43">
            <v>1</v>
          </cell>
          <cell r="AG43">
            <v>1</v>
          </cell>
          <cell r="AH43">
            <v>1</v>
          </cell>
          <cell r="AI43">
            <v>1</v>
          </cell>
          <cell r="AJ43">
            <v>1</v>
          </cell>
          <cell r="AK43">
            <v>1</v>
          </cell>
          <cell r="AL43">
            <v>1</v>
          </cell>
          <cell r="AM43">
            <v>1</v>
          </cell>
          <cell r="AN43">
            <v>1</v>
          </cell>
          <cell r="AO43">
            <v>1</v>
          </cell>
          <cell r="AP43">
            <v>1</v>
          </cell>
          <cell r="AQ43">
            <v>1</v>
          </cell>
          <cell r="AR43">
            <v>1</v>
          </cell>
          <cell r="AS43">
            <v>1</v>
          </cell>
          <cell r="AT43">
            <v>1</v>
          </cell>
          <cell r="AU43">
            <v>1</v>
          </cell>
          <cell r="AV43">
            <v>1</v>
          </cell>
          <cell r="AW43">
            <v>1</v>
          </cell>
          <cell r="AX43">
            <v>1</v>
          </cell>
          <cell r="AY43">
            <v>1</v>
          </cell>
          <cell r="AZ43">
            <v>1</v>
          </cell>
          <cell r="BA43">
            <v>1</v>
          </cell>
          <cell r="BB43">
            <v>1</v>
          </cell>
          <cell r="BC43">
            <v>1</v>
          </cell>
          <cell r="BD43">
            <v>1</v>
          </cell>
        </row>
        <row r="44">
          <cell r="E44">
            <v>21</v>
          </cell>
          <cell r="F44">
            <v>21</v>
          </cell>
          <cell r="G44">
            <v>21</v>
          </cell>
          <cell r="H44">
            <v>21</v>
          </cell>
          <cell r="I44">
            <v>21</v>
          </cell>
          <cell r="J44">
            <v>21</v>
          </cell>
          <cell r="K44">
            <v>21</v>
          </cell>
          <cell r="L44">
            <v>21</v>
          </cell>
          <cell r="M44">
            <v>21</v>
          </cell>
          <cell r="N44">
            <v>21</v>
          </cell>
          <cell r="O44">
            <v>21</v>
          </cell>
          <cell r="P44">
            <v>21</v>
          </cell>
          <cell r="Q44">
            <v>21</v>
          </cell>
          <cell r="R44">
            <v>21</v>
          </cell>
          <cell r="S44">
            <v>21</v>
          </cell>
          <cell r="T44">
            <v>21</v>
          </cell>
          <cell r="U44">
            <v>21</v>
          </cell>
          <cell r="V44">
            <v>21</v>
          </cell>
          <cell r="W44">
            <v>21</v>
          </cell>
          <cell r="X44">
            <v>21</v>
          </cell>
          <cell r="Y44">
            <v>21</v>
          </cell>
          <cell r="Z44">
            <v>21</v>
          </cell>
          <cell r="AA44">
            <v>21</v>
          </cell>
          <cell r="AB44">
            <v>21</v>
          </cell>
          <cell r="AC44">
            <v>21</v>
          </cell>
          <cell r="AD44">
            <v>21</v>
          </cell>
          <cell r="AE44">
            <v>21</v>
          </cell>
          <cell r="AF44">
            <v>25</v>
          </cell>
          <cell r="AG44">
            <v>29</v>
          </cell>
          <cell r="AH44">
            <v>33</v>
          </cell>
          <cell r="AI44">
            <v>37</v>
          </cell>
          <cell r="AJ44">
            <v>37</v>
          </cell>
          <cell r="AK44">
            <v>37</v>
          </cell>
          <cell r="AL44">
            <v>37</v>
          </cell>
          <cell r="AM44">
            <v>37</v>
          </cell>
          <cell r="AN44">
            <v>37</v>
          </cell>
          <cell r="AO44">
            <v>37</v>
          </cell>
          <cell r="AP44">
            <v>37</v>
          </cell>
          <cell r="AQ44">
            <v>37</v>
          </cell>
          <cell r="AR44">
            <v>37</v>
          </cell>
          <cell r="AS44">
            <v>37</v>
          </cell>
          <cell r="AT44">
            <v>37</v>
          </cell>
          <cell r="AU44">
            <v>37</v>
          </cell>
          <cell r="AV44">
            <v>33</v>
          </cell>
          <cell r="AW44">
            <v>33</v>
          </cell>
          <cell r="AX44">
            <v>33</v>
          </cell>
          <cell r="AY44">
            <v>33</v>
          </cell>
          <cell r="AZ44">
            <v>33</v>
          </cell>
          <cell r="BA44">
            <v>25</v>
          </cell>
          <cell r="BB44">
            <v>25</v>
          </cell>
          <cell r="BC44">
            <v>25</v>
          </cell>
          <cell r="BD44">
            <v>25</v>
          </cell>
        </row>
        <row r="45">
          <cell r="E45">
            <v>8</v>
          </cell>
          <cell r="F45">
            <v>8</v>
          </cell>
          <cell r="G45">
            <v>8</v>
          </cell>
          <cell r="H45">
            <v>8</v>
          </cell>
          <cell r="I45">
            <v>8</v>
          </cell>
          <cell r="J45">
            <v>8</v>
          </cell>
          <cell r="K45">
            <v>8</v>
          </cell>
          <cell r="L45">
            <v>8</v>
          </cell>
          <cell r="M45">
            <v>8</v>
          </cell>
          <cell r="N45">
            <v>8</v>
          </cell>
          <cell r="O45">
            <v>8</v>
          </cell>
          <cell r="P45">
            <v>8</v>
          </cell>
          <cell r="Q45">
            <v>8</v>
          </cell>
          <cell r="R45">
            <v>8</v>
          </cell>
          <cell r="S45">
            <v>8</v>
          </cell>
          <cell r="T45">
            <v>8</v>
          </cell>
          <cell r="U45">
            <v>8</v>
          </cell>
          <cell r="V45">
            <v>8</v>
          </cell>
          <cell r="W45">
            <v>8</v>
          </cell>
          <cell r="X45">
            <v>8</v>
          </cell>
          <cell r="Y45">
            <v>8</v>
          </cell>
          <cell r="Z45">
            <v>8</v>
          </cell>
          <cell r="AA45">
            <v>8</v>
          </cell>
          <cell r="AB45">
            <v>8</v>
          </cell>
          <cell r="AC45">
            <v>8</v>
          </cell>
          <cell r="AD45">
            <v>8</v>
          </cell>
          <cell r="AE45">
            <v>9</v>
          </cell>
          <cell r="AF45">
            <v>10</v>
          </cell>
          <cell r="AG45">
            <v>10</v>
          </cell>
          <cell r="AH45">
            <v>12</v>
          </cell>
          <cell r="AI45">
            <v>12</v>
          </cell>
          <cell r="AJ45">
            <v>12</v>
          </cell>
          <cell r="AK45">
            <v>12</v>
          </cell>
          <cell r="AL45">
            <v>12</v>
          </cell>
          <cell r="AM45">
            <v>12</v>
          </cell>
          <cell r="AN45">
            <v>12</v>
          </cell>
          <cell r="AO45">
            <v>12</v>
          </cell>
          <cell r="AP45">
            <v>12</v>
          </cell>
          <cell r="AQ45">
            <v>12</v>
          </cell>
          <cell r="AR45">
            <v>12</v>
          </cell>
          <cell r="AS45">
            <v>12</v>
          </cell>
          <cell r="AT45">
            <v>12</v>
          </cell>
          <cell r="AU45">
            <v>12</v>
          </cell>
          <cell r="AV45">
            <v>12</v>
          </cell>
          <cell r="AW45">
            <v>12</v>
          </cell>
          <cell r="AX45">
            <v>12</v>
          </cell>
          <cell r="AY45">
            <v>12</v>
          </cell>
          <cell r="AZ45">
            <v>12</v>
          </cell>
          <cell r="BA45">
            <v>9</v>
          </cell>
          <cell r="BB45">
            <v>9</v>
          </cell>
          <cell r="BC45">
            <v>9</v>
          </cell>
          <cell r="BD45">
            <v>9</v>
          </cell>
        </row>
        <row r="46">
          <cell r="E46">
            <v>19</v>
          </cell>
          <cell r="F46">
            <v>19</v>
          </cell>
          <cell r="G46">
            <v>19</v>
          </cell>
          <cell r="H46">
            <v>19</v>
          </cell>
          <cell r="I46">
            <v>19</v>
          </cell>
          <cell r="J46">
            <v>19</v>
          </cell>
          <cell r="K46">
            <v>19</v>
          </cell>
          <cell r="L46">
            <v>19</v>
          </cell>
          <cell r="M46">
            <v>19</v>
          </cell>
          <cell r="N46">
            <v>19</v>
          </cell>
          <cell r="O46">
            <v>19</v>
          </cell>
          <cell r="P46">
            <v>19</v>
          </cell>
          <cell r="Q46">
            <v>19</v>
          </cell>
          <cell r="R46">
            <v>19</v>
          </cell>
          <cell r="S46">
            <v>19</v>
          </cell>
          <cell r="T46">
            <v>19</v>
          </cell>
          <cell r="U46">
            <v>19</v>
          </cell>
          <cell r="V46">
            <v>19</v>
          </cell>
          <cell r="W46">
            <v>19</v>
          </cell>
          <cell r="X46">
            <v>19</v>
          </cell>
          <cell r="Y46">
            <v>19</v>
          </cell>
          <cell r="Z46">
            <v>19</v>
          </cell>
          <cell r="AA46">
            <v>19</v>
          </cell>
          <cell r="AB46">
            <v>19</v>
          </cell>
          <cell r="AC46">
            <v>19</v>
          </cell>
          <cell r="AD46">
            <v>19</v>
          </cell>
          <cell r="AE46">
            <v>19</v>
          </cell>
          <cell r="AF46">
            <v>19</v>
          </cell>
          <cell r="AG46">
            <v>21</v>
          </cell>
          <cell r="AH46">
            <v>21</v>
          </cell>
          <cell r="AI46">
            <v>21</v>
          </cell>
          <cell r="AJ46">
            <v>21</v>
          </cell>
          <cell r="AK46">
            <v>21</v>
          </cell>
          <cell r="AL46">
            <v>21</v>
          </cell>
          <cell r="AM46">
            <v>21</v>
          </cell>
          <cell r="AN46">
            <v>21</v>
          </cell>
          <cell r="AO46">
            <v>21</v>
          </cell>
          <cell r="AP46">
            <v>21</v>
          </cell>
          <cell r="AQ46">
            <v>21</v>
          </cell>
          <cell r="AR46">
            <v>21</v>
          </cell>
          <cell r="AS46">
            <v>21</v>
          </cell>
          <cell r="AT46">
            <v>21</v>
          </cell>
          <cell r="AU46">
            <v>21</v>
          </cell>
          <cell r="AV46">
            <v>21</v>
          </cell>
          <cell r="AW46">
            <v>21</v>
          </cell>
          <cell r="AX46">
            <v>21</v>
          </cell>
          <cell r="AY46">
            <v>21</v>
          </cell>
          <cell r="AZ46">
            <v>21</v>
          </cell>
          <cell r="BA46">
            <v>14</v>
          </cell>
          <cell r="BB46">
            <v>14</v>
          </cell>
          <cell r="BC46">
            <v>14</v>
          </cell>
          <cell r="BD46">
            <v>14</v>
          </cell>
        </row>
        <row r="47">
          <cell r="E47">
            <v>416</v>
          </cell>
          <cell r="F47">
            <v>416</v>
          </cell>
          <cell r="G47">
            <v>416</v>
          </cell>
          <cell r="H47">
            <v>416</v>
          </cell>
          <cell r="I47">
            <v>416</v>
          </cell>
          <cell r="J47">
            <v>416</v>
          </cell>
          <cell r="K47">
            <v>416</v>
          </cell>
          <cell r="L47">
            <v>416</v>
          </cell>
          <cell r="M47">
            <v>416</v>
          </cell>
          <cell r="N47">
            <v>416</v>
          </cell>
          <cell r="O47">
            <v>416</v>
          </cell>
          <cell r="P47">
            <v>416</v>
          </cell>
          <cell r="Q47">
            <v>416</v>
          </cell>
          <cell r="R47">
            <v>416</v>
          </cell>
          <cell r="S47">
            <v>416</v>
          </cell>
          <cell r="T47">
            <v>416</v>
          </cell>
          <cell r="U47">
            <v>416</v>
          </cell>
          <cell r="V47">
            <v>416</v>
          </cell>
          <cell r="W47">
            <v>416</v>
          </cell>
          <cell r="X47">
            <v>416</v>
          </cell>
          <cell r="Y47">
            <v>416</v>
          </cell>
          <cell r="Z47">
            <v>416</v>
          </cell>
          <cell r="AA47">
            <v>416</v>
          </cell>
          <cell r="AB47">
            <v>416</v>
          </cell>
          <cell r="AC47">
            <v>416</v>
          </cell>
          <cell r="AD47">
            <v>470</v>
          </cell>
          <cell r="AE47">
            <v>526</v>
          </cell>
          <cell r="AF47">
            <v>613</v>
          </cell>
          <cell r="AG47">
            <v>716</v>
          </cell>
          <cell r="AH47">
            <v>854</v>
          </cell>
          <cell r="AI47">
            <v>919</v>
          </cell>
          <cell r="AJ47">
            <v>919</v>
          </cell>
          <cell r="AK47">
            <v>919</v>
          </cell>
          <cell r="AL47">
            <v>919</v>
          </cell>
          <cell r="AM47">
            <v>919</v>
          </cell>
          <cell r="AN47">
            <v>919</v>
          </cell>
          <cell r="AO47">
            <v>919</v>
          </cell>
          <cell r="AP47">
            <v>919</v>
          </cell>
          <cell r="AQ47">
            <v>919</v>
          </cell>
          <cell r="AR47">
            <v>919</v>
          </cell>
          <cell r="AS47">
            <v>919</v>
          </cell>
          <cell r="AT47">
            <v>919</v>
          </cell>
          <cell r="AU47">
            <v>811</v>
          </cell>
          <cell r="AV47">
            <v>680</v>
          </cell>
          <cell r="AW47">
            <v>680</v>
          </cell>
          <cell r="AX47">
            <v>680</v>
          </cell>
          <cell r="AY47">
            <v>680</v>
          </cell>
          <cell r="AZ47">
            <v>680</v>
          </cell>
          <cell r="BA47">
            <v>547</v>
          </cell>
          <cell r="BB47">
            <v>547</v>
          </cell>
          <cell r="BC47">
            <v>547</v>
          </cell>
          <cell r="BD47">
            <v>547</v>
          </cell>
        </row>
        <row r="48">
          <cell r="E48">
            <v>29</v>
          </cell>
          <cell r="F48">
            <v>29</v>
          </cell>
          <cell r="G48">
            <v>29</v>
          </cell>
          <cell r="H48">
            <v>29</v>
          </cell>
          <cell r="I48">
            <v>29</v>
          </cell>
          <cell r="J48">
            <v>29</v>
          </cell>
          <cell r="K48">
            <v>29</v>
          </cell>
          <cell r="L48">
            <v>29</v>
          </cell>
          <cell r="M48">
            <v>29</v>
          </cell>
          <cell r="N48">
            <v>29</v>
          </cell>
          <cell r="O48">
            <v>29</v>
          </cell>
          <cell r="P48">
            <v>29</v>
          </cell>
          <cell r="Q48">
            <v>29</v>
          </cell>
          <cell r="R48">
            <v>29</v>
          </cell>
          <cell r="S48">
            <v>29</v>
          </cell>
          <cell r="T48">
            <v>29</v>
          </cell>
          <cell r="U48">
            <v>29</v>
          </cell>
          <cell r="V48">
            <v>29</v>
          </cell>
          <cell r="W48">
            <v>29</v>
          </cell>
          <cell r="X48">
            <v>29</v>
          </cell>
          <cell r="Y48">
            <v>29</v>
          </cell>
          <cell r="Z48">
            <v>29</v>
          </cell>
          <cell r="AA48">
            <v>29</v>
          </cell>
          <cell r="AB48">
            <v>29</v>
          </cell>
          <cell r="AC48">
            <v>29</v>
          </cell>
          <cell r="AD48">
            <v>32</v>
          </cell>
          <cell r="AE48">
            <v>36</v>
          </cell>
          <cell r="AF48">
            <v>39</v>
          </cell>
          <cell r="AG48">
            <v>42</v>
          </cell>
          <cell r="AH48">
            <v>50</v>
          </cell>
          <cell r="AI48">
            <v>54</v>
          </cell>
          <cell r="AJ48">
            <v>54</v>
          </cell>
          <cell r="AK48">
            <v>54</v>
          </cell>
          <cell r="AL48">
            <v>54</v>
          </cell>
          <cell r="AM48">
            <v>54</v>
          </cell>
          <cell r="AN48">
            <v>54</v>
          </cell>
          <cell r="AO48">
            <v>54</v>
          </cell>
          <cell r="AP48">
            <v>54</v>
          </cell>
          <cell r="AQ48">
            <v>54</v>
          </cell>
          <cell r="AR48">
            <v>54</v>
          </cell>
          <cell r="AS48">
            <v>54</v>
          </cell>
          <cell r="AT48">
            <v>54</v>
          </cell>
          <cell r="AU48">
            <v>48</v>
          </cell>
          <cell r="AV48">
            <v>42</v>
          </cell>
          <cell r="AW48">
            <v>42</v>
          </cell>
          <cell r="AX48">
            <v>42</v>
          </cell>
          <cell r="AY48">
            <v>42</v>
          </cell>
          <cell r="AZ48">
            <v>42</v>
          </cell>
          <cell r="BA48">
            <v>31</v>
          </cell>
          <cell r="BB48">
            <v>31</v>
          </cell>
          <cell r="BC48">
            <v>31</v>
          </cell>
          <cell r="BD48">
            <v>31</v>
          </cell>
        </row>
        <row r="49">
          <cell r="E49">
            <v>7</v>
          </cell>
          <cell r="F49">
            <v>7</v>
          </cell>
          <cell r="G49">
            <v>7</v>
          </cell>
          <cell r="H49">
            <v>7</v>
          </cell>
          <cell r="I49">
            <v>7</v>
          </cell>
          <cell r="J49">
            <v>7</v>
          </cell>
          <cell r="K49">
            <v>7</v>
          </cell>
          <cell r="L49">
            <v>7</v>
          </cell>
          <cell r="M49">
            <v>7</v>
          </cell>
          <cell r="N49">
            <v>7</v>
          </cell>
          <cell r="O49">
            <v>7</v>
          </cell>
          <cell r="P49">
            <v>7</v>
          </cell>
          <cell r="Q49">
            <v>7</v>
          </cell>
          <cell r="R49">
            <v>7</v>
          </cell>
          <cell r="S49">
            <v>7</v>
          </cell>
          <cell r="T49">
            <v>7</v>
          </cell>
          <cell r="U49">
            <v>7</v>
          </cell>
          <cell r="V49">
            <v>7</v>
          </cell>
          <cell r="W49">
            <v>7</v>
          </cell>
          <cell r="X49">
            <v>7</v>
          </cell>
          <cell r="Y49">
            <v>7</v>
          </cell>
          <cell r="Z49">
            <v>7</v>
          </cell>
          <cell r="AA49">
            <v>7</v>
          </cell>
          <cell r="AB49">
            <v>7</v>
          </cell>
          <cell r="AC49">
            <v>7</v>
          </cell>
          <cell r="AD49">
            <v>7</v>
          </cell>
          <cell r="AE49">
            <v>7</v>
          </cell>
          <cell r="AF49">
            <v>7</v>
          </cell>
          <cell r="AG49">
            <v>8</v>
          </cell>
          <cell r="AH49">
            <v>8</v>
          </cell>
          <cell r="AI49">
            <v>8</v>
          </cell>
          <cell r="AJ49">
            <v>8</v>
          </cell>
          <cell r="AK49">
            <v>8</v>
          </cell>
          <cell r="AL49">
            <v>8</v>
          </cell>
          <cell r="AM49">
            <v>8</v>
          </cell>
          <cell r="AN49">
            <v>8</v>
          </cell>
          <cell r="AO49">
            <v>8</v>
          </cell>
          <cell r="AP49">
            <v>8</v>
          </cell>
          <cell r="AQ49">
            <v>8</v>
          </cell>
          <cell r="AR49">
            <v>8</v>
          </cell>
          <cell r="AS49">
            <v>8</v>
          </cell>
          <cell r="AT49">
            <v>8</v>
          </cell>
          <cell r="AU49">
            <v>8</v>
          </cell>
          <cell r="AV49">
            <v>8</v>
          </cell>
          <cell r="AW49">
            <v>8</v>
          </cell>
          <cell r="AX49">
            <v>8</v>
          </cell>
          <cell r="AY49">
            <v>8</v>
          </cell>
          <cell r="AZ49">
            <v>8</v>
          </cell>
          <cell r="BA49">
            <v>6</v>
          </cell>
          <cell r="BB49">
            <v>6</v>
          </cell>
          <cell r="BC49">
            <v>6</v>
          </cell>
          <cell r="BD49">
            <v>6</v>
          </cell>
        </row>
      </sheetData>
      <sheetData sheetId="4">
        <row r="18">
          <cell r="D18">
            <v>1</v>
          </cell>
        </row>
      </sheetData>
      <sheetData sheetId="5">
        <row r="8">
          <cell r="D8">
            <v>1</v>
          </cell>
        </row>
      </sheetData>
      <sheetData sheetId="6">
        <row r="13">
          <cell r="D13">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orting"/>
      <sheetName val="ExportData"/>
      <sheetName val="BGA Replace by reflow"/>
      <sheetName val="Detail"/>
      <sheetName val="Weekly Manpower"/>
      <sheetName val="Xenon"/>
      <sheetName val="MZC300"/>
      <sheetName val="MZC400"/>
      <sheetName val="MZC500"/>
      <sheetName val="MZC800"/>
      <sheetName val="MZC900"/>
      <sheetName val="MZCN&amp;1&amp;2"/>
      <sheetName val="ArchII"/>
      <sheetName val="Vise"/>
      <sheetName val="Xbox"/>
      <sheetName val="MB&amp;Card Data"/>
      <sheetName val="FAE reports"/>
      <sheetName val="Detail Schedule"/>
      <sheetName val="OverTime Rule"/>
      <sheetName val="一廠龍虎榜"/>
      <sheetName val="三廠龍虎榜"/>
      <sheetName val="五廠龍虎榜"/>
      <sheetName val="IA1"/>
      <sheetName val="Stock"/>
      <sheetName val="PCBA Trend chart"/>
      <sheetName val="FA"/>
      <sheetName val="CCA"/>
      <sheetName val="名称Table"/>
      <sheetName val="Details_2011_03"/>
      <sheetName val="名称"/>
      <sheetName val="Expense Summary"/>
      <sheetName val="DC Cut-Over calendar"/>
      <sheetName val="reason"/>
    </sheetNames>
    <sheetDataSet>
      <sheetData sheetId="0"/>
      <sheetData sheetId="1"/>
      <sheetData sheetId="2">
        <row r="2">
          <cell r="J2" t="str">
            <v>2B1</v>
          </cell>
        </row>
        <row r="3">
          <cell r="J3" t="str">
            <v>3F設</v>
          </cell>
        </row>
        <row r="4">
          <cell r="J4" t="str">
            <v>A廠MIS</v>
          </cell>
        </row>
        <row r="5">
          <cell r="J5" t="str">
            <v>A廠MIS</v>
          </cell>
        </row>
        <row r="6">
          <cell r="J6" t="str">
            <v>A廠MIS</v>
          </cell>
        </row>
        <row r="7">
          <cell r="J7" t="str">
            <v>A廠MIS</v>
          </cell>
        </row>
        <row r="8">
          <cell r="J8" t="str">
            <v>A廠MIS</v>
          </cell>
        </row>
        <row r="9">
          <cell r="J9" t="str">
            <v>A廠MIS</v>
          </cell>
        </row>
        <row r="10">
          <cell r="J10" t="str">
            <v>A廠MIS</v>
          </cell>
        </row>
        <row r="11">
          <cell r="J11" t="str">
            <v>A廠MIS</v>
          </cell>
        </row>
        <row r="12">
          <cell r="J12" t="str">
            <v>A廠MIS</v>
          </cell>
        </row>
        <row r="13">
          <cell r="J13" t="str">
            <v>A廠MIS</v>
          </cell>
        </row>
        <row r="14">
          <cell r="J14" t="str">
            <v>B5</v>
          </cell>
        </row>
        <row r="15">
          <cell r="J15" t="str">
            <v>C</v>
          </cell>
        </row>
        <row r="16">
          <cell r="J16" t="str">
            <v>C</v>
          </cell>
        </row>
        <row r="17">
          <cell r="J17" t="str">
            <v>C</v>
          </cell>
        </row>
        <row r="18">
          <cell r="J18" t="str">
            <v>C</v>
          </cell>
        </row>
        <row r="19">
          <cell r="J19" t="str">
            <v>C</v>
          </cell>
        </row>
        <row r="20">
          <cell r="J20" t="str">
            <v>C</v>
          </cell>
        </row>
        <row r="21">
          <cell r="J21" t="str">
            <v>C</v>
          </cell>
        </row>
        <row r="22">
          <cell r="J22" t="str">
            <v>C</v>
          </cell>
        </row>
        <row r="23">
          <cell r="J23" t="str">
            <v>C</v>
          </cell>
        </row>
        <row r="24">
          <cell r="J24" t="str">
            <v>C</v>
          </cell>
        </row>
        <row r="25">
          <cell r="J25" t="str">
            <v>C</v>
          </cell>
        </row>
        <row r="26">
          <cell r="J26" t="str">
            <v>C</v>
          </cell>
        </row>
        <row r="27">
          <cell r="J27" t="str">
            <v>C</v>
          </cell>
        </row>
        <row r="28">
          <cell r="J28" t="str">
            <v>C</v>
          </cell>
        </row>
        <row r="29">
          <cell r="J29" t="str">
            <v>C</v>
          </cell>
        </row>
        <row r="30">
          <cell r="J30" t="str">
            <v>C</v>
          </cell>
        </row>
        <row r="31">
          <cell r="J31" t="str">
            <v>C</v>
          </cell>
        </row>
        <row r="32">
          <cell r="J32" t="str">
            <v>C</v>
          </cell>
        </row>
        <row r="33">
          <cell r="J33" t="str">
            <v>C</v>
          </cell>
        </row>
        <row r="34">
          <cell r="J34" t="str">
            <v>C</v>
          </cell>
        </row>
        <row r="35">
          <cell r="J35" t="str">
            <v>C</v>
          </cell>
        </row>
        <row r="36">
          <cell r="J36" t="str">
            <v>C</v>
          </cell>
        </row>
        <row r="37">
          <cell r="J37" t="str">
            <v>C</v>
          </cell>
        </row>
        <row r="38">
          <cell r="J38" t="str">
            <v>C</v>
          </cell>
        </row>
        <row r="39">
          <cell r="J39" t="str">
            <v>C</v>
          </cell>
        </row>
        <row r="40">
          <cell r="J40" t="str">
            <v>C</v>
          </cell>
        </row>
        <row r="41">
          <cell r="J41" t="str">
            <v>C</v>
          </cell>
        </row>
        <row r="42">
          <cell r="J42" t="str">
            <v>C</v>
          </cell>
        </row>
        <row r="43">
          <cell r="J43" t="str">
            <v>C</v>
          </cell>
        </row>
        <row r="44">
          <cell r="J44" t="str">
            <v>C</v>
          </cell>
        </row>
        <row r="45">
          <cell r="J45" t="str">
            <v>C</v>
          </cell>
        </row>
        <row r="46">
          <cell r="J46" t="str">
            <v>C1IQC</v>
          </cell>
        </row>
        <row r="47">
          <cell r="J47" t="str">
            <v>C1IQC</v>
          </cell>
        </row>
        <row r="48">
          <cell r="J48" t="str">
            <v>C1IQC</v>
          </cell>
        </row>
        <row r="49">
          <cell r="J49" t="str">
            <v>C1IQC</v>
          </cell>
        </row>
        <row r="50">
          <cell r="J50" t="str">
            <v>C1IQC</v>
          </cell>
        </row>
        <row r="51">
          <cell r="J51" t="str">
            <v>C1IQC</v>
          </cell>
        </row>
        <row r="52">
          <cell r="J52" t="str">
            <v>C1IQC</v>
          </cell>
        </row>
        <row r="53">
          <cell r="J53" t="str">
            <v>C1IQC</v>
          </cell>
        </row>
        <row r="54">
          <cell r="J54" t="str">
            <v>C1IQC</v>
          </cell>
        </row>
        <row r="55">
          <cell r="J55" t="str">
            <v>C1IQC</v>
          </cell>
        </row>
        <row r="56">
          <cell r="J56" t="str">
            <v>C1IQC</v>
          </cell>
        </row>
        <row r="57">
          <cell r="J57" t="str">
            <v>C1IQC</v>
          </cell>
        </row>
        <row r="58">
          <cell r="J58" t="str">
            <v>C1IQC</v>
          </cell>
        </row>
        <row r="59">
          <cell r="J59" t="str">
            <v>C1IQC</v>
          </cell>
        </row>
        <row r="60">
          <cell r="J60" t="str">
            <v>C1IQC</v>
          </cell>
        </row>
        <row r="61">
          <cell r="J61" t="str">
            <v>C1IQC</v>
          </cell>
        </row>
        <row r="62">
          <cell r="J62" t="str">
            <v>C1IQC</v>
          </cell>
        </row>
        <row r="63">
          <cell r="J63" t="str">
            <v>C1IQC</v>
          </cell>
        </row>
        <row r="64">
          <cell r="J64" t="str">
            <v>C1IQC</v>
          </cell>
        </row>
        <row r="65">
          <cell r="J65" t="str">
            <v>C1IQC</v>
          </cell>
        </row>
        <row r="66">
          <cell r="J66" t="str">
            <v>C1IQC</v>
          </cell>
        </row>
        <row r="67">
          <cell r="J67" t="str">
            <v>C1LAB</v>
          </cell>
        </row>
        <row r="68">
          <cell r="J68" t="str">
            <v>C1MP1</v>
          </cell>
        </row>
        <row r="69">
          <cell r="J69" t="str">
            <v>C1MP1</v>
          </cell>
        </row>
        <row r="70">
          <cell r="J70" t="str">
            <v>C1MP1</v>
          </cell>
        </row>
        <row r="71">
          <cell r="J71" t="str">
            <v>C1MP1</v>
          </cell>
        </row>
        <row r="72">
          <cell r="J72" t="str">
            <v>C1MP1</v>
          </cell>
        </row>
        <row r="73">
          <cell r="J73" t="str">
            <v>C1MP1</v>
          </cell>
        </row>
        <row r="74">
          <cell r="J74" t="str">
            <v>C1OA1</v>
          </cell>
        </row>
        <row r="75">
          <cell r="J75" t="str">
            <v>C1OA1</v>
          </cell>
        </row>
        <row r="76">
          <cell r="J76" t="str">
            <v>C1OA1</v>
          </cell>
        </row>
        <row r="77">
          <cell r="J77" t="str">
            <v>C1OA1</v>
          </cell>
        </row>
        <row r="78">
          <cell r="J78" t="str">
            <v>C1OA1</v>
          </cell>
        </row>
        <row r="79">
          <cell r="J79" t="str">
            <v>C1OA2</v>
          </cell>
        </row>
        <row r="80">
          <cell r="J80" t="str">
            <v>C1OA2</v>
          </cell>
        </row>
        <row r="81">
          <cell r="J81" t="str">
            <v>C1OA2</v>
          </cell>
        </row>
        <row r="82">
          <cell r="J82" t="str">
            <v>C1OA1</v>
          </cell>
        </row>
        <row r="83">
          <cell r="J83" t="str">
            <v>C1WH1</v>
          </cell>
        </row>
        <row r="84">
          <cell r="J84" t="str">
            <v>C1WH1</v>
          </cell>
        </row>
        <row r="85">
          <cell r="J85" t="str">
            <v>C1WH1</v>
          </cell>
        </row>
        <row r="86">
          <cell r="J86" t="str">
            <v>C1WH1</v>
          </cell>
        </row>
        <row r="87">
          <cell r="J87" t="str">
            <v>C1WH1</v>
          </cell>
        </row>
        <row r="88">
          <cell r="J88" t="str">
            <v>C1WH1</v>
          </cell>
        </row>
        <row r="89">
          <cell r="J89" t="str">
            <v>C1WH1</v>
          </cell>
        </row>
        <row r="90">
          <cell r="J90" t="str">
            <v>C1WH1</v>
          </cell>
        </row>
        <row r="91">
          <cell r="J91" t="str">
            <v>C1WH1</v>
          </cell>
        </row>
        <row r="92">
          <cell r="J92" t="str">
            <v>C1WH1</v>
          </cell>
        </row>
        <row r="93">
          <cell r="J93" t="str">
            <v>C1WH1</v>
          </cell>
        </row>
        <row r="94">
          <cell r="J94" t="str">
            <v>C1WH1</v>
          </cell>
        </row>
        <row r="95">
          <cell r="J95" t="str">
            <v>C1WH1</v>
          </cell>
        </row>
        <row r="96">
          <cell r="J96" t="str">
            <v>C1WH1</v>
          </cell>
        </row>
        <row r="97">
          <cell r="J97" t="str">
            <v>C1WH1</v>
          </cell>
        </row>
        <row r="98">
          <cell r="J98" t="str">
            <v>C1WH1</v>
          </cell>
        </row>
        <row r="99">
          <cell r="J99" t="str">
            <v>C1WHO</v>
          </cell>
        </row>
        <row r="100">
          <cell r="J100" t="str">
            <v>C1WHO</v>
          </cell>
        </row>
        <row r="101">
          <cell r="J101" t="str">
            <v>C1WH1</v>
          </cell>
        </row>
        <row r="102">
          <cell r="J102" t="str">
            <v>C1WH1</v>
          </cell>
        </row>
        <row r="103">
          <cell r="J103" t="str">
            <v>C1WH1</v>
          </cell>
        </row>
        <row r="104">
          <cell r="J104" t="str">
            <v>C1WH1</v>
          </cell>
        </row>
        <row r="105">
          <cell r="J105" t="str">
            <v>C1WH1</v>
          </cell>
        </row>
        <row r="106">
          <cell r="J106" t="str">
            <v>C1WH1</v>
          </cell>
        </row>
        <row r="107">
          <cell r="J107" t="str">
            <v>C1WH1</v>
          </cell>
        </row>
        <row r="108">
          <cell r="J108" t="str">
            <v>C1WHO</v>
          </cell>
        </row>
        <row r="109">
          <cell r="J109" t="str">
            <v>C1WHO</v>
          </cell>
        </row>
        <row r="110">
          <cell r="J110" t="str">
            <v>C1WH1</v>
          </cell>
        </row>
        <row r="111">
          <cell r="J111" t="str">
            <v>C1WH1</v>
          </cell>
        </row>
        <row r="112">
          <cell r="J112" t="str">
            <v>C1WH1</v>
          </cell>
        </row>
        <row r="113">
          <cell r="J113" t="str">
            <v>C1WH1</v>
          </cell>
        </row>
        <row r="114">
          <cell r="J114" t="str">
            <v>C1WH1</v>
          </cell>
        </row>
        <row r="115">
          <cell r="J115" t="str">
            <v>C1WHO</v>
          </cell>
        </row>
        <row r="116">
          <cell r="J116" t="str">
            <v>C1WHO</v>
          </cell>
        </row>
        <row r="117">
          <cell r="J117" t="str">
            <v>C1WHO</v>
          </cell>
        </row>
        <row r="118">
          <cell r="J118" t="str">
            <v>C1WHO</v>
          </cell>
        </row>
        <row r="119">
          <cell r="J119" t="str">
            <v>C1WHO</v>
          </cell>
        </row>
        <row r="120">
          <cell r="J120" t="str">
            <v>C1WHO</v>
          </cell>
        </row>
        <row r="121">
          <cell r="J121" t="str">
            <v>C1WHO</v>
          </cell>
        </row>
        <row r="122">
          <cell r="J122" t="str">
            <v>C1WHO</v>
          </cell>
        </row>
        <row r="123">
          <cell r="J123" t="str">
            <v>C1WHO</v>
          </cell>
        </row>
        <row r="124">
          <cell r="J124" t="str">
            <v>C1WHO</v>
          </cell>
        </row>
        <row r="125">
          <cell r="J125" t="str">
            <v>C1WHO</v>
          </cell>
        </row>
        <row r="126">
          <cell r="J126" t="str">
            <v>C1WH1</v>
          </cell>
        </row>
        <row r="127">
          <cell r="J127" t="str">
            <v>C1WH1</v>
          </cell>
        </row>
        <row r="128">
          <cell r="J128" t="str">
            <v>C1WHO</v>
          </cell>
        </row>
        <row r="129">
          <cell r="J129" t="str">
            <v>C1WHO</v>
          </cell>
        </row>
        <row r="130">
          <cell r="J130" t="str">
            <v>C1WH1</v>
          </cell>
        </row>
        <row r="131">
          <cell r="J131" t="str">
            <v>C1WH1</v>
          </cell>
        </row>
        <row r="132">
          <cell r="J132" t="str">
            <v>C1WH1</v>
          </cell>
        </row>
        <row r="133">
          <cell r="J133" t="str">
            <v>C1WH1</v>
          </cell>
        </row>
        <row r="134">
          <cell r="J134" t="str">
            <v>C1WH1</v>
          </cell>
        </row>
        <row r="135">
          <cell r="J135" t="str">
            <v>C1WH1</v>
          </cell>
        </row>
        <row r="136">
          <cell r="J136" t="str">
            <v>C1WH1</v>
          </cell>
        </row>
        <row r="137">
          <cell r="J137" t="str">
            <v>C1WHO</v>
          </cell>
        </row>
        <row r="138">
          <cell r="J138" t="str">
            <v>C1WHO</v>
          </cell>
        </row>
        <row r="139">
          <cell r="J139" t="str">
            <v>C1WHO</v>
          </cell>
        </row>
        <row r="140">
          <cell r="J140" t="str">
            <v>C1WHO</v>
          </cell>
        </row>
        <row r="141">
          <cell r="J141" t="str">
            <v>C1WHO</v>
          </cell>
        </row>
        <row r="142">
          <cell r="J142" t="str">
            <v>C1WH1</v>
          </cell>
        </row>
        <row r="143">
          <cell r="J143" t="str">
            <v>C1WH1</v>
          </cell>
        </row>
        <row r="144">
          <cell r="J144" t="str">
            <v>C1WH1</v>
          </cell>
        </row>
        <row r="145">
          <cell r="J145" t="str">
            <v>C1WH1</v>
          </cell>
        </row>
        <row r="146">
          <cell r="J146" t="str">
            <v>C1WH1</v>
          </cell>
        </row>
        <row r="147">
          <cell r="J147" t="str">
            <v>C1WH1</v>
          </cell>
        </row>
        <row r="148">
          <cell r="J148" t="str">
            <v>C2B1A</v>
          </cell>
        </row>
        <row r="149">
          <cell r="J149" t="str">
            <v>C2B1P</v>
          </cell>
        </row>
        <row r="150">
          <cell r="J150" t="str">
            <v>C2B1A</v>
          </cell>
        </row>
        <row r="151">
          <cell r="J151" t="str">
            <v>C2B1A</v>
          </cell>
        </row>
        <row r="152">
          <cell r="J152" t="str">
            <v>C2B1R</v>
          </cell>
        </row>
        <row r="153">
          <cell r="J153" t="str">
            <v>C2B1A</v>
          </cell>
        </row>
        <row r="154">
          <cell r="J154" t="str">
            <v>C2B1A</v>
          </cell>
        </row>
        <row r="155">
          <cell r="J155" t="str">
            <v>C2B1P</v>
          </cell>
        </row>
        <row r="156">
          <cell r="J156" t="str">
            <v>C2B1A</v>
          </cell>
        </row>
        <row r="157">
          <cell r="J157" t="str">
            <v>C2B1A</v>
          </cell>
        </row>
        <row r="158">
          <cell r="J158" t="str">
            <v>C2B1A</v>
          </cell>
        </row>
        <row r="159">
          <cell r="J159" t="str">
            <v>C2B1A</v>
          </cell>
        </row>
        <row r="160">
          <cell r="J160" t="str">
            <v>C2B1A</v>
          </cell>
        </row>
        <row r="161">
          <cell r="J161" t="str">
            <v>C2B1R</v>
          </cell>
        </row>
        <row r="162">
          <cell r="J162" t="str">
            <v>C2B1P</v>
          </cell>
        </row>
        <row r="163">
          <cell r="J163" t="str">
            <v>C2B1P</v>
          </cell>
        </row>
        <row r="164">
          <cell r="J164" t="str">
            <v>C2B1R</v>
          </cell>
        </row>
        <row r="165">
          <cell r="J165" t="str">
            <v>C2B1A</v>
          </cell>
        </row>
        <row r="166">
          <cell r="J166" t="str">
            <v>C2B1P</v>
          </cell>
        </row>
        <row r="167">
          <cell r="J167" t="str">
            <v>C2B1P</v>
          </cell>
        </row>
        <row r="168">
          <cell r="J168" t="str">
            <v>C2B1P</v>
          </cell>
        </row>
        <row r="169">
          <cell r="J169" t="str">
            <v>C2B1P</v>
          </cell>
        </row>
        <row r="170">
          <cell r="J170" t="str">
            <v>C2B1P</v>
          </cell>
        </row>
        <row r="171">
          <cell r="J171" t="str">
            <v>C2B1A</v>
          </cell>
        </row>
        <row r="172">
          <cell r="J172" t="str">
            <v>C2B1A</v>
          </cell>
        </row>
        <row r="173">
          <cell r="J173" t="str">
            <v>C2B1A</v>
          </cell>
        </row>
        <row r="174">
          <cell r="J174" t="str">
            <v>C2B1A</v>
          </cell>
        </row>
        <row r="175">
          <cell r="J175" t="str">
            <v>C2B1P</v>
          </cell>
        </row>
        <row r="176">
          <cell r="J176" t="str">
            <v>C2B1A</v>
          </cell>
        </row>
        <row r="177">
          <cell r="J177" t="str">
            <v>C2B1A</v>
          </cell>
        </row>
        <row r="178">
          <cell r="J178" t="str">
            <v>C2B1P</v>
          </cell>
        </row>
        <row r="179">
          <cell r="J179" t="str">
            <v>C2B1R</v>
          </cell>
        </row>
        <row r="180">
          <cell r="J180" t="str">
            <v>C2B1R</v>
          </cell>
        </row>
        <row r="181">
          <cell r="J181" t="str">
            <v>C2B1P</v>
          </cell>
        </row>
        <row r="182">
          <cell r="J182" t="str">
            <v>C2B1A</v>
          </cell>
        </row>
        <row r="183">
          <cell r="J183" t="str">
            <v>C2B1P</v>
          </cell>
        </row>
        <row r="184">
          <cell r="J184" t="str">
            <v>C2B1A</v>
          </cell>
        </row>
        <row r="185">
          <cell r="J185" t="str">
            <v>C2B1A</v>
          </cell>
        </row>
        <row r="186">
          <cell r="J186" t="str">
            <v>C2B1P</v>
          </cell>
        </row>
        <row r="187">
          <cell r="J187" t="str">
            <v>C2B1A</v>
          </cell>
        </row>
        <row r="188">
          <cell r="J188" t="str">
            <v>C2B1P</v>
          </cell>
        </row>
        <row r="189">
          <cell r="J189" t="str">
            <v>C2B2A</v>
          </cell>
        </row>
        <row r="190">
          <cell r="J190" t="str">
            <v>C2B2P</v>
          </cell>
        </row>
        <row r="191">
          <cell r="J191" t="str">
            <v>C2B2R</v>
          </cell>
        </row>
        <row r="192">
          <cell r="J192" t="str">
            <v>C2B2P</v>
          </cell>
        </row>
        <row r="193">
          <cell r="J193" t="str">
            <v>C2B2P</v>
          </cell>
        </row>
        <row r="194">
          <cell r="J194" t="str">
            <v>C2B2P</v>
          </cell>
        </row>
        <row r="195">
          <cell r="J195" t="str">
            <v>C2B2A</v>
          </cell>
        </row>
        <row r="196">
          <cell r="J196" t="str">
            <v>C2B2P</v>
          </cell>
        </row>
        <row r="197">
          <cell r="J197" t="str">
            <v>C2B2R</v>
          </cell>
        </row>
        <row r="198">
          <cell r="J198" t="str">
            <v>C2B2P</v>
          </cell>
        </row>
        <row r="199">
          <cell r="J199" t="str">
            <v>C2B2A</v>
          </cell>
        </row>
        <row r="200">
          <cell r="J200" t="str">
            <v>C2B2A</v>
          </cell>
        </row>
        <row r="201">
          <cell r="J201" t="str">
            <v>C2B2R</v>
          </cell>
        </row>
        <row r="202">
          <cell r="J202" t="str">
            <v>C2B2A</v>
          </cell>
        </row>
        <row r="203">
          <cell r="J203" t="str">
            <v>C2B2P</v>
          </cell>
        </row>
        <row r="204">
          <cell r="J204" t="str">
            <v>C2B2A</v>
          </cell>
        </row>
        <row r="205">
          <cell r="J205" t="str">
            <v>C2B2P</v>
          </cell>
        </row>
        <row r="206">
          <cell r="J206" t="str">
            <v>C2B2P</v>
          </cell>
        </row>
        <row r="207">
          <cell r="J207" t="str">
            <v>C2B2A</v>
          </cell>
        </row>
        <row r="208">
          <cell r="J208" t="str">
            <v>C2B2A</v>
          </cell>
        </row>
        <row r="209">
          <cell r="J209" t="str">
            <v>C2B2P</v>
          </cell>
        </row>
        <row r="210">
          <cell r="J210" t="str">
            <v>C2B2A</v>
          </cell>
        </row>
        <row r="211">
          <cell r="J211" t="str">
            <v>C2B2A</v>
          </cell>
        </row>
        <row r="212">
          <cell r="J212" t="str">
            <v>C2B2P</v>
          </cell>
        </row>
        <row r="213">
          <cell r="J213" t="str">
            <v>C2B2A</v>
          </cell>
        </row>
        <row r="214">
          <cell r="J214" t="str">
            <v>C2B2P</v>
          </cell>
        </row>
        <row r="215">
          <cell r="J215" t="str">
            <v>C2B2A</v>
          </cell>
        </row>
        <row r="216">
          <cell r="J216" t="str">
            <v>C2B2R</v>
          </cell>
        </row>
        <row r="217">
          <cell r="J217" t="str">
            <v>C2B2A</v>
          </cell>
        </row>
        <row r="218">
          <cell r="J218" t="str">
            <v>C2B2A</v>
          </cell>
        </row>
        <row r="219">
          <cell r="J219" t="str">
            <v>C2B2P</v>
          </cell>
        </row>
        <row r="220">
          <cell r="J220" t="str">
            <v>C2B2P</v>
          </cell>
        </row>
        <row r="221">
          <cell r="J221" t="str">
            <v>C2B2P</v>
          </cell>
        </row>
        <row r="222">
          <cell r="J222" t="str">
            <v>C2B2A</v>
          </cell>
        </row>
        <row r="223">
          <cell r="J223" t="str">
            <v>C2B3A</v>
          </cell>
        </row>
        <row r="224">
          <cell r="J224" t="str">
            <v>C2B3P</v>
          </cell>
        </row>
        <row r="225">
          <cell r="J225" t="str">
            <v>C2B3P</v>
          </cell>
        </row>
        <row r="226">
          <cell r="J226" t="str">
            <v>C2B3P</v>
          </cell>
        </row>
        <row r="227">
          <cell r="J227" t="str">
            <v>C2B3A</v>
          </cell>
        </row>
        <row r="228">
          <cell r="J228" t="str">
            <v>C2B3P</v>
          </cell>
        </row>
        <row r="229">
          <cell r="J229" t="str">
            <v>C2B3P</v>
          </cell>
        </row>
        <row r="230">
          <cell r="J230" t="str">
            <v>C2B3A</v>
          </cell>
        </row>
        <row r="231">
          <cell r="J231" t="str">
            <v>C2B3P</v>
          </cell>
        </row>
        <row r="232">
          <cell r="J232" t="str">
            <v>C2B3R</v>
          </cell>
        </row>
        <row r="233">
          <cell r="J233" t="str">
            <v>C2B3A</v>
          </cell>
        </row>
        <row r="234">
          <cell r="J234" t="str">
            <v>C2B3R</v>
          </cell>
        </row>
        <row r="235">
          <cell r="J235" t="str">
            <v>C2B3A</v>
          </cell>
        </row>
        <row r="236">
          <cell r="J236" t="str">
            <v>C2B3A</v>
          </cell>
        </row>
        <row r="237">
          <cell r="J237" t="str">
            <v>C2B3R</v>
          </cell>
        </row>
        <row r="238">
          <cell r="J238" t="str">
            <v>C2B3P</v>
          </cell>
        </row>
        <row r="239">
          <cell r="J239" t="str">
            <v>C2B3R</v>
          </cell>
        </row>
        <row r="240">
          <cell r="J240" t="str">
            <v>C2B3A</v>
          </cell>
        </row>
        <row r="241">
          <cell r="J241" t="str">
            <v>C2B3P</v>
          </cell>
        </row>
        <row r="242">
          <cell r="J242" t="str">
            <v>C2B3P</v>
          </cell>
        </row>
        <row r="243">
          <cell r="J243" t="str">
            <v>C2B3P</v>
          </cell>
        </row>
        <row r="244">
          <cell r="J244" t="str">
            <v>C2B3A</v>
          </cell>
        </row>
        <row r="245">
          <cell r="J245" t="str">
            <v>C2B3P</v>
          </cell>
        </row>
        <row r="246">
          <cell r="J246" t="str">
            <v>C2B3A</v>
          </cell>
        </row>
        <row r="247">
          <cell r="J247" t="str">
            <v>C2B3P</v>
          </cell>
        </row>
        <row r="248">
          <cell r="J248" t="str">
            <v>C2B3P</v>
          </cell>
        </row>
        <row r="249">
          <cell r="J249" t="str">
            <v>C2B3A</v>
          </cell>
        </row>
        <row r="250">
          <cell r="J250" t="str">
            <v>C2B3A</v>
          </cell>
        </row>
        <row r="251">
          <cell r="J251" t="str">
            <v>C2B3A</v>
          </cell>
        </row>
        <row r="252">
          <cell r="J252" t="str">
            <v>C2B3P</v>
          </cell>
        </row>
        <row r="253">
          <cell r="J253" t="str">
            <v>C2B3A</v>
          </cell>
        </row>
        <row r="254">
          <cell r="J254" t="str">
            <v>C2B3A</v>
          </cell>
        </row>
        <row r="255">
          <cell r="J255" t="str">
            <v>C2B3P</v>
          </cell>
        </row>
        <row r="256">
          <cell r="J256" t="str">
            <v>C2B3R</v>
          </cell>
        </row>
        <row r="257">
          <cell r="J257" t="str">
            <v>C2B3A</v>
          </cell>
        </row>
        <row r="258">
          <cell r="J258" t="str">
            <v>C2B3P</v>
          </cell>
        </row>
        <row r="259">
          <cell r="J259" t="str">
            <v>C2B3P</v>
          </cell>
        </row>
        <row r="260">
          <cell r="J260" t="str">
            <v>C2B4A</v>
          </cell>
        </row>
        <row r="261">
          <cell r="J261" t="str">
            <v>C2B4P</v>
          </cell>
        </row>
        <row r="262">
          <cell r="J262" t="str">
            <v>C2B4A</v>
          </cell>
        </row>
        <row r="263">
          <cell r="J263" t="str">
            <v>C2B4A</v>
          </cell>
        </row>
        <row r="264">
          <cell r="J264" t="str">
            <v>C2B4P</v>
          </cell>
        </row>
        <row r="265">
          <cell r="J265" t="str">
            <v>C2B4P</v>
          </cell>
        </row>
        <row r="266">
          <cell r="J266" t="str">
            <v>C2B4R</v>
          </cell>
        </row>
        <row r="267">
          <cell r="J267" t="str">
            <v>C2B4P</v>
          </cell>
        </row>
        <row r="268">
          <cell r="J268" t="str">
            <v>C2B4P</v>
          </cell>
        </row>
        <row r="269">
          <cell r="J269" t="str">
            <v>C2B4P</v>
          </cell>
        </row>
        <row r="270">
          <cell r="J270" t="str">
            <v>C2B4A</v>
          </cell>
        </row>
        <row r="271">
          <cell r="J271" t="str">
            <v>C2B4P</v>
          </cell>
        </row>
        <row r="272">
          <cell r="J272" t="str">
            <v>C2B4P</v>
          </cell>
        </row>
        <row r="273">
          <cell r="J273" t="str">
            <v>C2B4R</v>
          </cell>
        </row>
        <row r="274">
          <cell r="J274" t="str">
            <v>C2B4R</v>
          </cell>
        </row>
        <row r="275">
          <cell r="J275" t="str">
            <v>C2B4A</v>
          </cell>
        </row>
        <row r="276">
          <cell r="J276" t="str">
            <v>C2B4P</v>
          </cell>
        </row>
        <row r="277">
          <cell r="J277" t="str">
            <v>C2B4P</v>
          </cell>
        </row>
        <row r="278">
          <cell r="J278" t="str">
            <v>C2B4A</v>
          </cell>
        </row>
        <row r="279">
          <cell r="J279" t="str">
            <v>C2B4P</v>
          </cell>
        </row>
        <row r="280">
          <cell r="J280" t="str">
            <v>C2B4A</v>
          </cell>
        </row>
        <row r="281">
          <cell r="J281" t="str">
            <v>C2B4A</v>
          </cell>
        </row>
        <row r="282">
          <cell r="J282" t="str">
            <v>C2B4A</v>
          </cell>
        </row>
        <row r="283">
          <cell r="J283" t="str">
            <v>C2B4A</v>
          </cell>
        </row>
        <row r="284">
          <cell r="J284" t="str">
            <v>C2B4P</v>
          </cell>
        </row>
        <row r="285">
          <cell r="J285" t="str">
            <v>C2B4A</v>
          </cell>
        </row>
        <row r="286">
          <cell r="J286" t="str">
            <v>C2B4P</v>
          </cell>
        </row>
        <row r="287">
          <cell r="J287" t="str">
            <v>C2B4A</v>
          </cell>
        </row>
        <row r="288">
          <cell r="J288" t="str">
            <v>C2B4R</v>
          </cell>
        </row>
        <row r="289">
          <cell r="J289" t="str">
            <v>C2B4P</v>
          </cell>
        </row>
        <row r="290">
          <cell r="J290" t="str">
            <v>C2B4A</v>
          </cell>
        </row>
        <row r="291">
          <cell r="J291" t="str">
            <v>C2B4P</v>
          </cell>
        </row>
        <row r="292">
          <cell r="J292" t="str">
            <v>C2B4P</v>
          </cell>
        </row>
        <row r="293">
          <cell r="J293" t="str">
            <v>C2B4P</v>
          </cell>
        </row>
        <row r="294">
          <cell r="J294" t="str">
            <v>C2B4P</v>
          </cell>
        </row>
        <row r="295">
          <cell r="J295" t="str">
            <v>C2B4P</v>
          </cell>
        </row>
        <row r="296">
          <cell r="J296" t="str">
            <v>C2B4P</v>
          </cell>
        </row>
        <row r="297">
          <cell r="J297" t="str">
            <v>C2B4P</v>
          </cell>
        </row>
        <row r="298">
          <cell r="J298" t="str">
            <v>C2B4P</v>
          </cell>
        </row>
        <row r="299">
          <cell r="J299" t="str">
            <v>C2B4P</v>
          </cell>
        </row>
        <row r="300">
          <cell r="J300" t="str">
            <v>C2ER1</v>
          </cell>
        </row>
        <row r="301">
          <cell r="J301" t="str">
            <v>C2ER1</v>
          </cell>
        </row>
        <row r="302">
          <cell r="J302" t="str">
            <v>C2ER1</v>
          </cell>
        </row>
        <row r="303">
          <cell r="J303" t="str">
            <v>C2ER1</v>
          </cell>
        </row>
        <row r="304">
          <cell r="J304" t="str">
            <v>C2ER1</v>
          </cell>
        </row>
        <row r="305">
          <cell r="J305" t="str">
            <v>C2ER1</v>
          </cell>
        </row>
        <row r="306">
          <cell r="J306" t="str">
            <v>C2ER1</v>
          </cell>
        </row>
        <row r="307">
          <cell r="J307" t="str">
            <v>C2ER1</v>
          </cell>
        </row>
        <row r="308">
          <cell r="J308" t="str">
            <v>C2ER1</v>
          </cell>
        </row>
        <row r="309">
          <cell r="J309" t="str">
            <v>C2ER1</v>
          </cell>
        </row>
        <row r="310">
          <cell r="J310" t="str">
            <v>C2ER1</v>
          </cell>
        </row>
        <row r="311">
          <cell r="J311" t="str">
            <v>C2ER1</v>
          </cell>
        </row>
        <row r="312">
          <cell r="J312" t="str">
            <v>C2ER1</v>
          </cell>
        </row>
        <row r="313">
          <cell r="J313" t="str">
            <v>C2ER1</v>
          </cell>
        </row>
        <row r="314">
          <cell r="J314" t="str">
            <v>C2ER1</v>
          </cell>
        </row>
        <row r="315">
          <cell r="J315" t="str">
            <v>C2ER1</v>
          </cell>
        </row>
        <row r="316">
          <cell r="J316" t="str">
            <v>C2ER1</v>
          </cell>
        </row>
        <row r="317">
          <cell r="J317" t="str">
            <v>C2ER1</v>
          </cell>
        </row>
        <row r="318">
          <cell r="J318" t="str">
            <v>C2ER1</v>
          </cell>
        </row>
        <row r="319">
          <cell r="J319" t="str">
            <v>C2ER1</v>
          </cell>
        </row>
        <row r="320">
          <cell r="J320" t="str">
            <v>C2ER1</v>
          </cell>
        </row>
        <row r="321">
          <cell r="J321" t="str">
            <v>C2ER1</v>
          </cell>
        </row>
        <row r="322">
          <cell r="J322" t="str">
            <v>C2ER1</v>
          </cell>
        </row>
        <row r="323">
          <cell r="J323" t="str">
            <v>C2ER1</v>
          </cell>
        </row>
        <row r="324">
          <cell r="J324" t="str">
            <v>C2ER1</v>
          </cell>
        </row>
        <row r="325">
          <cell r="J325" t="str">
            <v>C2ER1</v>
          </cell>
        </row>
        <row r="326">
          <cell r="J326" t="str">
            <v>C2ER1</v>
          </cell>
        </row>
        <row r="327">
          <cell r="J327" t="str">
            <v>C2ER1</v>
          </cell>
        </row>
        <row r="328">
          <cell r="J328" t="str">
            <v>C2ER1</v>
          </cell>
        </row>
        <row r="329">
          <cell r="J329" t="str">
            <v>C2ER1</v>
          </cell>
        </row>
        <row r="330">
          <cell r="J330" t="str">
            <v>C2ER1</v>
          </cell>
        </row>
        <row r="331">
          <cell r="J331" t="str">
            <v>C2ER1</v>
          </cell>
        </row>
        <row r="332">
          <cell r="J332" t="str">
            <v>C2ER1</v>
          </cell>
        </row>
        <row r="333">
          <cell r="J333" t="str">
            <v>C2ER1</v>
          </cell>
        </row>
        <row r="334">
          <cell r="J334" t="str">
            <v>C2ER1</v>
          </cell>
        </row>
        <row r="335">
          <cell r="J335" t="str">
            <v>C2ER1</v>
          </cell>
        </row>
        <row r="336">
          <cell r="J336" t="str">
            <v>C2ER1</v>
          </cell>
        </row>
        <row r="337">
          <cell r="J337" t="str">
            <v>C2ER1</v>
          </cell>
        </row>
        <row r="338">
          <cell r="J338" t="str">
            <v>C2ER1</v>
          </cell>
        </row>
        <row r="339">
          <cell r="J339" t="str">
            <v>C2ER1</v>
          </cell>
        </row>
        <row r="340">
          <cell r="J340" t="str">
            <v>C2ER1</v>
          </cell>
        </row>
        <row r="341">
          <cell r="J341" t="str">
            <v>C2ER1</v>
          </cell>
        </row>
        <row r="342">
          <cell r="J342" t="str">
            <v>C2ER1</v>
          </cell>
        </row>
        <row r="343">
          <cell r="J343" t="str">
            <v>C2ER1</v>
          </cell>
        </row>
        <row r="344">
          <cell r="J344" t="str">
            <v>C2ER1</v>
          </cell>
        </row>
        <row r="345">
          <cell r="J345" t="str">
            <v>C2ER1</v>
          </cell>
        </row>
        <row r="346">
          <cell r="J346" t="str">
            <v>C2ER1</v>
          </cell>
        </row>
        <row r="347">
          <cell r="J347" t="str">
            <v>C2ER1</v>
          </cell>
        </row>
        <row r="348">
          <cell r="J348" t="str">
            <v>C2ER1</v>
          </cell>
        </row>
        <row r="349">
          <cell r="J349" t="str">
            <v>C2ER1</v>
          </cell>
        </row>
        <row r="350">
          <cell r="J350" t="str">
            <v>C2ER1</v>
          </cell>
        </row>
        <row r="351">
          <cell r="J351" t="str">
            <v>C2ER1</v>
          </cell>
        </row>
        <row r="352">
          <cell r="J352" t="str">
            <v>C2ER1</v>
          </cell>
        </row>
        <row r="353">
          <cell r="J353" t="str">
            <v>C2ER1</v>
          </cell>
        </row>
        <row r="354">
          <cell r="J354" t="str">
            <v>C2ER1</v>
          </cell>
        </row>
        <row r="355">
          <cell r="J355" t="str">
            <v>C2ER1</v>
          </cell>
        </row>
        <row r="356">
          <cell r="J356" t="str">
            <v>C2ER1</v>
          </cell>
        </row>
        <row r="357">
          <cell r="J357" t="str">
            <v>C2ER1</v>
          </cell>
        </row>
        <row r="358">
          <cell r="J358" t="str">
            <v>C2ER1</v>
          </cell>
        </row>
        <row r="359">
          <cell r="J359" t="str">
            <v>C2ER1</v>
          </cell>
        </row>
        <row r="360">
          <cell r="J360" t="str">
            <v>C2ER1</v>
          </cell>
        </row>
        <row r="361">
          <cell r="J361" t="str">
            <v>C2ER1</v>
          </cell>
        </row>
        <row r="362">
          <cell r="J362" t="str">
            <v>C2ER1</v>
          </cell>
        </row>
        <row r="363">
          <cell r="J363" t="str">
            <v>C2ER1</v>
          </cell>
        </row>
        <row r="364">
          <cell r="J364" t="str">
            <v>C2ER1</v>
          </cell>
        </row>
        <row r="365">
          <cell r="J365" t="str">
            <v>C2ER1</v>
          </cell>
        </row>
        <row r="366">
          <cell r="J366" t="str">
            <v>C2ER1</v>
          </cell>
        </row>
        <row r="367">
          <cell r="J367" t="str">
            <v>C2ER1</v>
          </cell>
        </row>
        <row r="368">
          <cell r="J368" t="str">
            <v>C2ER1</v>
          </cell>
        </row>
        <row r="369">
          <cell r="J369" t="str">
            <v>C2ER1</v>
          </cell>
        </row>
        <row r="370">
          <cell r="J370" t="str">
            <v>C2ER1</v>
          </cell>
        </row>
        <row r="371">
          <cell r="J371" t="str">
            <v>C2ER1</v>
          </cell>
        </row>
        <row r="372">
          <cell r="J372" t="str">
            <v>C2ER1</v>
          </cell>
        </row>
        <row r="373">
          <cell r="J373" t="str">
            <v>C2ER1</v>
          </cell>
        </row>
        <row r="374">
          <cell r="J374" t="str">
            <v>C2ER1</v>
          </cell>
        </row>
        <row r="375">
          <cell r="J375" t="str">
            <v>C2ER1</v>
          </cell>
        </row>
        <row r="376">
          <cell r="J376" t="str">
            <v>C2ER1</v>
          </cell>
        </row>
        <row r="377">
          <cell r="J377" t="str">
            <v>C2ER1</v>
          </cell>
        </row>
        <row r="378">
          <cell r="J378" t="str">
            <v>C2ER1</v>
          </cell>
        </row>
        <row r="379">
          <cell r="J379" t="str">
            <v>C2ER1</v>
          </cell>
        </row>
        <row r="380">
          <cell r="J380" t="str">
            <v>C2ER1</v>
          </cell>
        </row>
        <row r="381">
          <cell r="J381" t="str">
            <v>C2ER1</v>
          </cell>
        </row>
        <row r="382">
          <cell r="J382" t="str">
            <v>C2ER1</v>
          </cell>
        </row>
        <row r="383">
          <cell r="J383" t="str">
            <v>C2ER1</v>
          </cell>
        </row>
        <row r="384">
          <cell r="J384" t="str">
            <v>C2ER1</v>
          </cell>
        </row>
        <row r="385">
          <cell r="J385" t="str">
            <v>C2ER1</v>
          </cell>
        </row>
        <row r="386">
          <cell r="J386" t="str">
            <v>C2ER1</v>
          </cell>
        </row>
        <row r="387">
          <cell r="J387" t="str">
            <v>C2ER1</v>
          </cell>
        </row>
        <row r="388">
          <cell r="J388" t="str">
            <v>C2ER1</v>
          </cell>
        </row>
        <row r="389">
          <cell r="J389" t="str">
            <v>C2ER1</v>
          </cell>
        </row>
        <row r="390">
          <cell r="J390" t="str">
            <v>C2ER1</v>
          </cell>
        </row>
        <row r="391">
          <cell r="J391" t="str">
            <v>C2ER1</v>
          </cell>
        </row>
        <row r="392">
          <cell r="J392" t="str">
            <v>C2ER1</v>
          </cell>
        </row>
        <row r="393">
          <cell r="J393" t="str">
            <v>C2ER1</v>
          </cell>
        </row>
        <row r="394">
          <cell r="J394" t="str">
            <v>C2ER1</v>
          </cell>
        </row>
        <row r="395">
          <cell r="J395" t="str">
            <v>C2ER1</v>
          </cell>
        </row>
        <row r="396">
          <cell r="J396" t="str">
            <v>C2ER1</v>
          </cell>
        </row>
        <row r="397">
          <cell r="J397" t="str">
            <v>C2ER1</v>
          </cell>
        </row>
        <row r="398">
          <cell r="J398" t="str">
            <v>C2ER1</v>
          </cell>
        </row>
        <row r="399">
          <cell r="J399" t="str">
            <v>C2ER1</v>
          </cell>
        </row>
        <row r="400">
          <cell r="J400" t="str">
            <v>C2ER1</v>
          </cell>
        </row>
        <row r="401">
          <cell r="J401" t="str">
            <v>C2ER1</v>
          </cell>
        </row>
        <row r="402">
          <cell r="J402" t="str">
            <v>C2ER1</v>
          </cell>
        </row>
        <row r="403">
          <cell r="J403" t="str">
            <v>C2ER1</v>
          </cell>
        </row>
        <row r="404">
          <cell r="J404" t="str">
            <v>C2ER1</v>
          </cell>
        </row>
        <row r="405">
          <cell r="J405" t="str">
            <v>C2ER1</v>
          </cell>
        </row>
        <row r="406">
          <cell r="J406" t="str">
            <v>C2ER1</v>
          </cell>
        </row>
        <row r="407">
          <cell r="J407" t="str">
            <v>C2ER1</v>
          </cell>
        </row>
        <row r="408">
          <cell r="J408" t="str">
            <v>C2ER1</v>
          </cell>
        </row>
        <row r="409">
          <cell r="J409" t="str">
            <v>C2ER1</v>
          </cell>
        </row>
        <row r="410">
          <cell r="J410" t="str">
            <v>C2ER1</v>
          </cell>
        </row>
        <row r="411">
          <cell r="J411" t="str">
            <v>C2ER1</v>
          </cell>
        </row>
        <row r="412">
          <cell r="J412" t="str">
            <v>C2ER1</v>
          </cell>
        </row>
        <row r="413">
          <cell r="J413" t="str">
            <v>C2ER1</v>
          </cell>
        </row>
        <row r="414">
          <cell r="J414" t="str">
            <v>C2ER1</v>
          </cell>
        </row>
        <row r="415">
          <cell r="J415" t="str">
            <v>C2ER1</v>
          </cell>
        </row>
        <row r="416">
          <cell r="J416" t="str">
            <v>C2ER1</v>
          </cell>
        </row>
        <row r="417">
          <cell r="J417" t="str">
            <v>C2ER1</v>
          </cell>
        </row>
        <row r="418">
          <cell r="J418" t="str">
            <v>C2ER1</v>
          </cell>
        </row>
        <row r="419">
          <cell r="J419" t="str">
            <v>C2ER1</v>
          </cell>
        </row>
        <row r="420">
          <cell r="J420" t="str">
            <v>C2ER1</v>
          </cell>
        </row>
        <row r="421">
          <cell r="J421" t="str">
            <v>C2ER1</v>
          </cell>
        </row>
        <row r="422">
          <cell r="J422" t="str">
            <v>C2ER1</v>
          </cell>
        </row>
        <row r="423">
          <cell r="J423" t="str">
            <v>C2ER1</v>
          </cell>
        </row>
        <row r="424">
          <cell r="J424" t="str">
            <v>C2ER1</v>
          </cell>
        </row>
        <row r="425">
          <cell r="J425" t="str">
            <v>C2ER1</v>
          </cell>
        </row>
        <row r="426">
          <cell r="J426" t="str">
            <v>C2ER1</v>
          </cell>
        </row>
        <row r="427">
          <cell r="J427" t="str">
            <v>C2ER1</v>
          </cell>
        </row>
        <row r="428">
          <cell r="J428" t="str">
            <v>C2ER1</v>
          </cell>
        </row>
        <row r="429">
          <cell r="J429" t="str">
            <v>C2ER1</v>
          </cell>
        </row>
        <row r="430">
          <cell r="J430" t="str">
            <v>C2ER1</v>
          </cell>
        </row>
        <row r="431">
          <cell r="J431" t="str">
            <v>C2ER1</v>
          </cell>
        </row>
        <row r="432">
          <cell r="J432" t="str">
            <v>C2ER1</v>
          </cell>
        </row>
        <row r="433">
          <cell r="J433" t="str">
            <v>C2ER1</v>
          </cell>
        </row>
        <row r="434">
          <cell r="J434" t="str">
            <v>C2ER1</v>
          </cell>
        </row>
        <row r="435">
          <cell r="J435" t="str">
            <v>C2ER1</v>
          </cell>
        </row>
        <row r="436">
          <cell r="J436" t="str">
            <v>C2ER1</v>
          </cell>
        </row>
        <row r="437">
          <cell r="J437" t="str">
            <v>C2ER1</v>
          </cell>
        </row>
        <row r="438">
          <cell r="J438" t="str">
            <v>C2ER1</v>
          </cell>
        </row>
        <row r="439">
          <cell r="J439" t="str">
            <v>C2ER1</v>
          </cell>
        </row>
        <row r="440">
          <cell r="J440" t="str">
            <v>C2ER1</v>
          </cell>
        </row>
        <row r="441">
          <cell r="J441" t="str">
            <v>C2ER1</v>
          </cell>
        </row>
        <row r="442">
          <cell r="J442" t="str">
            <v>C2ER1</v>
          </cell>
        </row>
        <row r="443">
          <cell r="J443" t="str">
            <v>C2ER1</v>
          </cell>
        </row>
        <row r="444">
          <cell r="J444" t="str">
            <v>C2ER1</v>
          </cell>
        </row>
        <row r="445">
          <cell r="J445" t="str">
            <v>C2ER1</v>
          </cell>
        </row>
        <row r="446">
          <cell r="J446" t="str">
            <v>C2ER1</v>
          </cell>
        </row>
        <row r="447">
          <cell r="J447" t="str">
            <v>C2ER1</v>
          </cell>
        </row>
        <row r="448">
          <cell r="J448" t="str">
            <v>C2ER1</v>
          </cell>
        </row>
        <row r="449">
          <cell r="J449" t="str">
            <v>C2ER1</v>
          </cell>
        </row>
        <row r="450">
          <cell r="J450" t="str">
            <v>C2ER1</v>
          </cell>
        </row>
        <row r="451">
          <cell r="J451" t="str">
            <v>C2ER1</v>
          </cell>
        </row>
        <row r="452">
          <cell r="J452" t="str">
            <v>C2ER1</v>
          </cell>
        </row>
        <row r="453">
          <cell r="J453" t="str">
            <v>C2ER1</v>
          </cell>
        </row>
        <row r="454">
          <cell r="J454" t="str">
            <v>C2ER1</v>
          </cell>
        </row>
        <row r="455">
          <cell r="J455" t="str">
            <v>C2ER1</v>
          </cell>
        </row>
        <row r="456">
          <cell r="J456" t="str">
            <v>C2ER1</v>
          </cell>
        </row>
        <row r="457">
          <cell r="J457" t="str">
            <v>C2ER1</v>
          </cell>
        </row>
        <row r="458">
          <cell r="J458" t="str">
            <v>C2ER1</v>
          </cell>
        </row>
        <row r="459">
          <cell r="J459" t="str">
            <v>C2ER1</v>
          </cell>
        </row>
        <row r="460">
          <cell r="J460" t="str">
            <v>C2ER1</v>
          </cell>
        </row>
        <row r="461">
          <cell r="J461" t="str">
            <v>C2ER1</v>
          </cell>
        </row>
        <row r="462">
          <cell r="J462" t="str">
            <v>C2ER1</v>
          </cell>
        </row>
        <row r="463">
          <cell r="J463" t="str">
            <v>C2ER1</v>
          </cell>
        </row>
        <row r="464">
          <cell r="J464" t="str">
            <v>C2ER1</v>
          </cell>
        </row>
        <row r="465">
          <cell r="J465" t="str">
            <v>C2ER1</v>
          </cell>
        </row>
        <row r="466">
          <cell r="J466" t="str">
            <v>C2ER1</v>
          </cell>
        </row>
        <row r="467">
          <cell r="J467" t="str">
            <v>C2ER1</v>
          </cell>
        </row>
        <row r="468">
          <cell r="J468" t="str">
            <v>C2ER1</v>
          </cell>
        </row>
        <row r="469">
          <cell r="J469" t="str">
            <v>C2ER1</v>
          </cell>
        </row>
        <row r="470">
          <cell r="J470" t="str">
            <v>C2ER1</v>
          </cell>
        </row>
        <row r="471">
          <cell r="J471" t="str">
            <v>C2ER1</v>
          </cell>
        </row>
        <row r="472">
          <cell r="J472" t="str">
            <v>C2ER1</v>
          </cell>
        </row>
        <row r="473">
          <cell r="J473" t="str">
            <v>C2ER1</v>
          </cell>
        </row>
        <row r="474">
          <cell r="J474" t="str">
            <v>C2ER1</v>
          </cell>
        </row>
        <row r="475">
          <cell r="J475" t="str">
            <v>C2ER1</v>
          </cell>
        </row>
        <row r="476">
          <cell r="J476" t="str">
            <v>C2ER1</v>
          </cell>
        </row>
        <row r="477">
          <cell r="J477" t="str">
            <v>C2ER1</v>
          </cell>
        </row>
        <row r="478">
          <cell r="J478" t="str">
            <v>C2ER1</v>
          </cell>
        </row>
        <row r="479">
          <cell r="J479" t="str">
            <v>C2ER1</v>
          </cell>
        </row>
        <row r="480">
          <cell r="J480" t="str">
            <v>C2ER1</v>
          </cell>
        </row>
        <row r="481">
          <cell r="J481" t="str">
            <v>C2ER1</v>
          </cell>
        </row>
        <row r="482">
          <cell r="J482" t="str">
            <v>C2ER1</v>
          </cell>
        </row>
        <row r="483">
          <cell r="J483" t="str">
            <v>C2ER1</v>
          </cell>
        </row>
        <row r="484">
          <cell r="J484" t="str">
            <v>C2ER1</v>
          </cell>
        </row>
        <row r="485">
          <cell r="J485" t="str">
            <v>C2ER1</v>
          </cell>
        </row>
        <row r="486">
          <cell r="J486" t="str">
            <v>C2ER1</v>
          </cell>
        </row>
        <row r="487">
          <cell r="J487" t="str">
            <v>C2ER1</v>
          </cell>
        </row>
        <row r="488">
          <cell r="J488" t="str">
            <v>C2ER1</v>
          </cell>
        </row>
        <row r="489">
          <cell r="J489" t="str">
            <v>C2ER1</v>
          </cell>
        </row>
        <row r="490">
          <cell r="J490" t="str">
            <v>C2ER1</v>
          </cell>
        </row>
        <row r="491">
          <cell r="J491" t="str">
            <v>C2ER1</v>
          </cell>
        </row>
        <row r="492">
          <cell r="J492" t="str">
            <v>C2ER1</v>
          </cell>
        </row>
        <row r="493">
          <cell r="J493" t="str">
            <v>C2ER1</v>
          </cell>
        </row>
        <row r="494">
          <cell r="J494" t="str">
            <v>C2ER1</v>
          </cell>
        </row>
        <row r="495">
          <cell r="J495" t="str">
            <v>C2ER1</v>
          </cell>
        </row>
        <row r="496">
          <cell r="J496" t="str">
            <v>C2ER1</v>
          </cell>
        </row>
        <row r="497">
          <cell r="J497" t="str">
            <v>C2ER1</v>
          </cell>
        </row>
        <row r="498">
          <cell r="J498" t="str">
            <v>C2ER1</v>
          </cell>
        </row>
        <row r="499">
          <cell r="J499" t="str">
            <v>C2ER1</v>
          </cell>
        </row>
        <row r="500">
          <cell r="J500" t="str">
            <v>C2ER1</v>
          </cell>
        </row>
        <row r="501">
          <cell r="J501" t="str">
            <v>C2ER1</v>
          </cell>
        </row>
        <row r="502">
          <cell r="J502" t="str">
            <v>C2ER1</v>
          </cell>
        </row>
        <row r="503">
          <cell r="J503" t="str">
            <v>C2ER1</v>
          </cell>
        </row>
        <row r="504">
          <cell r="J504" t="str">
            <v>C2ER1</v>
          </cell>
        </row>
        <row r="505">
          <cell r="J505" t="str">
            <v>C2ER1</v>
          </cell>
        </row>
        <row r="506">
          <cell r="J506" t="str">
            <v>C2ER1</v>
          </cell>
        </row>
        <row r="507">
          <cell r="J507" t="str">
            <v>C2ER1</v>
          </cell>
        </row>
        <row r="508">
          <cell r="J508" t="str">
            <v>C2ER1</v>
          </cell>
        </row>
        <row r="509">
          <cell r="J509" t="str">
            <v>C2ER1</v>
          </cell>
        </row>
        <row r="510">
          <cell r="J510" t="str">
            <v>C2ER1</v>
          </cell>
        </row>
        <row r="511">
          <cell r="J511" t="str">
            <v>C2ER1</v>
          </cell>
        </row>
        <row r="512">
          <cell r="J512" t="str">
            <v>C2ER1</v>
          </cell>
        </row>
        <row r="513">
          <cell r="J513" t="str">
            <v>C2ER1</v>
          </cell>
        </row>
        <row r="514">
          <cell r="J514" t="str">
            <v>C2ER1</v>
          </cell>
        </row>
        <row r="515">
          <cell r="J515" t="str">
            <v>C2ER1</v>
          </cell>
        </row>
        <row r="516">
          <cell r="J516" t="str">
            <v>C2ER1</v>
          </cell>
        </row>
        <row r="517">
          <cell r="J517" t="str">
            <v>C2ER1</v>
          </cell>
        </row>
        <row r="518">
          <cell r="J518" t="str">
            <v>C2ER1</v>
          </cell>
        </row>
        <row r="519">
          <cell r="J519" t="str">
            <v>C2ER1</v>
          </cell>
        </row>
        <row r="520">
          <cell r="J520" t="str">
            <v>C2ER1</v>
          </cell>
        </row>
        <row r="521">
          <cell r="J521" t="str">
            <v>C2ER1</v>
          </cell>
        </row>
        <row r="522">
          <cell r="J522" t="str">
            <v>C2ER1</v>
          </cell>
        </row>
        <row r="523">
          <cell r="J523" t="str">
            <v>C2ER1</v>
          </cell>
        </row>
        <row r="524">
          <cell r="J524" t="str">
            <v>C2ER1</v>
          </cell>
        </row>
        <row r="525">
          <cell r="J525" t="str">
            <v>C2ER1</v>
          </cell>
        </row>
        <row r="526">
          <cell r="J526" t="str">
            <v>C2ER1</v>
          </cell>
        </row>
        <row r="527">
          <cell r="J527" t="str">
            <v>C2ER1</v>
          </cell>
        </row>
        <row r="528">
          <cell r="J528" t="str">
            <v>C2ER1</v>
          </cell>
        </row>
        <row r="529">
          <cell r="J529" t="str">
            <v>C2ER1</v>
          </cell>
        </row>
        <row r="530">
          <cell r="J530" t="str">
            <v>C2ER1</v>
          </cell>
        </row>
        <row r="531">
          <cell r="J531" t="str">
            <v>C2ER1</v>
          </cell>
        </row>
        <row r="532">
          <cell r="J532" t="str">
            <v>C2ER1</v>
          </cell>
        </row>
        <row r="533">
          <cell r="J533" t="str">
            <v>C2ER1</v>
          </cell>
        </row>
        <row r="534">
          <cell r="J534" t="str">
            <v>C2ER1</v>
          </cell>
        </row>
        <row r="535">
          <cell r="J535" t="str">
            <v>C2ER1</v>
          </cell>
        </row>
        <row r="536">
          <cell r="J536" t="str">
            <v>C2ER1</v>
          </cell>
        </row>
        <row r="537">
          <cell r="J537" t="str">
            <v>C2ER1</v>
          </cell>
        </row>
        <row r="538">
          <cell r="J538" t="str">
            <v>C2ER1</v>
          </cell>
        </row>
        <row r="539">
          <cell r="J539" t="str">
            <v>C2ER1</v>
          </cell>
        </row>
        <row r="540">
          <cell r="J540" t="str">
            <v>C2ER1</v>
          </cell>
        </row>
        <row r="541">
          <cell r="J541" t="str">
            <v>C2ER1</v>
          </cell>
        </row>
        <row r="542">
          <cell r="J542" t="str">
            <v>C2ER1</v>
          </cell>
        </row>
        <row r="543">
          <cell r="J543" t="str">
            <v>C2ER1</v>
          </cell>
        </row>
        <row r="544">
          <cell r="J544" t="str">
            <v>C2ER1</v>
          </cell>
        </row>
        <row r="545">
          <cell r="J545" t="str">
            <v>C2ER1</v>
          </cell>
        </row>
        <row r="546">
          <cell r="J546" t="str">
            <v>C2ER1</v>
          </cell>
        </row>
        <row r="547">
          <cell r="J547" t="str">
            <v>C2ER1</v>
          </cell>
        </row>
        <row r="548">
          <cell r="J548" t="str">
            <v>C2G1A</v>
          </cell>
        </row>
        <row r="549">
          <cell r="J549" t="str">
            <v>C2G1A</v>
          </cell>
        </row>
        <row r="550">
          <cell r="J550" t="str">
            <v>C2G1A</v>
          </cell>
        </row>
        <row r="551">
          <cell r="J551" t="str">
            <v>C2G1A</v>
          </cell>
        </row>
        <row r="552">
          <cell r="J552" t="str">
            <v>C2G1A</v>
          </cell>
        </row>
        <row r="553">
          <cell r="J553" t="str">
            <v>C2G1A</v>
          </cell>
        </row>
        <row r="554">
          <cell r="J554" t="str">
            <v>C2G1A</v>
          </cell>
        </row>
        <row r="555">
          <cell r="J555" t="str">
            <v>C2G1A</v>
          </cell>
        </row>
        <row r="556">
          <cell r="J556" t="str">
            <v>C2G2A</v>
          </cell>
        </row>
        <row r="557">
          <cell r="J557" t="str">
            <v>C2G2A</v>
          </cell>
        </row>
        <row r="558">
          <cell r="J558" t="str">
            <v>C2G2A</v>
          </cell>
        </row>
        <row r="559">
          <cell r="J559" t="str">
            <v>C2G2A</v>
          </cell>
        </row>
        <row r="560">
          <cell r="J560" t="str">
            <v>C2G2A</v>
          </cell>
        </row>
        <row r="561">
          <cell r="J561" t="str">
            <v>C2G2A</v>
          </cell>
        </row>
        <row r="562">
          <cell r="J562" t="str">
            <v>C2G2A</v>
          </cell>
        </row>
        <row r="563">
          <cell r="J563" t="str">
            <v>C2G2A</v>
          </cell>
        </row>
        <row r="564">
          <cell r="J564" t="str">
            <v>C2G3A</v>
          </cell>
        </row>
        <row r="565">
          <cell r="J565" t="str">
            <v>C2G3A</v>
          </cell>
        </row>
        <row r="566">
          <cell r="J566" t="str">
            <v>C2G3A</v>
          </cell>
        </row>
        <row r="567">
          <cell r="J567" t="str">
            <v>C2G3A</v>
          </cell>
        </row>
        <row r="568">
          <cell r="J568" t="str">
            <v>C2G3A</v>
          </cell>
        </row>
        <row r="569">
          <cell r="J569" t="str">
            <v>C2G3A</v>
          </cell>
        </row>
        <row r="570">
          <cell r="J570" t="str">
            <v>C2HAS</v>
          </cell>
        </row>
        <row r="571">
          <cell r="J571" t="str">
            <v>C2HAS</v>
          </cell>
        </row>
        <row r="572">
          <cell r="J572" t="str">
            <v>C2HAS</v>
          </cell>
        </row>
        <row r="573">
          <cell r="J573" t="str">
            <v>C2HAS</v>
          </cell>
        </row>
        <row r="574">
          <cell r="J574" t="str">
            <v>C2HAS</v>
          </cell>
        </row>
        <row r="575">
          <cell r="J575" t="str">
            <v>C2HAS</v>
          </cell>
        </row>
        <row r="576">
          <cell r="J576" t="str">
            <v>C2HAS</v>
          </cell>
        </row>
        <row r="577">
          <cell r="J577" t="str">
            <v>C2MIS</v>
          </cell>
        </row>
        <row r="578">
          <cell r="J578" t="str">
            <v>C2MIS</v>
          </cell>
        </row>
        <row r="579">
          <cell r="J579" t="str">
            <v>C2MIS</v>
          </cell>
        </row>
        <row r="580">
          <cell r="J580" t="str">
            <v>C2MIS</v>
          </cell>
        </row>
        <row r="581">
          <cell r="J581" t="str">
            <v>C2MIS</v>
          </cell>
        </row>
        <row r="582">
          <cell r="J582" t="str">
            <v>C2MIS</v>
          </cell>
        </row>
        <row r="583">
          <cell r="J583" t="str">
            <v>C2MIS</v>
          </cell>
        </row>
        <row r="584">
          <cell r="J584" t="str">
            <v>C2MIS</v>
          </cell>
        </row>
        <row r="585">
          <cell r="J585" t="str">
            <v>C2MIS</v>
          </cell>
        </row>
        <row r="586">
          <cell r="J586" t="str">
            <v>C2MIS</v>
          </cell>
        </row>
        <row r="587">
          <cell r="J587" t="str">
            <v>C2MIS</v>
          </cell>
        </row>
        <row r="588">
          <cell r="J588" t="str">
            <v>C2MP1</v>
          </cell>
        </row>
        <row r="589">
          <cell r="J589" t="str">
            <v>C2MP1</v>
          </cell>
        </row>
        <row r="590">
          <cell r="J590" t="str">
            <v>C2MP1</v>
          </cell>
        </row>
        <row r="591">
          <cell r="J591" t="str">
            <v>C2MP1</v>
          </cell>
        </row>
        <row r="592">
          <cell r="J592" t="str">
            <v>C2MP1</v>
          </cell>
        </row>
        <row r="593">
          <cell r="J593" t="str">
            <v>C2MP1</v>
          </cell>
        </row>
        <row r="594">
          <cell r="J594" t="str">
            <v>C2MP1</v>
          </cell>
        </row>
        <row r="595">
          <cell r="J595" t="str">
            <v>C2OA1</v>
          </cell>
        </row>
        <row r="596">
          <cell r="J596" t="str">
            <v>C2OA1</v>
          </cell>
        </row>
        <row r="597">
          <cell r="J597" t="str">
            <v>C2OA1</v>
          </cell>
        </row>
        <row r="598">
          <cell r="J598" t="str">
            <v>C2OA1</v>
          </cell>
        </row>
        <row r="599">
          <cell r="J599" t="str">
            <v>C2OA1</v>
          </cell>
        </row>
        <row r="600">
          <cell r="J600" t="str">
            <v>C2OA1</v>
          </cell>
        </row>
        <row r="601">
          <cell r="J601" t="str">
            <v>C2OA1</v>
          </cell>
        </row>
        <row r="602">
          <cell r="J602" t="str">
            <v>C2OA1</v>
          </cell>
        </row>
        <row r="603">
          <cell r="J603" t="str">
            <v>C2OA1</v>
          </cell>
        </row>
        <row r="604">
          <cell r="J604" t="str">
            <v>C2OA1</v>
          </cell>
        </row>
        <row r="605">
          <cell r="J605" t="str">
            <v>C2OA1</v>
          </cell>
        </row>
        <row r="606">
          <cell r="J606" t="str">
            <v>C2OA1</v>
          </cell>
        </row>
        <row r="607">
          <cell r="J607" t="str">
            <v>C2OA1</v>
          </cell>
        </row>
        <row r="608">
          <cell r="J608" t="str">
            <v>C2OA1</v>
          </cell>
        </row>
        <row r="609">
          <cell r="J609" t="str">
            <v>C2OA1</v>
          </cell>
        </row>
        <row r="610">
          <cell r="J610" t="str">
            <v>C2OA1</v>
          </cell>
        </row>
        <row r="611">
          <cell r="J611" t="str">
            <v>C2OA1</v>
          </cell>
        </row>
        <row r="612">
          <cell r="J612" t="str">
            <v>C2OA1</v>
          </cell>
        </row>
        <row r="613">
          <cell r="J613" t="str">
            <v>C2OA1</v>
          </cell>
        </row>
        <row r="614">
          <cell r="J614" t="str">
            <v>C2OA1</v>
          </cell>
        </row>
        <row r="615">
          <cell r="J615" t="str">
            <v>C2OA1</v>
          </cell>
        </row>
        <row r="616">
          <cell r="J616" t="str">
            <v>C2OA1</v>
          </cell>
        </row>
        <row r="617">
          <cell r="J617" t="str">
            <v>C2OA1</v>
          </cell>
        </row>
        <row r="618">
          <cell r="J618" t="str">
            <v>C2OA1</v>
          </cell>
        </row>
        <row r="619">
          <cell r="J619" t="str">
            <v>C2OA1</v>
          </cell>
        </row>
        <row r="620">
          <cell r="J620" t="str">
            <v>C2OA1</v>
          </cell>
        </row>
        <row r="621">
          <cell r="J621" t="str">
            <v>C2OA1</v>
          </cell>
        </row>
        <row r="622">
          <cell r="J622" t="str">
            <v>C2OA1</v>
          </cell>
        </row>
        <row r="623">
          <cell r="J623" t="str">
            <v>C2OA1</v>
          </cell>
        </row>
        <row r="624">
          <cell r="J624" t="str">
            <v>C2OA1</v>
          </cell>
        </row>
        <row r="625">
          <cell r="J625" t="str">
            <v>C2OA1</v>
          </cell>
        </row>
        <row r="626">
          <cell r="J626" t="str">
            <v>C2OA1</v>
          </cell>
        </row>
        <row r="627">
          <cell r="J627" t="str">
            <v>C2OA1</v>
          </cell>
        </row>
        <row r="628">
          <cell r="J628" t="str">
            <v>C2OA1</v>
          </cell>
        </row>
        <row r="629">
          <cell r="J629" t="str">
            <v>C2OA1</v>
          </cell>
        </row>
        <row r="630">
          <cell r="J630" t="str">
            <v>C2OA1</v>
          </cell>
        </row>
        <row r="631">
          <cell r="J631" t="str">
            <v>C2OA1</v>
          </cell>
        </row>
        <row r="632">
          <cell r="J632" t="str">
            <v>C2OA1</v>
          </cell>
        </row>
        <row r="633">
          <cell r="J633" t="str">
            <v>C2OA1</v>
          </cell>
        </row>
        <row r="634">
          <cell r="J634" t="str">
            <v>C2OA1</v>
          </cell>
        </row>
        <row r="635">
          <cell r="J635" t="str">
            <v>C2OA1</v>
          </cell>
        </row>
        <row r="636">
          <cell r="J636" t="str">
            <v>C2OA1</v>
          </cell>
        </row>
        <row r="637">
          <cell r="J637" t="str">
            <v>C2OA1</v>
          </cell>
        </row>
        <row r="638">
          <cell r="J638" t="str">
            <v>C2OA1</v>
          </cell>
        </row>
        <row r="639">
          <cell r="J639" t="str">
            <v>C2OA1</v>
          </cell>
        </row>
        <row r="640">
          <cell r="J640" t="str">
            <v>C2OA1</v>
          </cell>
        </row>
        <row r="641">
          <cell r="J641" t="str">
            <v>C2OA1</v>
          </cell>
        </row>
        <row r="642">
          <cell r="J642" t="str">
            <v>C2OA1</v>
          </cell>
        </row>
        <row r="643">
          <cell r="J643" t="str">
            <v>C2OA1</v>
          </cell>
        </row>
        <row r="644">
          <cell r="J644" t="str">
            <v>C2OA1</v>
          </cell>
        </row>
        <row r="645">
          <cell r="J645" t="str">
            <v>C2OA1</v>
          </cell>
        </row>
        <row r="646">
          <cell r="J646" t="str">
            <v>C2OA1</v>
          </cell>
        </row>
        <row r="647">
          <cell r="J647" t="str">
            <v>C2OA1</v>
          </cell>
        </row>
        <row r="648">
          <cell r="J648" t="str">
            <v>C2OA1</v>
          </cell>
        </row>
        <row r="649">
          <cell r="J649" t="str">
            <v>C2OA1</v>
          </cell>
        </row>
        <row r="650">
          <cell r="J650" t="str">
            <v>C2OA1</v>
          </cell>
        </row>
        <row r="651">
          <cell r="J651" t="str">
            <v>C2OA1</v>
          </cell>
        </row>
        <row r="652">
          <cell r="J652" t="str">
            <v>C2OA1</v>
          </cell>
        </row>
        <row r="653">
          <cell r="J653" t="str">
            <v>C2OA1</v>
          </cell>
        </row>
        <row r="654">
          <cell r="J654" t="str">
            <v>C2OA1</v>
          </cell>
        </row>
        <row r="655">
          <cell r="J655" t="str">
            <v>C2OA1</v>
          </cell>
        </row>
        <row r="656">
          <cell r="J656" t="str">
            <v>C2OA1</v>
          </cell>
        </row>
        <row r="657">
          <cell r="J657" t="str">
            <v>C2OA1</v>
          </cell>
        </row>
        <row r="658">
          <cell r="J658" t="str">
            <v>C2OA1</v>
          </cell>
        </row>
        <row r="659">
          <cell r="J659" t="str">
            <v>C2OA1</v>
          </cell>
        </row>
        <row r="660">
          <cell r="J660" t="str">
            <v>C2OA1</v>
          </cell>
        </row>
        <row r="661">
          <cell r="J661" t="str">
            <v>C2OA1</v>
          </cell>
        </row>
        <row r="662">
          <cell r="J662" t="str">
            <v>C2OA1</v>
          </cell>
        </row>
        <row r="663">
          <cell r="J663" t="str">
            <v>C2OA1</v>
          </cell>
        </row>
        <row r="664">
          <cell r="J664" t="str">
            <v>C2OA1</v>
          </cell>
        </row>
        <row r="665">
          <cell r="J665" t="str">
            <v>C2OA1</v>
          </cell>
        </row>
        <row r="666">
          <cell r="J666" t="str">
            <v>C2OA1</v>
          </cell>
        </row>
        <row r="667">
          <cell r="J667" t="str">
            <v>C2OA1</v>
          </cell>
        </row>
        <row r="668">
          <cell r="J668" t="str">
            <v>C2OA1</v>
          </cell>
        </row>
        <row r="669">
          <cell r="J669" t="str">
            <v>C2OA1</v>
          </cell>
        </row>
        <row r="670">
          <cell r="J670" t="str">
            <v>C2RE1</v>
          </cell>
        </row>
        <row r="671">
          <cell r="J671" t="str">
            <v>C2RE1</v>
          </cell>
        </row>
        <row r="672">
          <cell r="J672" t="str">
            <v>C2RE1</v>
          </cell>
        </row>
        <row r="673">
          <cell r="J673" t="str">
            <v>C2RE1</v>
          </cell>
        </row>
        <row r="674">
          <cell r="J674" t="str">
            <v>C2RE1</v>
          </cell>
        </row>
        <row r="675">
          <cell r="J675" t="str">
            <v>C2RE1</v>
          </cell>
        </row>
        <row r="676">
          <cell r="J676" t="str">
            <v>C2RE1</v>
          </cell>
        </row>
        <row r="677">
          <cell r="J677" t="str">
            <v>C2RE1</v>
          </cell>
        </row>
        <row r="678">
          <cell r="J678" t="str">
            <v>C2RE1</v>
          </cell>
        </row>
        <row r="679">
          <cell r="J679" t="str">
            <v>C2RE1</v>
          </cell>
        </row>
        <row r="680">
          <cell r="J680" t="str">
            <v>C2RE1</v>
          </cell>
        </row>
        <row r="681">
          <cell r="J681" t="str">
            <v>C2RE1</v>
          </cell>
        </row>
        <row r="682">
          <cell r="J682" t="str">
            <v>C2RE1</v>
          </cell>
        </row>
        <row r="683">
          <cell r="J683" t="str">
            <v>C2RE1</v>
          </cell>
        </row>
        <row r="684">
          <cell r="J684" t="str">
            <v>C2RE1</v>
          </cell>
        </row>
        <row r="685">
          <cell r="J685" t="str">
            <v>C2RE1</v>
          </cell>
        </row>
        <row r="686">
          <cell r="J686" t="str">
            <v>C2RE1</v>
          </cell>
        </row>
        <row r="687">
          <cell r="J687" t="str">
            <v>C2RE1</v>
          </cell>
        </row>
        <row r="688">
          <cell r="J688" t="str">
            <v>C2RE1</v>
          </cell>
        </row>
        <row r="689">
          <cell r="J689" t="str">
            <v>C2RE1</v>
          </cell>
        </row>
        <row r="690">
          <cell r="J690" t="str">
            <v>C2RE1</v>
          </cell>
        </row>
        <row r="691">
          <cell r="J691" t="str">
            <v>C2RE1</v>
          </cell>
        </row>
        <row r="692">
          <cell r="J692" t="str">
            <v>C2RE1</v>
          </cell>
        </row>
        <row r="693">
          <cell r="J693" t="str">
            <v>C2RE1</v>
          </cell>
        </row>
        <row r="694">
          <cell r="J694" t="str">
            <v>C2RE1</v>
          </cell>
        </row>
        <row r="695">
          <cell r="J695" t="str">
            <v>C2RE1</v>
          </cell>
        </row>
        <row r="696">
          <cell r="J696" t="str">
            <v>C2RE1</v>
          </cell>
        </row>
        <row r="697">
          <cell r="J697" t="str">
            <v>C2RE1</v>
          </cell>
        </row>
        <row r="698">
          <cell r="J698" t="str">
            <v>C2RE1</v>
          </cell>
        </row>
        <row r="699">
          <cell r="J699" t="str">
            <v>C2RE1</v>
          </cell>
        </row>
        <row r="700">
          <cell r="J700" t="str">
            <v>C2RE1</v>
          </cell>
        </row>
        <row r="701">
          <cell r="J701" t="str">
            <v>C2TWH</v>
          </cell>
        </row>
        <row r="702">
          <cell r="J702" t="str">
            <v>C2TWH</v>
          </cell>
        </row>
        <row r="703">
          <cell r="J703" t="str">
            <v>C2TWH</v>
          </cell>
        </row>
        <row r="704">
          <cell r="J704" t="str">
            <v>C2TWH</v>
          </cell>
        </row>
        <row r="705">
          <cell r="J705" t="str">
            <v>C2TWH</v>
          </cell>
        </row>
        <row r="706">
          <cell r="J706" t="str">
            <v>C2TWH</v>
          </cell>
        </row>
        <row r="707">
          <cell r="J707" t="str">
            <v>C2TWH</v>
          </cell>
        </row>
        <row r="708">
          <cell r="J708" t="str">
            <v>C2TWH</v>
          </cell>
        </row>
        <row r="709">
          <cell r="J709" t="str">
            <v>C2TWH</v>
          </cell>
        </row>
        <row r="710">
          <cell r="J710" t="str">
            <v>C2TWH</v>
          </cell>
        </row>
        <row r="711">
          <cell r="J711" t="str">
            <v>C2TWH</v>
          </cell>
        </row>
        <row r="712">
          <cell r="J712" t="str">
            <v>C2TWH</v>
          </cell>
        </row>
        <row r="713">
          <cell r="J713" t="str">
            <v>C2TWH</v>
          </cell>
        </row>
        <row r="714">
          <cell r="J714" t="str">
            <v>C2TWH</v>
          </cell>
        </row>
        <row r="715">
          <cell r="J715" t="str">
            <v>C2TWH</v>
          </cell>
        </row>
        <row r="716">
          <cell r="J716" t="str">
            <v>C2WH2</v>
          </cell>
        </row>
        <row r="717">
          <cell r="J717" t="str">
            <v>C2WH1</v>
          </cell>
        </row>
        <row r="718">
          <cell r="J718" t="str">
            <v>C2WH1</v>
          </cell>
        </row>
        <row r="719">
          <cell r="J719" t="str">
            <v>C2WH1</v>
          </cell>
        </row>
        <row r="720">
          <cell r="J720" t="str">
            <v>C2WH1</v>
          </cell>
        </row>
        <row r="721">
          <cell r="J721" t="str">
            <v>C2WH1</v>
          </cell>
        </row>
        <row r="722">
          <cell r="J722" t="str">
            <v>C2WH1</v>
          </cell>
        </row>
        <row r="723">
          <cell r="J723" t="str">
            <v>C2WH1</v>
          </cell>
        </row>
        <row r="724">
          <cell r="J724" t="str">
            <v>C2WH2</v>
          </cell>
        </row>
        <row r="725">
          <cell r="J725" t="str">
            <v>C2WH1</v>
          </cell>
        </row>
        <row r="726">
          <cell r="J726" t="str">
            <v>C2WH1</v>
          </cell>
        </row>
        <row r="727">
          <cell r="J727" t="str">
            <v>C2WH2</v>
          </cell>
        </row>
        <row r="728">
          <cell r="J728" t="str">
            <v>C3B5P</v>
          </cell>
        </row>
        <row r="729">
          <cell r="J729" t="str">
            <v>C3B5A</v>
          </cell>
        </row>
        <row r="730">
          <cell r="J730" t="str">
            <v>C3B5A</v>
          </cell>
        </row>
        <row r="731">
          <cell r="J731" t="str">
            <v>C3B5P</v>
          </cell>
        </row>
        <row r="732">
          <cell r="J732" t="str">
            <v>C3B5A</v>
          </cell>
        </row>
        <row r="733">
          <cell r="J733" t="str">
            <v>C3B5R</v>
          </cell>
        </row>
        <row r="734">
          <cell r="J734" t="str">
            <v>C3B5A</v>
          </cell>
        </row>
        <row r="735">
          <cell r="J735" t="str">
            <v>C3B5P</v>
          </cell>
        </row>
        <row r="736">
          <cell r="J736" t="str">
            <v>C3B5A</v>
          </cell>
        </row>
        <row r="737">
          <cell r="J737" t="str">
            <v>C3B5P</v>
          </cell>
        </row>
        <row r="738">
          <cell r="J738" t="str">
            <v>C3B5A</v>
          </cell>
        </row>
        <row r="739">
          <cell r="J739" t="str">
            <v>C3B5P</v>
          </cell>
        </row>
        <row r="740">
          <cell r="J740" t="str">
            <v>C3B5P</v>
          </cell>
        </row>
        <row r="741">
          <cell r="J741" t="str">
            <v>C3B5P</v>
          </cell>
        </row>
        <row r="742">
          <cell r="J742" t="str">
            <v>C3B5P</v>
          </cell>
        </row>
        <row r="743">
          <cell r="J743" t="str">
            <v>C3B5R</v>
          </cell>
        </row>
        <row r="744">
          <cell r="J744" t="str">
            <v>C3B5P</v>
          </cell>
        </row>
        <row r="745">
          <cell r="J745" t="str">
            <v>C3B5P</v>
          </cell>
        </row>
        <row r="746">
          <cell r="J746" t="str">
            <v>C3B5P</v>
          </cell>
        </row>
        <row r="747">
          <cell r="J747" t="str">
            <v>C3B5A</v>
          </cell>
        </row>
        <row r="748">
          <cell r="J748" t="str">
            <v>C3B5A</v>
          </cell>
        </row>
        <row r="749">
          <cell r="J749" t="str">
            <v>C3B5A</v>
          </cell>
        </row>
        <row r="750">
          <cell r="J750" t="str">
            <v>C3B5P</v>
          </cell>
        </row>
        <row r="751">
          <cell r="J751" t="str">
            <v>C3B5A</v>
          </cell>
        </row>
        <row r="752">
          <cell r="J752" t="str">
            <v>C3B5P</v>
          </cell>
        </row>
        <row r="753">
          <cell r="J753" t="str">
            <v>C3B5P</v>
          </cell>
        </row>
        <row r="754">
          <cell r="J754" t="str">
            <v>C3B5A</v>
          </cell>
        </row>
        <row r="755">
          <cell r="J755" t="str">
            <v>C3B5P</v>
          </cell>
        </row>
        <row r="756">
          <cell r="J756" t="str">
            <v>C3B5A</v>
          </cell>
        </row>
        <row r="757">
          <cell r="J757" t="str">
            <v>C3B5P</v>
          </cell>
        </row>
        <row r="758">
          <cell r="J758" t="str">
            <v>C3B6P</v>
          </cell>
        </row>
        <row r="759">
          <cell r="J759" t="str">
            <v>C3B6P</v>
          </cell>
        </row>
        <row r="760">
          <cell r="J760" t="str">
            <v>C3B6P</v>
          </cell>
        </row>
        <row r="761">
          <cell r="J761" t="str">
            <v>C3B6A</v>
          </cell>
        </row>
        <row r="762">
          <cell r="J762" t="str">
            <v>C3B6A</v>
          </cell>
        </row>
        <row r="763">
          <cell r="J763" t="str">
            <v>C3B6A</v>
          </cell>
        </row>
        <row r="764">
          <cell r="J764" t="str">
            <v>C3B6P</v>
          </cell>
        </row>
        <row r="765">
          <cell r="J765" t="str">
            <v>C3B6P</v>
          </cell>
        </row>
        <row r="766">
          <cell r="J766" t="str">
            <v>C3B6A</v>
          </cell>
        </row>
        <row r="767">
          <cell r="J767" t="str">
            <v>C3B6P</v>
          </cell>
        </row>
        <row r="768">
          <cell r="J768" t="str">
            <v>C3B6P</v>
          </cell>
        </row>
        <row r="769">
          <cell r="J769" t="str">
            <v>C3B6P</v>
          </cell>
        </row>
        <row r="770">
          <cell r="J770" t="str">
            <v>C3B6R</v>
          </cell>
        </row>
        <row r="771">
          <cell r="J771" t="str">
            <v>C3B6R</v>
          </cell>
        </row>
        <row r="772">
          <cell r="J772" t="str">
            <v>C3B6R</v>
          </cell>
        </row>
        <row r="773">
          <cell r="J773" t="str">
            <v>C3B6R</v>
          </cell>
        </row>
        <row r="774">
          <cell r="J774" t="str">
            <v>C3B6P</v>
          </cell>
        </row>
        <row r="775">
          <cell r="J775" t="str">
            <v>C3B6A</v>
          </cell>
        </row>
        <row r="776">
          <cell r="J776" t="str">
            <v>C3B6P</v>
          </cell>
        </row>
        <row r="777">
          <cell r="J777" t="str">
            <v>C3B6A</v>
          </cell>
        </row>
        <row r="778">
          <cell r="J778" t="str">
            <v>C3B6A</v>
          </cell>
        </row>
        <row r="779">
          <cell r="J779" t="str">
            <v>C3B6A</v>
          </cell>
        </row>
        <row r="780">
          <cell r="J780" t="str">
            <v>C3B6P</v>
          </cell>
        </row>
        <row r="781">
          <cell r="J781" t="str">
            <v>C3B6A</v>
          </cell>
        </row>
        <row r="782">
          <cell r="J782" t="str">
            <v>C3B6A</v>
          </cell>
        </row>
        <row r="783">
          <cell r="J783" t="str">
            <v>C3B6A</v>
          </cell>
        </row>
        <row r="784">
          <cell r="J784" t="str">
            <v>C3B6A</v>
          </cell>
        </row>
        <row r="785">
          <cell r="J785" t="str">
            <v>C3B6P</v>
          </cell>
        </row>
        <row r="786">
          <cell r="J786" t="str">
            <v>C3B6A</v>
          </cell>
        </row>
        <row r="787">
          <cell r="J787" t="str">
            <v>C3B6A</v>
          </cell>
        </row>
        <row r="788">
          <cell r="J788" t="str">
            <v>C3B6A</v>
          </cell>
        </row>
        <row r="789">
          <cell r="J789" t="str">
            <v>C3B6P</v>
          </cell>
        </row>
        <row r="790">
          <cell r="J790" t="str">
            <v>C3B7A</v>
          </cell>
        </row>
        <row r="791">
          <cell r="J791" t="str">
            <v>C3B7A</v>
          </cell>
        </row>
        <row r="792">
          <cell r="J792" t="str">
            <v>C3B7A</v>
          </cell>
        </row>
        <row r="793">
          <cell r="J793" t="str">
            <v>C3B7A</v>
          </cell>
        </row>
        <row r="794">
          <cell r="J794" t="str">
            <v>C3B7P</v>
          </cell>
        </row>
        <row r="795">
          <cell r="J795" t="str">
            <v>C3B7R</v>
          </cell>
        </row>
        <row r="796">
          <cell r="J796" t="str">
            <v>C3B7A</v>
          </cell>
        </row>
        <row r="797">
          <cell r="J797" t="str">
            <v>C3B7P</v>
          </cell>
        </row>
        <row r="798">
          <cell r="J798" t="str">
            <v>C3B7R</v>
          </cell>
        </row>
        <row r="799">
          <cell r="J799" t="str">
            <v>C3B7A</v>
          </cell>
        </row>
        <row r="800">
          <cell r="J800" t="str">
            <v>C3B7A</v>
          </cell>
        </row>
        <row r="801">
          <cell r="J801" t="str">
            <v>C3B7A</v>
          </cell>
        </row>
        <row r="802">
          <cell r="J802" t="str">
            <v>C3B7P</v>
          </cell>
        </row>
        <row r="803">
          <cell r="J803" t="str">
            <v>C3B7A</v>
          </cell>
        </row>
        <row r="804">
          <cell r="J804" t="str">
            <v>C3B7R</v>
          </cell>
        </row>
        <row r="805">
          <cell r="J805" t="str">
            <v>C3B7P</v>
          </cell>
        </row>
        <row r="806">
          <cell r="J806" t="str">
            <v>C3B7P</v>
          </cell>
        </row>
        <row r="807">
          <cell r="J807" t="str">
            <v>C3B7P</v>
          </cell>
        </row>
        <row r="808">
          <cell r="J808" t="str">
            <v>C3B7A</v>
          </cell>
        </row>
        <row r="809">
          <cell r="J809" t="str">
            <v>C3B7A</v>
          </cell>
        </row>
        <row r="810">
          <cell r="J810" t="str">
            <v>C3B7P</v>
          </cell>
        </row>
        <row r="811">
          <cell r="J811" t="str">
            <v>C3B7A</v>
          </cell>
        </row>
        <row r="812">
          <cell r="J812" t="str">
            <v>C3B7A</v>
          </cell>
        </row>
        <row r="813">
          <cell r="J813" t="str">
            <v>C3B7A</v>
          </cell>
        </row>
        <row r="814">
          <cell r="J814" t="str">
            <v>C3B7P</v>
          </cell>
        </row>
        <row r="815">
          <cell r="J815" t="str">
            <v>C3B7A</v>
          </cell>
        </row>
        <row r="816">
          <cell r="J816" t="str">
            <v>C3B7A</v>
          </cell>
        </row>
        <row r="817">
          <cell r="J817" t="str">
            <v>C3B7P</v>
          </cell>
        </row>
        <row r="818">
          <cell r="J818" t="str">
            <v>C3B7A</v>
          </cell>
        </row>
        <row r="819">
          <cell r="J819" t="str">
            <v>C3B7P</v>
          </cell>
        </row>
        <row r="820">
          <cell r="J820" t="str">
            <v>C3B8A</v>
          </cell>
        </row>
        <row r="821">
          <cell r="J821" t="str">
            <v>C3B8R</v>
          </cell>
        </row>
        <row r="822">
          <cell r="J822" t="str">
            <v>C3B8P</v>
          </cell>
        </row>
        <row r="823">
          <cell r="J823" t="str">
            <v>C3B8R</v>
          </cell>
        </row>
        <row r="824">
          <cell r="J824" t="str">
            <v>C3B8P</v>
          </cell>
        </row>
        <row r="825">
          <cell r="J825" t="str">
            <v>C3B8R</v>
          </cell>
        </row>
        <row r="826">
          <cell r="J826" t="str">
            <v>C3B8P</v>
          </cell>
        </row>
        <row r="827">
          <cell r="J827" t="str">
            <v>C3B8A</v>
          </cell>
        </row>
        <row r="828">
          <cell r="J828" t="str">
            <v>C3B8P</v>
          </cell>
        </row>
        <row r="829">
          <cell r="J829" t="str">
            <v>C3B8P</v>
          </cell>
        </row>
        <row r="830">
          <cell r="J830" t="str">
            <v>C3B8A</v>
          </cell>
        </row>
        <row r="831">
          <cell r="J831" t="str">
            <v>C3B8A</v>
          </cell>
        </row>
        <row r="832">
          <cell r="J832" t="str">
            <v>C3B8P</v>
          </cell>
        </row>
        <row r="833">
          <cell r="J833" t="str">
            <v>C3B8A</v>
          </cell>
        </row>
        <row r="834">
          <cell r="J834" t="str">
            <v>C3B8A</v>
          </cell>
        </row>
        <row r="835">
          <cell r="J835" t="str">
            <v>C3B8R</v>
          </cell>
        </row>
        <row r="836">
          <cell r="J836" t="str">
            <v>C3B8P</v>
          </cell>
        </row>
        <row r="837">
          <cell r="J837" t="str">
            <v>C3B8P</v>
          </cell>
        </row>
        <row r="838">
          <cell r="J838" t="str">
            <v>C3B8P</v>
          </cell>
        </row>
        <row r="839">
          <cell r="J839" t="str">
            <v>C3B8P</v>
          </cell>
        </row>
        <row r="840">
          <cell r="J840" t="str">
            <v>C3B8P</v>
          </cell>
        </row>
        <row r="841">
          <cell r="J841" t="str">
            <v>C3B8P</v>
          </cell>
        </row>
        <row r="842">
          <cell r="J842" t="str">
            <v>C3B8A</v>
          </cell>
        </row>
        <row r="843">
          <cell r="J843" t="str">
            <v>C3B8A</v>
          </cell>
        </row>
        <row r="844">
          <cell r="J844" t="str">
            <v>C3B8P</v>
          </cell>
        </row>
        <row r="845">
          <cell r="J845" t="str">
            <v>C3B8P</v>
          </cell>
        </row>
        <row r="846">
          <cell r="J846" t="str">
            <v>C3B8P</v>
          </cell>
        </row>
        <row r="847">
          <cell r="J847" t="str">
            <v>C3B8P</v>
          </cell>
        </row>
        <row r="848">
          <cell r="J848" t="str">
            <v>C3B8P</v>
          </cell>
        </row>
        <row r="849">
          <cell r="J849" t="str">
            <v>C3B8P</v>
          </cell>
        </row>
        <row r="850">
          <cell r="J850" t="str">
            <v>C3B8P</v>
          </cell>
        </row>
        <row r="851">
          <cell r="J851" t="str">
            <v>C3B8A</v>
          </cell>
        </row>
        <row r="852">
          <cell r="J852" t="str">
            <v>C3B8A</v>
          </cell>
        </row>
        <row r="853">
          <cell r="J853" t="str">
            <v>C3B8A</v>
          </cell>
        </row>
        <row r="854">
          <cell r="J854" t="str">
            <v>C3B8A</v>
          </cell>
        </row>
        <row r="855">
          <cell r="J855" t="str">
            <v>C3B8P</v>
          </cell>
        </row>
        <row r="856">
          <cell r="J856" t="str">
            <v>C3B8A</v>
          </cell>
        </row>
        <row r="857">
          <cell r="J857" t="str">
            <v>C3B8A</v>
          </cell>
        </row>
        <row r="858">
          <cell r="J858" t="str">
            <v>C3B8A</v>
          </cell>
        </row>
        <row r="859">
          <cell r="J859" t="str">
            <v>C3B8P</v>
          </cell>
        </row>
        <row r="860">
          <cell r="J860" t="str">
            <v>C3B8P</v>
          </cell>
        </row>
        <row r="861">
          <cell r="J861" t="str">
            <v>C3B8A</v>
          </cell>
        </row>
        <row r="862">
          <cell r="J862" t="str">
            <v>C3B8P</v>
          </cell>
        </row>
        <row r="863">
          <cell r="J863" t="str">
            <v>C3B8P</v>
          </cell>
        </row>
        <row r="864">
          <cell r="J864" t="str">
            <v>C3B8A</v>
          </cell>
        </row>
        <row r="865">
          <cell r="J865" t="str">
            <v>C3B8A</v>
          </cell>
        </row>
        <row r="866">
          <cell r="J866" t="str">
            <v>C3B8P</v>
          </cell>
        </row>
        <row r="867">
          <cell r="J867" t="str">
            <v>C3H1A</v>
          </cell>
        </row>
        <row r="868">
          <cell r="J868" t="str">
            <v>C3H1A</v>
          </cell>
        </row>
        <row r="869">
          <cell r="J869" t="str">
            <v>C3H1A</v>
          </cell>
        </row>
        <row r="870">
          <cell r="J870" t="str">
            <v>C3H1A</v>
          </cell>
        </row>
        <row r="871">
          <cell r="J871" t="str">
            <v>C3H1A</v>
          </cell>
        </row>
        <row r="872">
          <cell r="J872" t="str">
            <v>C3H1A</v>
          </cell>
        </row>
        <row r="873">
          <cell r="J873" t="str">
            <v>C3H1A</v>
          </cell>
        </row>
        <row r="874">
          <cell r="J874" t="str">
            <v>C3H1A</v>
          </cell>
        </row>
        <row r="875">
          <cell r="J875" t="str">
            <v>C3H1A</v>
          </cell>
        </row>
        <row r="876">
          <cell r="J876" t="str">
            <v>C3H1A</v>
          </cell>
        </row>
        <row r="877">
          <cell r="J877" t="str">
            <v>C3H1A</v>
          </cell>
        </row>
        <row r="878">
          <cell r="J878" t="str">
            <v>C3H1A</v>
          </cell>
        </row>
        <row r="879">
          <cell r="J879" t="str">
            <v>C3H2A</v>
          </cell>
        </row>
        <row r="880">
          <cell r="J880" t="str">
            <v>C3H2A</v>
          </cell>
        </row>
        <row r="881">
          <cell r="J881" t="str">
            <v>C3H2A</v>
          </cell>
        </row>
        <row r="882">
          <cell r="J882" t="str">
            <v>C3H2A</v>
          </cell>
        </row>
        <row r="883">
          <cell r="J883" t="str">
            <v>C3H3A</v>
          </cell>
        </row>
        <row r="884">
          <cell r="J884" t="str">
            <v>C3H3A</v>
          </cell>
        </row>
        <row r="885">
          <cell r="J885" t="str">
            <v>C3H3A</v>
          </cell>
        </row>
        <row r="886">
          <cell r="J886" t="str">
            <v>C3H3A</v>
          </cell>
        </row>
        <row r="887">
          <cell r="J887" t="str">
            <v>C3H3A</v>
          </cell>
        </row>
        <row r="888">
          <cell r="J888" t="str">
            <v>C3H3A</v>
          </cell>
        </row>
        <row r="889">
          <cell r="J889" t="str">
            <v>C3H3A</v>
          </cell>
        </row>
        <row r="890">
          <cell r="J890" t="str">
            <v>C3MIS</v>
          </cell>
        </row>
        <row r="891">
          <cell r="J891" t="str">
            <v>C3MIS</v>
          </cell>
        </row>
        <row r="892">
          <cell r="J892" t="str">
            <v>C3MIS</v>
          </cell>
        </row>
        <row r="893">
          <cell r="J893" t="str">
            <v>C3MIS</v>
          </cell>
        </row>
        <row r="894">
          <cell r="J894" t="str">
            <v>C3MIS</v>
          </cell>
        </row>
        <row r="895">
          <cell r="J895" t="str">
            <v>C3MIS</v>
          </cell>
        </row>
        <row r="896">
          <cell r="J896" t="str">
            <v>C3MIS</v>
          </cell>
        </row>
        <row r="897">
          <cell r="J897" t="str">
            <v>C3MIS</v>
          </cell>
        </row>
        <row r="898">
          <cell r="J898" t="str">
            <v>C3MP1</v>
          </cell>
        </row>
        <row r="899">
          <cell r="J899" t="str">
            <v>C3MP1</v>
          </cell>
        </row>
        <row r="900">
          <cell r="J900" t="str">
            <v>C3MP1</v>
          </cell>
        </row>
        <row r="901">
          <cell r="J901" t="str">
            <v>C3MP1</v>
          </cell>
        </row>
        <row r="902">
          <cell r="J902" t="str">
            <v>C3RE1</v>
          </cell>
        </row>
        <row r="903">
          <cell r="J903" t="str">
            <v>C3RE1</v>
          </cell>
        </row>
        <row r="904">
          <cell r="J904" t="str">
            <v>C3RE1</v>
          </cell>
        </row>
        <row r="905">
          <cell r="J905" t="str">
            <v>C3RE1</v>
          </cell>
        </row>
        <row r="906">
          <cell r="J906" t="str">
            <v>C3RE1</v>
          </cell>
        </row>
        <row r="907">
          <cell r="J907" t="str">
            <v>C3RE1</v>
          </cell>
        </row>
        <row r="908">
          <cell r="J908" t="str">
            <v>C3RE1</v>
          </cell>
        </row>
        <row r="909">
          <cell r="J909" t="str">
            <v>C3RE1</v>
          </cell>
        </row>
        <row r="910">
          <cell r="J910" t="str">
            <v>C3RE1</v>
          </cell>
        </row>
        <row r="911">
          <cell r="J911" t="str">
            <v>C3RE1</v>
          </cell>
        </row>
        <row r="912">
          <cell r="J912" t="str">
            <v>C3RE1</v>
          </cell>
        </row>
        <row r="913">
          <cell r="J913" t="str">
            <v>C3RE1</v>
          </cell>
        </row>
        <row r="914">
          <cell r="J914" t="str">
            <v>C3RE1</v>
          </cell>
        </row>
        <row r="915">
          <cell r="J915" t="str">
            <v>C3RE1</v>
          </cell>
        </row>
        <row r="916">
          <cell r="J916" t="str">
            <v>C3RE1</v>
          </cell>
        </row>
        <row r="917">
          <cell r="J917" t="str">
            <v>C3RE1</v>
          </cell>
        </row>
        <row r="918">
          <cell r="J918" t="str">
            <v>C3RE1</v>
          </cell>
        </row>
        <row r="919">
          <cell r="J919" t="str">
            <v>C3RE1</v>
          </cell>
        </row>
        <row r="920">
          <cell r="J920" t="str">
            <v>C3RE1</v>
          </cell>
        </row>
        <row r="921">
          <cell r="J921" t="str">
            <v>C3RE1</v>
          </cell>
        </row>
        <row r="922">
          <cell r="J922" t="str">
            <v>C3RE1</v>
          </cell>
        </row>
        <row r="923">
          <cell r="J923" t="str">
            <v>C3RE1</v>
          </cell>
        </row>
        <row r="924">
          <cell r="J924" t="str">
            <v>C3RE1</v>
          </cell>
        </row>
        <row r="925">
          <cell r="J925" t="str">
            <v>C3RE1</v>
          </cell>
        </row>
        <row r="926">
          <cell r="J926" t="str">
            <v>C3RE1</v>
          </cell>
        </row>
        <row r="927">
          <cell r="J927" t="str">
            <v>C3RE1</v>
          </cell>
        </row>
        <row r="928">
          <cell r="J928" t="str">
            <v>C3RE1</v>
          </cell>
        </row>
        <row r="929">
          <cell r="J929" t="str">
            <v>C3RE1</v>
          </cell>
        </row>
        <row r="930">
          <cell r="J930" t="str">
            <v>C3RE1</v>
          </cell>
        </row>
        <row r="931">
          <cell r="J931" t="str">
            <v>C3RE1</v>
          </cell>
        </row>
        <row r="932">
          <cell r="J932" t="str">
            <v>C3TER</v>
          </cell>
        </row>
        <row r="933">
          <cell r="J933" t="str">
            <v>C3TER</v>
          </cell>
        </row>
        <row r="934">
          <cell r="J934" t="str">
            <v>C3TER</v>
          </cell>
        </row>
        <row r="935">
          <cell r="J935" t="str">
            <v>C3TER</v>
          </cell>
        </row>
        <row r="936">
          <cell r="J936" t="str">
            <v>C3TER</v>
          </cell>
        </row>
        <row r="937">
          <cell r="J937" t="str">
            <v>C3TER</v>
          </cell>
        </row>
        <row r="938">
          <cell r="J938" t="str">
            <v>C3TER</v>
          </cell>
        </row>
        <row r="939">
          <cell r="J939" t="str">
            <v>C3TER</v>
          </cell>
        </row>
        <row r="940">
          <cell r="J940" t="str">
            <v>C3TER</v>
          </cell>
        </row>
        <row r="941">
          <cell r="J941" t="str">
            <v>C3TER</v>
          </cell>
        </row>
        <row r="942">
          <cell r="J942" t="str">
            <v>C3TER</v>
          </cell>
        </row>
        <row r="943">
          <cell r="J943" t="str">
            <v>C3TER</v>
          </cell>
        </row>
        <row r="944">
          <cell r="J944" t="str">
            <v>C3TER</v>
          </cell>
        </row>
        <row r="945">
          <cell r="J945" t="str">
            <v>C3TER</v>
          </cell>
        </row>
        <row r="946">
          <cell r="J946" t="str">
            <v>C3TER</v>
          </cell>
        </row>
        <row r="947">
          <cell r="J947" t="str">
            <v>C3TER</v>
          </cell>
        </row>
        <row r="948">
          <cell r="J948" t="str">
            <v>C3TER</v>
          </cell>
        </row>
        <row r="949">
          <cell r="J949" t="str">
            <v>C3TER</v>
          </cell>
        </row>
        <row r="950">
          <cell r="J950" t="str">
            <v>C3TER</v>
          </cell>
        </row>
        <row r="951">
          <cell r="J951" t="str">
            <v>C3TER</v>
          </cell>
        </row>
        <row r="952">
          <cell r="J952" t="str">
            <v>C3TER</v>
          </cell>
        </row>
        <row r="953">
          <cell r="J953" t="str">
            <v>C3TER</v>
          </cell>
        </row>
        <row r="954">
          <cell r="J954" t="str">
            <v>C3TER</v>
          </cell>
        </row>
        <row r="955">
          <cell r="J955" t="str">
            <v>C3TER</v>
          </cell>
        </row>
        <row r="956">
          <cell r="J956" t="str">
            <v>C3TER</v>
          </cell>
        </row>
        <row r="957">
          <cell r="J957" t="str">
            <v>C3TER</v>
          </cell>
        </row>
        <row r="958">
          <cell r="J958" t="str">
            <v>C3TER</v>
          </cell>
        </row>
        <row r="959">
          <cell r="J959" t="str">
            <v>C3TER</v>
          </cell>
        </row>
        <row r="960">
          <cell r="J960" t="str">
            <v>C3TER</v>
          </cell>
        </row>
        <row r="961">
          <cell r="J961" t="str">
            <v>C3TWH</v>
          </cell>
        </row>
        <row r="962">
          <cell r="J962" t="str">
            <v>C3TWH</v>
          </cell>
        </row>
        <row r="963">
          <cell r="J963" t="str">
            <v>C3TWH</v>
          </cell>
        </row>
        <row r="964">
          <cell r="J964" t="str">
            <v>C3TWH</v>
          </cell>
        </row>
        <row r="965">
          <cell r="J965" t="str">
            <v>C3TWH</v>
          </cell>
        </row>
        <row r="966">
          <cell r="J966" t="str">
            <v>C3TWH</v>
          </cell>
        </row>
        <row r="967">
          <cell r="J967" t="str">
            <v>C3TWH</v>
          </cell>
        </row>
        <row r="968">
          <cell r="J968" t="str">
            <v>C3TWH</v>
          </cell>
        </row>
        <row r="969">
          <cell r="J969" t="str">
            <v>C3TWH</v>
          </cell>
        </row>
        <row r="970">
          <cell r="J970" t="str">
            <v>C3TWH</v>
          </cell>
        </row>
        <row r="971">
          <cell r="J971" t="str">
            <v>C3TWH</v>
          </cell>
        </row>
        <row r="972">
          <cell r="J972" t="str">
            <v>C3TWH</v>
          </cell>
        </row>
        <row r="973">
          <cell r="J973" t="str">
            <v>C3TWH</v>
          </cell>
        </row>
        <row r="974">
          <cell r="J974" t="str">
            <v>C3TWH</v>
          </cell>
        </row>
        <row r="975">
          <cell r="J975" t="str">
            <v>C3TWH</v>
          </cell>
        </row>
        <row r="976">
          <cell r="J976" t="str">
            <v>C3TWH</v>
          </cell>
        </row>
        <row r="977">
          <cell r="J977" t="str">
            <v>C3TWH</v>
          </cell>
        </row>
        <row r="978">
          <cell r="J978" t="str">
            <v>C3TWH</v>
          </cell>
        </row>
        <row r="979">
          <cell r="J979" t="str">
            <v>C3TWH</v>
          </cell>
        </row>
        <row r="980">
          <cell r="J980" t="str">
            <v>C3WH3</v>
          </cell>
        </row>
        <row r="981">
          <cell r="J981" t="str">
            <v>C3WH1</v>
          </cell>
        </row>
        <row r="982">
          <cell r="J982" t="str">
            <v>C3WH1</v>
          </cell>
        </row>
        <row r="983">
          <cell r="J983" t="str">
            <v>C3WH1</v>
          </cell>
        </row>
        <row r="984">
          <cell r="J984" t="str">
            <v>C3WH1</v>
          </cell>
        </row>
        <row r="985">
          <cell r="J985" t="str">
            <v>C3WH1</v>
          </cell>
        </row>
        <row r="986">
          <cell r="J986" t="str">
            <v>C3WH1</v>
          </cell>
        </row>
        <row r="987">
          <cell r="J987" t="str">
            <v>C3WH1</v>
          </cell>
        </row>
        <row r="988">
          <cell r="J988" t="str">
            <v>C3WH2</v>
          </cell>
        </row>
        <row r="989">
          <cell r="J989" t="str">
            <v>C3WH3</v>
          </cell>
        </row>
        <row r="990">
          <cell r="J990" t="str">
            <v>C3WH3</v>
          </cell>
        </row>
        <row r="991">
          <cell r="J991" t="str">
            <v>C3WH3</v>
          </cell>
        </row>
        <row r="992">
          <cell r="J992" t="str">
            <v>C3WH1</v>
          </cell>
        </row>
        <row r="993">
          <cell r="J993" t="str">
            <v>C4MIS</v>
          </cell>
        </row>
        <row r="994">
          <cell r="J994" t="str">
            <v>C4MIS</v>
          </cell>
        </row>
        <row r="995">
          <cell r="J995" t="str">
            <v>C4MIS</v>
          </cell>
        </row>
        <row r="996">
          <cell r="J996" t="str">
            <v>C4MIS</v>
          </cell>
        </row>
        <row r="997">
          <cell r="J997" t="str">
            <v>C4MIS</v>
          </cell>
        </row>
        <row r="998">
          <cell r="J998" t="str">
            <v>C4MIS</v>
          </cell>
        </row>
        <row r="999">
          <cell r="J999" t="str">
            <v>C4MIS</v>
          </cell>
        </row>
        <row r="1000">
          <cell r="J1000" t="str">
            <v>C4MIS</v>
          </cell>
        </row>
        <row r="1001">
          <cell r="J1001" t="str">
            <v>C4MIS</v>
          </cell>
        </row>
        <row r="1002">
          <cell r="J1002" t="str">
            <v>C4MIS</v>
          </cell>
        </row>
        <row r="1003">
          <cell r="J1003" t="str">
            <v>C4MIS</v>
          </cell>
        </row>
        <row r="1004">
          <cell r="J1004" t="str">
            <v>C4MIS</v>
          </cell>
        </row>
        <row r="1005">
          <cell r="J1005" t="str">
            <v>C4MIS</v>
          </cell>
        </row>
        <row r="1006">
          <cell r="J1006" t="str">
            <v>C4MIS</v>
          </cell>
        </row>
        <row r="1007">
          <cell r="J1007" t="str">
            <v>C4MIS</v>
          </cell>
        </row>
        <row r="1008">
          <cell r="J1008" t="str">
            <v>C4MIS</v>
          </cell>
        </row>
        <row r="1009">
          <cell r="J1009" t="str">
            <v>C4MP1</v>
          </cell>
        </row>
        <row r="1010">
          <cell r="J1010" t="str">
            <v>C4MP1</v>
          </cell>
        </row>
        <row r="1011">
          <cell r="J1011" t="str">
            <v>C4MP1</v>
          </cell>
        </row>
        <row r="1012">
          <cell r="J1012" t="str">
            <v>C4MP1</v>
          </cell>
        </row>
        <row r="1013">
          <cell r="J1013" t="str">
            <v>C4MP1</v>
          </cell>
        </row>
        <row r="1014">
          <cell r="J1014" t="str">
            <v>C4MP1</v>
          </cell>
        </row>
        <row r="1015">
          <cell r="J1015" t="str">
            <v>C4MP1</v>
          </cell>
        </row>
        <row r="1016">
          <cell r="J1016" t="str">
            <v>C4MP1</v>
          </cell>
        </row>
        <row r="1017">
          <cell r="J1017" t="str">
            <v>C4MP1</v>
          </cell>
        </row>
        <row r="1018">
          <cell r="J1018" t="str">
            <v>C4MP1</v>
          </cell>
        </row>
        <row r="1019">
          <cell r="J1019" t="str">
            <v>C4MP1</v>
          </cell>
        </row>
        <row r="1020">
          <cell r="J1020" t="str">
            <v>C4MP1</v>
          </cell>
        </row>
        <row r="1021">
          <cell r="J1021" t="str">
            <v>C4MP1</v>
          </cell>
        </row>
        <row r="1022">
          <cell r="J1022" t="str">
            <v>C4MP1</v>
          </cell>
        </row>
        <row r="1023">
          <cell r="J1023" t="str">
            <v>C4MP1</v>
          </cell>
        </row>
        <row r="1024">
          <cell r="J1024" t="str">
            <v>C4MP1</v>
          </cell>
        </row>
        <row r="1025">
          <cell r="J1025" t="str">
            <v>C4MP1</v>
          </cell>
        </row>
        <row r="1026">
          <cell r="J1026" t="str">
            <v>C4MP1</v>
          </cell>
        </row>
        <row r="1027">
          <cell r="J1027" t="str">
            <v>C4MP1</v>
          </cell>
        </row>
        <row r="1028">
          <cell r="J1028" t="str">
            <v>C4MP1</v>
          </cell>
        </row>
        <row r="1029">
          <cell r="J1029" t="str">
            <v>C4MP1</v>
          </cell>
        </row>
        <row r="1030">
          <cell r="J1030" t="str">
            <v>C4MP1</v>
          </cell>
        </row>
        <row r="1031">
          <cell r="J1031" t="str">
            <v>C4MP1</v>
          </cell>
        </row>
        <row r="1032">
          <cell r="J1032" t="str">
            <v>C4MP1</v>
          </cell>
        </row>
        <row r="1033">
          <cell r="J1033" t="str">
            <v>C4MP1</v>
          </cell>
        </row>
        <row r="1034">
          <cell r="J1034" t="str">
            <v>C4MP1</v>
          </cell>
        </row>
        <row r="1035">
          <cell r="J1035" t="str">
            <v>C4MP1</v>
          </cell>
        </row>
        <row r="1036">
          <cell r="J1036" t="str">
            <v>C4MP1</v>
          </cell>
        </row>
        <row r="1037">
          <cell r="J1037" t="str">
            <v>C4MP1</v>
          </cell>
        </row>
        <row r="1038">
          <cell r="J1038" t="str">
            <v>C4MP1</v>
          </cell>
        </row>
        <row r="1039">
          <cell r="J1039" t="str">
            <v>C4MP1</v>
          </cell>
        </row>
        <row r="1040">
          <cell r="J1040" t="str">
            <v>C4MP1</v>
          </cell>
        </row>
        <row r="1041">
          <cell r="J1041" t="str">
            <v>C4MP1</v>
          </cell>
        </row>
        <row r="1042">
          <cell r="J1042" t="str">
            <v>C4MP1</v>
          </cell>
        </row>
        <row r="1043">
          <cell r="J1043" t="str">
            <v>C4OA1</v>
          </cell>
        </row>
        <row r="1044">
          <cell r="J1044" t="str">
            <v>C4OA1</v>
          </cell>
        </row>
        <row r="1045">
          <cell r="J1045" t="str">
            <v>C4OA1</v>
          </cell>
        </row>
        <row r="1046">
          <cell r="J1046" t="str">
            <v>C4OA1</v>
          </cell>
        </row>
        <row r="1047">
          <cell r="J1047" t="str">
            <v>C4OA1</v>
          </cell>
        </row>
        <row r="1048">
          <cell r="J1048" t="str">
            <v>C4OA1</v>
          </cell>
        </row>
        <row r="1049">
          <cell r="J1049" t="str">
            <v>C4OA1</v>
          </cell>
        </row>
        <row r="1050">
          <cell r="J1050" t="str">
            <v>C4OA1</v>
          </cell>
        </row>
        <row r="1051">
          <cell r="J1051" t="str">
            <v>C4OA1</v>
          </cell>
        </row>
        <row r="1052">
          <cell r="J1052" t="str">
            <v>C4OA1</v>
          </cell>
        </row>
        <row r="1053">
          <cell r="J1053" t="str">
            <v>C4OA1</v>
          </cell>
        </row>
        <row r="1054">
          <cell r="J1054" t="str">
            <v>C4OA1</v>
          </cell>
        </row>
        <row r="1055">
          <cell r="J1055" t="str">
            <v>C4OA1</v>
          </cell>
        </row>
        <row r="1056">
          <cell r="J1056" t="str">
            <v>C4OA1</v>
          </cell>
        </row>
        <row r="1057">
          <cell r="J1057" t="str">
            <v>C4OA1</v>
          </cell>
        </row>
        <row r="1058">
          <cell r="J1058" t="str">
            <v>C4OA1</v>
          </cell>
        </row>
        <row r="1059">
          <cell r="J1059" t="str">
            <v>C4OA1</v>
          </cell>
        </row>
        <row r="1060">
          <cell r="J1060" t="str">
            <v>C4OA1</v>
          </cell>
        </row>
        <row r="1061">
          <cell r="J1061" t="str">
            <v>C4OA1</v>
          </cell>
        </row>
        <row r="1062">
          <cell r="J1062" t="str">
            <v>C4OA1</v>
          </cell>
        </row>
        <row r="1063">
          <cell r="J1063" t="str">
            <v>C4OA1</v>
          </cell>
        </row>
        <row r="1064">
          <cell r="J1064" t="str">
            <v>C4OA1</v>
          </cell>
        </row>
        <row r="1065">
          <cell r="J1065" t="str">
            <v>C4OA1</v>
          </cell>
        </row>
        <row r="1066">
          <cell r="J1066" t="str">
            <v>C4OA1</v>
          </cell>
        </row>
        <row r="1067">
          <cell r="J1067" t="str">
            <v>C4OA1</v>
          </cell>
        </row>
        <row r="1068">
          <cell r="J1068" t="str">
            <v>C4OA1</v>
          </cell>
        </row>
        <row r="1069">
          <cell r="J1069" t="str">
            <v>C4OA1</v>
          </cell>
        </row>
        <row r="1070">
          <cell r="J1070" t="str">
            <v>C4OA1</v>
          </cell>
        </row>
        <row r="1071">
          <cell r="J1071" t="str">
            <v>C4OA1</v>
          </cell>
        </row>
        <row r="1072">
          <cell r="J1072" t="str">
            <v>C4OA1</v>
          </cell>
        </row>
        <row r="1073">
          <cell r="J1073" t="str">
            <v>C4OA1</v>
          </cell>
        </row>
        <row r="1074">
          <cell r="J1074" t="str">
            <v>C4OA1</v>
          </cell>
        </row>
        <row r="1075">
          <cell r="J1075" t="str">
            <v>C4OA1</v>
          </cell>
        </row>
        <row r="1076">
          <cell r="J1076" t="str">
            <v>C4OA1</v>
          </cell>
        </row>
        <row r="1077">
          <cell r="J1077" t="str">
            <v>C4OA1</v>
          </cell>
        </row>
        <row r="1078">
          <cell r="J1078" t="str">
            <v>C4OA1</v>
          </cell>
        </row>
        <row r="1079">
          <cell r="J1079" t="str">
            <v>C4OA1</v>
          </cell>
        </row>
        <row r="1080">
          <cell r="J1080" t="str">
            <v>C4OA1</v>
          </cell>
        </row>
        <row r="1081">
          <cell r="J1081" t="str">
            <v>C4OA1</v>
          </cell>
        </row>
        <row r="1082">
          <cell r="J1082" t="str">
            <v>C4P1S</v>
          </cell>
        </row>
        <row r="1083">
          <cell r="J1083" t="str">
            <v>C4P1S</v>
          </cell>
        </row>
        <row r="1084">
          <cell r="J1084" t="str">
            <v>C4P1S</v>
          </cell>
        </row>
        <row r="1085">
          <cell r="J1085" t="str">
            <v>C4P1S</v>
          </cell>
        </row>
        <row r="1086">
          <cell r="J1086" t="str">
            <v>C4P1S</v>
          </cell>
        </row>
        <row r="1087">
          <cell r="J1087" t="str">
            <v>C4P1S</v>
          </cell>
        </row>
        <row r="1088">
          <cell r="J1088" t="str">
            <v>C4P1S</v>
          </cell>
        </row>
        <row r="1089">
          <cell r="J1089" t="str">
            <v>C4P1S</v>
          </cell>
        </row>
        <row r="1090">
          <cell r="J1090" t="str">
            <v>C4P1S</v>
          </cell>
        </row>
        <row r="1091">
          <cell r="J1091" t="str">
            <v>C4P1S</v>
          </cell>
        </row>
        <row r="1092">
          <cell r="J1092" t="str">
            <v>C4P1S</v>
          </cell>
        </row>
        <row r="1093">
          <cell r="J1093" t="str">
            <v>C4P1S</v>
          </cell>
        </row>
        <row r="1094">
          <cell r="J1094" t="str">
            <v>C4P1S</v>
          </cell>
        </row>
        <row r="1095">
          <cell r="J1095" t="str">
            <v>C4P1S</v>
          </cell>
        </row>
        <row r="1096">
          <cell r="J1096" t="str">
            <v>C4P1S</v>
          </cell>
        </row>
        <row r="1097">
          <cell r="J1097" t="str">
            <v>C4P1S</v>
          </cell>
        </row>
        <row r="1098">
          <cell r="J1098" t="str">
            <v>C4P1S</v>
          </cell>
        </row>
        <row r="1099">
          <cell r="J1099" t="str">
            <v>C4P1S</v>
          </cell>
        </row>
        <row r="1100">
          <cell r="J1100" t="str">
            <v>C4P1S</v>
          </cell>
        </row>
        <row r="1101">
          <cell r="J1101" t="str">
            <v>C4P1S</v>
          </cell>
        </row>
        <row r="1102">
          <cell r="J1102" t="str">
            <v>C4P1D</v>
          </cell>
        </row>
        <row r="1103">
          <cell r="J1103" t="str">
            <v>C4P1D</v>
          </cell>
        </row>
        <row r="1104">
          <cell r="J1104" t="str">
            <v>C4P1S</v>
          </cell>
        </row>
        <row r="1105">
          <cell r="J1105" t="str">
            <v>C4P1S</v>
          </cell>
        </row>
        <row r="1106">
          <cell r="J1106" t="str">
            <v>C4P1S</v>
          </cell>
        </row>
        <row r="1107">
          <cell r="J1107" t="str">
            <v>C4P1S</v>
          </cell>
        </row>
        <row r="1108">
          <cell r="J1108" t="str">
            <v>C4P1S</v>
          </cell>
        </row>
        <row r="1109">
          <cell r="J1109" t="str">
            <v>C4P1S</v>
          </cell>
        </row>
        <row r="1110">
          <cell r="J1110" t="str">
            <v>C4P1S</v>
          </cell>
        </row>
        <row r="1111">
          <cell r="J1111" t="str">
            <v>C4P1S</v>
          </cell>
        </row>
        <row r="1112">
          <cell r="J1112" t="str">
            <v>C4P1S</v>
          </cell>
        </row>
        <row r="1113">
          <cell r="J1113" t="str">
            <v>C4P1S</v>
          </cell>
        </row>
        <row r="1114">
          <cell r="J1114" t="str">
            <v>C4P1S</v>
          </cell>
        </row>
        <row r="1115">
          <cell r="J1115" t="str">
            <v>C4P1S</v>
          </cell>
        </row>
        <row r="1116">
          <cell r="J1116" t="str">
            <v>C4P1S</v>
          </cell>
        </row>
        <row r="1117">
          <cell r="J1117" t="str">
            <v>C4P1S</v>
          </cell>
        </row>
        <row r="1118">
          <cell r="J1118" t="str">
            <v>C4P1S</v>
          </cell>
        </row>
        <row r="1119">
          <cell r="J1119" t="str">
            <v>C4P1S</v>
          </cell>
        </row>
        <row r="1120">
          <cell r="J1120" t="str">
            <v>C4P1S</v>
          </cell>
        </row>
        <row r="1121">
          <cell r="J1121" t="str">
            <v>C4P1S</v>
          </cell>
        </row>
        <row r="1122">
          <cell r="J1122" t="str">
            <v>C4P1S</v>
          </cell>
        </row>
        <row r="1123">
          <cell r="J1123" t="str">
            <v>C4P1S</v>
          </cell>
        </row>
        <row r="1124">
          <cell r="J1124" t="str">
            <v>C4P1S</v>
          </cell>
        </row>
        <row r="1125">
          <cell r="J1125" t="str">
            <v>C4P1S</v>
          </cell>
        </row>
        <row r="1126">
          <cell r="J1126" t="str">
            <v>C4P1S</v>
          </cell>
        </row>
        <row r="1127">
          <cell r="J1127" t="str">
            <v>C4P1S</v>
          </cell>
        </row>
        <row r="1128">
          <cell r="J1128" t="str">
            <v>C4P1S</v>
          </cell>
        </row>
        <row r="1129">
          <cell r="J1129" t="str">
            <v>C4P1S</v>
          </cell>
        </row>
        <row r="1130">
          <cell r="J1130" t="str">
            <v>C4P1S</v>
          </cell>
        </row>
        <row r="1131">
          <cell r="J1131" t="str">
            <v>C4P1D</v>
          </cell>
        </row>
        <row r="1132">
          <cell r="J1132" t="str">
            <v>C4P1S</v>
          </cell>
        </row>
        <row r="1133">
          <cell r="J1133" t="str">
            <v>C4P1S</v>
          </cell>
        </row>
        <row r="1134">
          <cell r="J1134" t="str">
            <v>C4P1S</v>
          </cell>
        </row>
        <row r="1135">
          <cell r="J1135" t="str">
            <v>C4P1S</v>
          </cell>
        </row>
        <row r="1136">
          <cell r="J1136" t="str">
            <v>C4P1S</v>
          </cell>
        </row>
        <row r="1137">
          <cell r="J1137" t="str">
            <v>C4P1S</v>
          </cell>
        </row>
        <row r="1138">
          <cell r="J1138" t="str">
            <v>C4P1S</v>
          </cell>
        </row>
        <row r="1139">
          <cell r="J1139" t="str">
            <v>C4P1D</v>
          </cell>
        </row>
        <row r="1140">
          <cell r="J1140" t="str">
            <v>C4P1S</v>
          </cell>
        </row>
        <row r="1141">
          <cell r="J1141" t="str">
            <v>C4P1S</v>
          </cell>
        </row>
        <row r="1142">
          <cell r="J1142" t="str">
            <v>C4P1D</v>
          </cell>
        </row>
        <row r="1143">
          <cell r="J1143" t="str">
            <v>C4P1D</v>
          </cell>
        </row>
        <row r="1144">
          <cell r="J1144" t="str">
            <v>C4P1S</v>
          </cell>
        </row>
        <row r="1145">
          <cell r="J1145" t="str">
            <v>C4P1S</v>
          </cell>
        </row>
        <row r="1146">
          <cell r="J1146" t="str">
            <v>C4P1S</v>
          </cell>
        </row>
        <row r="1147">
          <cell r="J1147" t="str">
            <v>C4P1S</v>
          </cell>
        </row>
        <row r="1148">
          <cell r="J1148" t="str">
            <v>C4P1S</v>
          </cell>
        </row>
        <row r="1149">
          <cell r="J1149" t="str">
            <v>C4P1S</v>
          </cell>
        </row>
        <row r="1150">
          <cell r="J1150" t="str">
            <v>C4P1S</v>
          </cell>
        </row>
        <row r="1151">
          <cell r="J1151" t="str">
            <v>C4P1S</v>
          </cell>
        </row>
        <row r="1152">
          <cell r="J1152" t="str">
            <v>C4P1S</v>
          </cell>
        </row>
        <row r="1153">
          <cell r="J1153" t="str">
            <v>C4P1D</v>
          </cell>
        </row>
        <row r="1154">
          <cell r="J1154" t="str">
            <v>C4P1D</v>
          </cell>
        </row>
        <row r="1155">
          <cell r="J1155" t="str">
            <v>C4P1D</v>
          </cell>
        </row>
        <row r="1156">
          <cell r="J1156" t="str">
            <v>C4P1S</v>
          </cell>
        </row>
        <row r="1157">
          <cell r="J1157" t="str">
            <v>C4P1D</v>
          </cell>
        </row>
        <row r="1158">
          <cell r="J1158" t="str">
            <v>C4P1S</v>
          </cell>
        </row>
        <row r="1159">
          <cell r="J1159" t="str">
            <v>C4P1S</v>
          </cell>
        </row>
        <row r="1160">
          <cell r="J1160" t="str">
            <v>C4P1S</v>
          </cell>
        </row>
        <row r="1161">
          <cell r="J1161" t="str">
            <v>C4P1S</v>
          </cell>
        </row>
        <row r="1162">
          <cell r="J1162" t="str">
            <v>C4P1S</v>
          </cell>
        </row>
        <row r="1163">
          <cell r="J1163" t="str">
            <v>C4P1S</v>
          </cell>
        </row>
        <row r="1164">
          <cell r="J1164" t="str">
            <v>C4P1S</v>
          </cell>
        </row>
        <row r="1165">
          <cell r="J1165" t="str">
            <v>C4P1D</v>
          </cell>
        </row>
        <row r="1166">
          <cell r="J1166" t="str">
            <v>C4P1D</v>
          </cell>
        </row>
        <row r="1167">
          <cell r="J1167" t="str">
            <v>C4P1S</v>
          </cell>
        </row>
        <row r="1168">
          <cell r="J1168" t="str">
            <v>C4P1S</v>
          </cell>
        </row>
        <row r="1169">
          <cell r="J1169" t="str">
            <v>C4P1S</v>
          </cell>
        </row>
        <row r="1170">
          <cell r="J1170" t="str">
            <v>C4P1S</v>
          </cell>
        </row>
        <row r="1171">
          <cell r="J1171" t="str">
            <v>C4P1D</v>
          </cell>
        </row>
        <row r="1172">
          <cell r="J1172" t="str">
            <v>C4P1D</v>
          </cell>
        </row>
        <row r="1173">
          <cell r="J1173" t="str">
            <v>C4P1S</v>
          </cell>
        </row>
        <row r="1174">
          <cell r="J1174" t="str">
            <v>C4P1D</v>
          </cell>
        </row>
        <row r="1175">
          <cell r="J1175" t="str">
            <v>C4P1S</v>
          </cell>
        </row>
        <row r="1176">
          <cell r="J1176" t="str">
            <v>C4P1S</v>
          </cell>
        </row>
        <row r="1177">
          <cell r="J1177" t="str">
            <v>C4P1S</v>
          </cell>
        </row>
        <row r="1178">
          <cell r="J1178" t="str">
            <v>C4P1S</v>
          </cell>
        </row>
        <row r="1179">
          <cell r="J1179" t="str">
            <v>C4P1S</v>
          </cell>
        </row>
        <row r="1180">
          <cell r="J1180" t="str">
            <v>C4P1S</v>
          </cell>
        </row>
        <row r="1181">
          <cell r="J1181" t="str">
            <v>C4P1D</v>
          </cell>
        </row>
        <row r="1182">
          <cell r="J1182" t="str">
            <v>C4P1S</v>
          </cell>
        </row>
        <row r="1183">
          <cell r="J1183" t="str">
            <v>C4P1S</v>
          </cell>
        </row>
        <row r="1184">
          <cell r="J1184" t="str">
            <v>C4P1S</v>
          </cell>
        </row>
        <row r="1185">
          <cell r="J1185" t="str">
            <v>C4P1S</v>
          </cell>
        </row>
        <row r="1186">
          <cell r="J1186" t="str">
            <v>C4P1S</v>
          </cell>
        </row>
        <row r="1187">
          <cell r="J1187" t="str">
            <v>C4P1S</v>
          </cell>
        </row>
        <row r="1188">
          <cell r="J1188" t="str">
            <v>C4P1S</v>
          </cell>
        </row>
        <row r="1189">
          <cell r="J1189" t="str">
            <v>C4P1S</v>
          </cell>
        </row>
        <row r="1190">
          <cell r="J1190" t="str">
            <v>C4P1S</v>
          </cell>
        </row>
        <row r="1191">
          <cell r="J1191" t="str">
            <v>C4P1S</v>
          </cell>
        </row>
        <row r="1192">
          <cell r="J1192" t="str">
            <v>C4P1D</v>
          </cell>
        </row>
        <row r="1193">
          <cell r="J1193" t="str">
            <v>C4P1D</v>
          </cell>
        </row>
        <row r="1194">
          <cell r="J1194" t="str">
            <v>C4P1D</v>
          </cell>
        </row>
        <row r="1195">
          <cell r="J1195" t="str">
            <v>C4P1S</v>
          </cell>
        </row>
        <row r="1196">
          <cell r="J1196" t="str">
            <v>C4P1D</v>
          </cell>
        </row>
        <row r="1197">
          <cell r="J1197" t="str">
            <v>C4P1D</v>
          </cell>
        </row>
        <row r="1198">
          <cell r="J1198" t="str">
            <v>C4P1S</v>
          </cell>
        </row>
        <row r="1199">
          <cell r="J1199" t="str">
            <v>C4P1S</v>
          </cell>
        </row>
        <row r="1200">
          <cell r="J1200" t="str">
            <v>C4P1S</v>
          </cell>
        </row>
        <row r="1201">
          <cell r="J1201" t="str">
            <v>C4P1D</v>
          </cell>
        </row>
        <row r="1202">
          <cell r="J1202" t="str">
            <v>C4P1D</v>
          </cell>
        </row>
        <row r="1203">
          <cell r="J1203" t="str">
            <v>C4P1D</v>
          </cell>
        </row>
        <row r="1204">
          <cell r="J1204" t="str">
            <v>C4P1D</v>
          </cell>
        </row>
        <row r="1205">
          <cell r="J1205" t="str">
            <v>C4P1D</v>
          </cell>
        </row>
        <row r="1206">
          <cell r="J1206" t="str">
            <v>C4P1D</v>
          </cell>
        </row>
        <row r="1207">
          <cell r="J1207" t="str">
            <v>C4P1S</v>
          </cell>
        </row>
        <row r="1208">
          <cell r="J1208" t="str">
            <v>C4P1S</v>
          </cell>
        </row>
        <row r="1209">
          <cell r="J1209" t="str">
            <v>C4P1D</v>
          </cell>
        </row>
        <row r="1210">
          <cell r="J1210" t="str">
            <v>C4P1S</v>
          </cell>
        </row>
        <row r="1211">
          <cell r="J1211" t="str">
            <v>C4P2S</v>
          </cell>
        </row>
        <row r="1212">
          <cell r="J1212" t="str">
            <v>C4P2S</v>
          </cell>
        </row>
        <row r="1213">
          <cell r="J1213" t="str">
            <v>C4P2S</v>
          </cell>
        </row>
        <row r="1214">
          <cell r="J1214" t="str">
            <v>C4P2S</v>
          </cell>
        </row>
        <row r="1215">
          <cell r="J1215" t="str">
            <v>C4P2S</v>
          </cell>
        </row>
        <row r="1216">
          <cell r="J1216" t="str">
            <v>C4P2S</v>
          </cell>
        </row>
        <row r="1217">
          <cell r="J1217" t="str">
            <v>C4P2S</v>
          </cell>
        </row>
        <row r="1218">
          <cell r="J1218" t="str">
            <v>C4P2S</v>
          </cell>
        </row>
        <row r="1219">
          <cell r="J1219" t="str">
            <v>C4P2S</v>
          </cell>
        </row>
        <row r="1220">
          <cell r="J1220" t="str">
            <v>C4P2S</v>
          </cell>
        </row>
        <row r="1221">
          <cell r="J1221" t="str">
            <v>C4P2S</v>
          </cell>
        </row>
        <row r="1222">
          <cell r="J1222" t="str">
            <v>C4P2S</v>
          </cell>
        </row>
        <row r="1223">
          <cell r="J1223" t="str">
            <v>C4P2S</v>
          </cell>
        </row>
        <row r="1224">
          <cell r="J1224" t="str">
            <v>C4P2S</v>
          </cell>
        </row>
        <row r="1225">
          <cell r="J1225" t="str">
            <v>C4P2S</v>
          </cell>
        </row>
        <row r="1226">
          <cell r="J1226" t="str">
            <v>C4P2S</v>
          </cell>
        </row>
        <row r="1227">
          <cell r="J1227" t="str">
            <v>C4P2S</v>
          </cell>
        </row>
        <row r="1228">
          <cell r="J1228" t="str">
            <v>C4P2D</v>
          </cell>
        </row>
        <row r="1229">
          <cell r="J1229" t="str">
            <v>C4P2S</v>
          </cell>
        </row>
        <row r="1230">
          <cell r="J1230" t="str">
            <v>C4P2S</v>
          </cell>
        </row>
        <row r="1231">
          <cell r="J1231" t="str">
            <v>C4P2D</v>
          </cell>
        </row>
        <row r="1232">
          <cell r="J1232" t="str">
            <v>C4P2S</v>
          </cell>
        </row>
        <row r="1233">
          <cell r="J1233" t="str">
            <v>C4P2S</v>
          </cell>
        </row>
        <row r="1234">
          <cell r="J1234" t="str">
            <v>C4P2S</v>
          </cell>
        </row>
        <row r="1235">
          <cell r="J1235" t="str">
            <v>C4P2S</v>
          </cell>
        </row>
        <row r="1236">
          <cell r="J1236" t="str">
            <v>C4P2S</v>
          </cell>
        </row>
        <row r="1237">
          <cell r="J1237" t="str">
            <v>C4P2S</v>
          </cell>
        </row>
        <row r="1238">
          <cell r="J1238" t="str">
            <v>C4P2S</v>
          </cell>
        </row>
        <row r="1239">
          <cell r="J1239" t="str">
            <v>C4P2S</v>
          </cell>
        </row>
        <row r="1240">
          <cell r="J1240" t="str">
            <v>C4P2S</v>
          </cell>
        </row>
        <row r="1241">
          <cell r="J1241" t="str">
            <v>C4P2S</v>
          </cell>
        </row>
        <row r="1242">
          <cell r="J1242" t="str">
            <v>C4P2S</v>
          </cell>
        </row>
        <row r="1243">
          <cell r="J1243" t="str">
            <v>C4P2S</v>
          </cell>
        </row>
        <row r="1244">
          <cell r="J1244" t="str">
            <v>C4P2S</v>
          </cell>
        </row>
        <row r="1245">
          <cell r="J1245" t="str">
            <v>C4P2S</v>
          </cell>
        </row>
        <row r="1246">
          <cell r="J1246" t="str">
            <v>C4P2S</v>
          </cell>
        </row>
        <row r="1247">
          <cell r="J1247" t="str">
            <v>C4P2S</v>
          </cell>
        </row>
        <row r="1248">
          <cell r="J1248" t="str">
            <v>C4P2S</v>
          </cell>
        </row>
        <row r="1249">
          <cell r="J1249" t="str">
            <v>C4P2S</v>
          </cell>
        </row>
        <row r="1250">
          <cell r="J1250" t="str">
            <v>C4P2S</v>
          </cell>
        </row>
        <row r="1251">
          <cell r="J1251" t="str">
            <v>C4P2S</v>
          </cell>
        </row>
        <row r="1252">
          <cell r="J1252" t="str">
            <v>C4P2S</v>
          </cell>
        </row>
        <row r="1253">
          <cell r="J1253" t="str">
            <v>C4P2S</v>
          </cell>
        </row>
        <row r="1254">
          <cell r="J1254" t="str">
            <v>C4P2S</v>
          </cell>
        </row>
        <row r="1255">
          <cell r="J1255" t="str">
            <v>C4P2S</v>
          </cell>
        </row>
        <row r="1256">
          <cell r="J1256" t="str">
            <v>C4P2S</v>
          </cell>
        </row>
        <row r="1257">
          <cell r="J1257" t="str">
            <v>C4P2S</v>
          </cell>
        </row>
        <row r="1258">
          <cell r="J1258" t="str">
            <v>C4P2S</v>
          </cell>
        </row>
        <row r="1259">
          <cell r="J1259" t="str">
            <v>C4P2S</v>
          </cell>
        </row>
        <row r="1260">
          <cell r="J1260" t="str">
            <v>C4P2S</v>
          </cell>
        </row>
        <row r="1261">
          <cell r="J1261" t="str">
            <v>C4P2S</v>
          </cell>
        </row>
        <row r="1262">
          <cell r="J1262" t="str">
            <v>C4P2S</v>
          </cell>
        </row>
        <row r="1263">
          <cell r="J1263" t="str">
            <v>C4P2S</v>
          </cell>
        </row>
        <row r="1264">
          <cell r="J1264" t="str">
            <v>C4P2S</v>
          </cell>
        </row>
        <row r="1265">
          <cell r="J1265" t="str">
            <v>C4P2S</v>
          </cell>
        </row>
        <row r="1266">
          <cell r="J1266" t="str">
            <v>C4P2S</v>
          </cell>
        </row>
        <row r="1267">
          <cell r="J1267" t="str">
            <v>C4P2D</v>
          </cell>
        </row>
        <row r="1268">
          <cell r="J1268" t="str">
            <v>C4P2S</v>
          </cell>
        </row>
        <row r="1269">
          <cell r="J1269" t="str">
            <v>C4P2S</v>
          </cell>
        </row>
        <row r="1270">
          <cell r="J1270" t="str">
            <v>C4P2S</v>
          </cell>
        </row>
        <row r="1271">
          <cell r="J1271" t="str">
            <v>C4P2S</v>
          </cell>
        </row>
        <row r="1272">
          <cell r="J1272" t="str">
            <v>C4P2S</v>
          </cell>
        </row>
        <row r="1273">
          <cell r="J1273" t="str">
            <v>C4P2S</v>
          </cell>
        </row>
        <row r="1274">
          <cell r="J1274" t="str">
            <v>C4P2D</v>
          </cell>
        </row>
        <row r="1275">
          <cell r="J1275" t="str">
            <v>C4P2D</v>
          </cell>
        </row>
        <row r="1276">
          <cell r="J1276" t="str">
            <v>C4P2S</v>
          </cell>
        </row>
        <row r="1277">
          <cell r="J1277" t="str">
            <v>C4P2S</v>
          </cell>
        </row>
        <row r="1278">
          <cell r="J1278" t="str">
            <v>C4P2S</v>
          </cell>
        </row>
        <row r="1279">
          <cell r="J1279" t="str">
            <v>C4P2S</v>
          </cell>
        </row>
        <row r="1280">
          <cell r="J1280" t="str">
            <v>C4P2S</v>
          </cell>
        </row>
        <row r="1281">
          <cell r="J1281" t="str">
            <v>C4P2D</v>
          </cell>
        </row>
        <row r="1282">
          <cell r="J1282" t="str">
            <v>C4P2S</v>
          </cell>
        </row>
        <row r="1283">
          <cell r="J1283" t="str">
            <v>C4P2S</v>
          </cell>
        </row>
        <row r="1284">
          <cell r="J1284" t="str">
            <v>C4P2D</v>
          </cell>
        </row>
        <row r="1285">
          <cell r="J1285" t="str">
            <v>C4P2D</v>
          </cell>
        </row>
        <row r="1286">
          <cell r="J1286" t="str">
            <v>C4P2D</v>
          </cell>
        </row>
        <row r="1287">
          <cell r="J1287" t="str">
            <v>C4P2D</v>
          </cell>
        </row>
        <row r="1288">
          <cell r="J1288" t="str">
            <v>C4P2S</v>
          </cell>
        </row>
        <row r="1289">
          <cell r="J1289" t="str">
            <v>C4P2S</v>
          </cell>
        </row>
        <row r="1290">
          <cell r="J1290" t="str">
            <v>C4P2S</v>
          </cell>
        </row>
        <row r="1291">
          <cell r="J1291" t="str">
            <v>C4P2S</v>
          </cell>
        </row>
        <row r="1292">
          <cell r="J1292" t="str">
            <v>C4P2S</v>
          </cell>
        </row>
        <row r="1293">
          <cell r="J1293" t="str">
            <v>C4P2S</v>
          </cell>
        </row>
        <row r="1294">
          <cell r="J1294" t="str">
            <v>C4P2D</v>
          </cell>
        </row>
        <row r="1295">
          <cell r="J1295" t="str">
            <v>C4P2D</v>
          </cell>
        </row>
        <row r="1296">
          <cell r="J1296" t="str">
            <v>C4P2D</v>
          </cell>
        </row>
        <row r="1297">
          <cell r="J1297" t="str">
            <v>C4P2S</v>
          </cell>
        </row>
        <row r="1298">
          <cell r="J1298" t="str">
            <v>C4P2D</v>
          </cell>
        </row>
        <row r="1299">
          <cell r="J1299" t="str">
            <v>C4P2S</v>
          </cell>
        </row>
        <row r="1300">
          <cell r="J1300" t="str">
            <v>C4P2S</v>
          </cell>
        </row>
        <row r="1301">
          <cell r="J1301" t="str">
            <v>C4P2S</v>
          </cell>
        </row>
        <row r="1302">
          <cell r="J1302" t="str">
            <v>C4P2S</v>
          </cell>
        </row>
        <row r="1303">
          <cell r="J1303" t="str">
            <v>C4P2S</v>
          </cell>
        </row>
        <row r="1304">
          <cell r="J1304" t="str">
            <v>C4P2D</v>
          </cell>
        </row>
        <row r="1305">
          <cell r="J1305" t="str">
            <v>C4P2S</v>
          </cell>
        </row>
        <row r="1306">
          <cell r="J1306" t="str">
            <v>C4P2S</v>
          </cell>
        </row>
        <row r="1307">
          <cell r="J1307" t="str">
            <v>C4P2S</v>
          </cell>
        </row>
        <row r="1308">
          <cell r="J1308" t="str">
            <v>C4P2S</v>
          </cell>
        </row>
        <row r="1309">
          <cell r="J1309" t="str">
            <v>C4P2S</v>
          </cell>
        </row>
        <row r="1310">
          <cell r="J1310" t="str">
            <v>C4P2S</v>
          </cell>
        </row>
        <row r="1311">
          <cell r="J1311" t="str">
            <v>C4P2S</v>
          </cell>
        </row>
        <row r="1312">
          <cell r="J1312" t="str">
            <v>C4P2S</v>
          </cell>
        </row>
        <row r="1313">
          <cell r="J1313" t="str">
            <v>C4P2S</v>
          </cell>
        </row>
        <row r="1314">
          <cell r="J1314" t="str">
            <v>C4P2S</v>
          </cell>
        </row>
        <row r="1315">
          <cell r="J1315" t="str">
            <v>C4P2S</v>
          </cell>
        </row>
        <row r="1316">
          <cell r="J1316" t="str">
            <v>C4P2S</v>
          </cell>
        </row>
        <row r="1317">
          <cell r="J1317" t="str">
            <v>C4P2D</v>
          </cell>
        </row>
        <row r="1318">
          <cell r="J1318" t="str">
            <v>C4P2S</v>
          </cell>
        </row>
        <row r="1319">
          <cell r="J1319" t="str">
            <v>C4P2S</v>
          </cell>
        </row>
        <row r="1320">
          <cell r="J1320" t="str">
            <v>C4P2S</v>
          </cell>
        </row>
        <row r="1321">
          <cell r="J1321" t="str">
            <v>C4P2S</v>
          </cell>
        </row>
        <row r="1322">
          <cell r="J1322" t="str">
            <v>C4P2D</v>
          </cell>
        </row>
        <row r="1323">
          <cell r="J1323" t="str">
            <v>C4P2S</v>
          </cell>
        </row>
        <row r="1324">
          <cell r="J1324" t="str">
            <v>C4P2D</v>
          </cell>
        </row>
        <row r="1325">
          <cell r="J1325" t="str">
            <v>C4P2D</v>
          </cell>
        </row>
        <row r="1326">
          <cell r="J1326" t="str">
            <v>C4P2D</v>
          </cell>
        </row>
        <row r="1327">
          <cell r="J1327" t="str">
            <v>C4P2D</v>
          </cell>
        </row>
        <row r="1328">
          <cell r="J1328" t="str">
            <v>C4P2D</v>
          </cell>
        </row>
        <row r="1329">
          <cell r="J1329" t="str">
            <v>C4P2D</v>
          </cell>
        </row>
        <row r="1330">
          <cell r="J1330" t="str">
            <v>C4P2S</v>
          </cell>
        </row>
        <row r="1331">
          <cell r="J1331" t="str">
            <v>C4P2S</v>
          </cell>
        </row>
        <row r="1332">
          <cell r="J1332" t="str">
            <v>C4P2D</v>
          </cell>
        </row>
        <row r="1333">
          <cell r="J1333" t="str">
            <v>C4P3S</v>
          </cell>
        </row>
        <row r="1334">
          <cell r="J1334" t="str">
            <v>C4P3S</v>
          </cell>
        </row>
        <row r="1335">
          <cell r="J1335" t="str">
            <v>C4P3S</v>
          </cell>
        </row>
        <row r="1336">
          <cell r="J1336" t="str">
            <v>C4P3S</v>
          </cell>
        </row>
        <row r="1337">
          <cell r="J1337" t="str">
            <v>C4P3S</v>
          </cell>
        </row>
        <row r="1338">
          <cell r="J1338" t="str">
            <v>C4P3S</v>
          </cell>
        </row>
        <row r="1339">
          <cell r="J1339" t="str">
            <v>C4P3S</v>
          </cell>
        </row>
        <row r="1340">
          <cell r="J1340" t="str">
            <v>C4P3S</v>
          </cell>
        </row>
        <row r="1341">
          <cell r="J1341" t="str">
            <v>C4P3S</v>
          </cell>
        </row>
        <row r="1342">
          <cell r="J1342" t="str">
            <v>C4P3S</v>
          </cell>
        </row>
        <row r="1343">
          <cell r="J1343" t="str">
            <v>C4P3S</v>
          </cell>
        </row>
        <row r="1344">
          <cell r="J1344" t="str">
            <v>C4P3S</v>
          </cell>
        </row>
        <row r="1345">
          <cell r="J1345" t="str">
            <v>C4P3S</v>
          </cell>
        </row>
        <row r="1346">
          <cell r="J1346" t="str">
            <v>C4P3S</v>
          </cell>
        </row>
        <row r="1347">
          <cell r="J1347" t="str">
            <v>C4P3S</v>
          </cell>
        </row>
        <row r="1348">
          <cell r="J1348" t="str">
            <v>C4P3S</v>
          </cell>
        </row>
        <row r="1349">
          <cell r="J1349" t="str">
            <v>C4P3S</v>
          </cell>
        </row>
        <row r="1350">
          <cell r="J1350" t="str">
            <v>C4P3S</v>
          </cell>
        </row>
        <row r="1351">
          <cell r="J1351" t="str">
            <v>C4P3S</v>
          </cell>
        </row>
        <row r="1352">
          <cell r="J1352" t="str">
            <v>C4P3S</v>
          </cell>
        </row>
        <row r="1353">
          <cell r="J1353" t="str">
            <v>C4P3S</v>
          </cell>
        </row>
        <row r="1354">
          <cell r="J1354" t="str">
            <v>C4P3D</v>
          </cell>
        </row>
        <row r="1355">
          <cell r="J1355" t="str">
            <v>C4P3S</v>
          </cell>
        </row>
        <row r="1356">
          <cell r="J1356" t="str">
            <v>C4P3S</v>
          </cell>
        </row>
        <row r="1357">
          <cell r="J1357" t="str">
            <v>C4P3S</v>
          </cell>
        </row>
        <row r="1358">
          <cell r="J1358" t="str">
            <v>C4P3S</v>
          </cell>
        </row>
        <row r="1359">
          <cell r="J1359" t="str">
            <v>C4P3S</v>
          </cell>
        </row>
        <row r="1360">
          <cell r="J1360" t="str">
            <v>C4P3S</v>
          </cell>
        </row>
        <row r="1361">
          <cell r="J1361" t="str">
            <v>C4P3S</v>
          </cell>
        </row>
        <row r="1362">
          <cell r="J1362" t="str">
            <v>C4P3S</v>
          </cell>
        </row>
        <row r="1363">
          <cell r="J1363" t="str">
            <v>C4P3S</v>
          </cell>
        </row>
        <row r="1364">
          <cell r="J1364" t="str">
            <v>C4P3S</v>
          </cell>
        </row>
        <row r="1365">
          <cell r="J1365" t="str">
            <v>C4P3S</v>
          </cell>
        </row>
        <row r="1366">
          <cell r="J1366" t="str">
            <v>C4P3S</v>
          </cell>
        </row>
        <row r="1367">
          <cell r="J1367" t="str">
            <v>C4P3D</v>
          </cell>
        </row>
        <row r="1368">
          <cell r="J1368" t="str">
            <v>C4P3S</v>
          </cell>
        </row>
        <row r="1369">
          <cell r="J1369" t="str">
            <v>C4P3S</v>
          </cell>
        </row>
        <row r="1370">
          <cell r="J1370" t="str">
            <v>C4P3S</v>
          </cell>
        </row>
        <row r="1371">
          <cell r="J1371" t="str">
            <v>C4P3S</v>
          </cell>
        </row>
        <row r="1372">
          <cell r="J1372" t="str">
            <v>C4P3S</v>
          </cell>
        </row>
        <row r="1373">
          <cell r="J1373" t="str">
            <v>C4P3S</v>
          </cell>
        </row>
        <row r="1374">
          <cell r="J1374" t="str">
            <v>C4P3S</v>
          </cell>
        </row>
        <row r="1375">
          <cell r="J1375" t="str">
            <v>C4P3S</v>
          </cell>
        </row>
        <row r="1376">
          <cell r="J1376" t="str">
            <v>C4P3S</v>
          </cell>
        </row>
        <row r="1377">
          <cell r="J1377" t="str">
            <v>C4P3S</v>
          </cell>
        </row>
        <row r="1378">
          <cell r="J1378" t="str">
            <v>C4P3D</v>
          </cell>
        </row>
        <row r="1379">
          <cell r="J1379" t="str">
            <v>C4P3D</v>
          </cell>
        </row>
        <row r="1380">
          <cell r="J1380" t="str">
            <v>C4P3S</v>
          </cell>
        </row>
        <row r="1381">
          <cell r="J1381" t="str">
            <v>C4P3S</v>
          </cell>
        </row>
        <row r="1382">
          <cell r="J1382" t="str">
            <v>C4P3S</v>
          </cell>
        </row>
        <row r="1383">
          <cell r="J1383" t="str">
            <v>C4P3S</v>
          </cell>
        </row>
        <row r="1384">
          <cell r="J1384" t="str">
            <v>C4P3S</v>
          </cell>
        </row>
        <row r="1385">
          <cell r="J1385" t="str">
            <v>C4P3S</v>
          </cell>
        </row>
        <row r="1386">
          <cell r="J1386" t="str">
            <v>C4P3S</v>
          </cell>
        </row>
        <row r="1387">
          <cell r="J1387" t="str">
            <v>C4P3S</v>
          </cell>
        </row>
        <row r="1388">
          <cell r="J1388" t="str">
            <v>C4P3D</v>
          </cell>
        </row>
        <row r="1389">
          <cell r="J1389" t="str">
            <v>C4P3S</v>
          </cell>
        </row>
        <row r="1390">
          <cell r="J1390" t="str">
            <v>C4P3S</v>
          </cell>
        </row>
        <row r="1391">
          <cell r="J1391" t="str">
            <v>C4P3S</v>
          </cell>
        </row>
        <row r="1392">
          <cell r="J1392" t="str">
            <v>C4P3S</v>
          </cell>
        </row>
        <row r="1393">
          <cell r="J1393" t="str">
            <v>C4P3S</v>
          </cell>
        </row>
        <row r="1394">
          <cell r="J1394" t="str">
            <v>C4P3S</v>
          </cell>
        </row>
        <row r="1395">
          <cell r="J1395" t="str">
            <v>C4P3S</v>
          </cell>
        </row>
        <row r="1396">
          <cell r="J1396" t="str">
            <v>C4P3D</v>
          </cell>
        </row>
        <row r="1397">
          <cell r="J1397" t="str">
            <v>C4P3D</v>
          </cell>
        </row>
        <row r="1398">
          <cell r="J1398" t="str">
            <v>C4P3S</v>
          </cell>
        </row>
        <row r="1399">
          <cell r="J1399" t="str">
            <v>C4P3D</v>
          </cell>
        </row>
        <row r="1400">
          <cell r="J1400" t="str">
            <v>C4P3D</v>
          </cell>
        </row>
        <row r="1401">
          <cell r="J1401" t="str">
            <v>C4P3D</v>
          </cell>
        </row>
        <row r="1402">
          <cell r="J1402" t="str">
            <v>C4P3S</v>
          </cell>
        </row>
        <row r="1403">
          <cell r="J1403" t="str">
            <v>C4P3S</v>
          </cell>
        </row>
        <row r="1404">
          <cell r="J1404" t="str">
            <v>C4P3S</v>
          </cell>
        </row>
        <row r="1405">
          <cell r="J1405" t="str">
            <v>C4P3D</v>
          </cell>
        </row>
        <row r="1406">
          <cell r="J1406" t="str">
            <v>C4P3S</v>
          </cell>
        </row>
        <row r="1407">
          <cell r="J1407" t="str">
            <v>C4P3S</v>
          </cell>
        </row>
        <row r="1408">
          <cell r="J1408" t="str">
            <v>C4P3S</v>
          </cell>
        </row>
        <row r="1409">
          <cell r="J1409" t="str">
            <v>C4P3S</v>
          </cell>
        </row>
        <row r="1410">
          <cell r="J1410" t="str">
            <v>C4P3D</v>
          </cell>
        </row>
        <row r="1411">
          <cell r="J1411" t="str">
            <v>C4P3D</v>
          </cell>
        </row>
        <row r="1412">
          <cell r="J1412" t="str">
            <v>C4P3D</v>
          </cell>
        </row>
        <row r="1413">
          <cell r="J1413" t="str">
            <v>C4P3S</v>
          </cell>
        </row>
        <row r="1414">
          <cell r="J1414" t="str">
            <v>C4P3S</v>
          </cell>
        </row>
        <row r="1415">
          <cell r="J1415" t="str">
            <v>C4P3S</v>
          </cell>
        </row>
        <row r="1416">
          <cell r="J1416" t="str">
            <v>C4P3S</v>
          </cell>
        </row>
        <row r="1417">
          <cell r="J1417" t="str">
            <v>C4P3S</v>
          </cell>
        </row>
        <row r="1418">
          <cell r="J1418" t="str">
            <v>C4P3S</v>
          </cell>
        </row>
        <row r="1419">
          <cell r="J1419" t="str">
            <v>C4P3D</v>
          </cell>
        </row>
        <row r="1420">
          <cell r="J1420" t="str">
            <v>C4P3S</v>
          </cell>
        </row>
        <row r="1421">
          <cell r="J1421" t="str">
            <v>C4P3D</v>
          </cell>
        </row>
        <row r="1422">
          <cell r="J1422" t="str">
            <v>C4P3S</v>
          </cell>
        </row>
        <row r="1423">
          <cell r="J1423" t="str">
            <v>C4P3D</v>
          </cell>
        </row>
        <row r="1424">
          <cell r="J1424" t="str">
            <v>C4P3D</v>
          </cell>
        </row>
        <row r="1425">
          <cell r="J1425" t="str">
            <v>C4P3D</v>
          </cell>
        </row>
        <row r="1426">
          <cell r="J1426" t="str">
            <v>C4P3D</v>
          </cell>
        </row>
        <row r="1427">
          <cell r="J1427" t="str">
            <v>C4P3S</v>
          </cell>
        </row>
        <row r="1428">
          <cell r="J1428" t="str">
            <v>C4P3D</v>
          </cell>
        </row>
        <row r="1429">
          <cell r="J1429" t="str">
            <v>C4P3S</v>
          </cell>
        </row>
        <row r="1430">
          <cell r="J1430" t="str">
            <v>C4P3S</v>
          </cell>
        </row>
        <row r="1431">
          <cell r="J1431" t="str">
            <v>C4P3S</v>
          </cell>
        </row>
        <row r="1432">
          <cell r="J1432" t="str">
            <v>C4P3S</v>
          </cell>
        </row>
        <row r="1433">
          <cell r="J1433" t="str">
            <v>C4P3S</v>
          </cell>
        </row>
        <row r="1434">
          <cell r="J1434" t="str">
            <v>C4P3S</v>
          </cell>
        </row>
        <row r="1435">
          <cell r="J1435" t="str">
            <v>C4P3S</v>
          </cell>
        </row>
        <row r="1436">
          <cell r="J1436" t="str">
            <v>C4P3S</v>
          </cell>
        </row>
        <row r="1437">
          <cell r="J1437" t="str">
            <v>C4P3D</v>
          </cell>
        </row>
        <row r="1438">
          <cell r="J1438" t="str">
            <v>C4P3S</v>
          </cell>
        </row>
        <row r="1439">
          <cell r="J1439" t="str">
            <v>C4P3S</v>
          </cell>
        </row>
        <row r="1440">
          <cell r="J1440" t="str">
            <v>C4P3D</v>
          </cell>
        </row>
        <row r="1441">
          <cell r="J1441" t="str">
            <v>C4P3D</v>
          </cell>
        </row>
        <row r="1442">
          <cell r="J1442" t="str">
            <v>C4P3D</v>
          </cell>
        </row>
        <row r="1443">
          <cell r="J1443" t="str">
            <v>C4P3S</v>
          </cell>
        </row>
        <row r="1444">
          <cell r="J1444" t="str">
            <v>C4P3D</v>
          </cell>
        </row>
        <row r="1445">
          <cell r="J1445" t="str">
            <v>C4P4S</v>
          </cell>
        </row>
        <row r="1446">
          <cell r="J1446" t="str">
            <v>C4P4S</v>
          </cell>
        </row>
        <row r="1447">
          <cell r="J1447" t="str">
            <v>C4P4S</v>
          </cell>
        </row>
        <row r="1448">
          <cell r="J1448" t="str">
            <v>C4P4S</v>
          </cell>
        </row>
        <row r="1449">
          <cell r="J1449" t="str">
            <v>C4P4S</v>
          </cell>
        </row>
        <row r="1450">
          <cell r="J1450" t="str">
            <v>C4P4S</v>
          </cell>
        </row>
        <row r="1451">
          <cell r="J1451" t="str">
            <v>C4P4S</v>
          </cell>
        </row>
        <row r="1452">
          <cell r="J1452" t="str">
            <v>C4P4S</v>
          </cell>
        </row>
        <row r="1453">
          <cell r="J1453" t="str">
            <v>C4P4S</v>
          </cell>
        </row>
        <row r="1454">
          <cell r="J1454" t="str">
            <v>C4P4S</v>
          </cell>
        </row>
        <row r="1455">
          <cell r="J1455" t="str">
            <v>C4P4S</v>
          </cell>
        </row>
        <row r="1456">
          <cell r="J1456" t="str">
            <v>C4P4S</v>
          </cell>
        </row>
        <row r="1457">
          <cell r="J1457" t="str">
            <v>C4P4S</v>
          </cell>
        </row>
        <row r="1458">
          <cell r="J1458" t="str">
            <v>C4P4S</v>
          </cell>
        </row>
        <row r="1459">
          <cell r="J1459" t="str">
            <v>C4P4S</v>
          </cell>
        </row>
        <row r="1460">
          <cell r="J1460" t="str">
            <v>C4P4S</v>
          </cell>
        </row>
        <row r="1461">
          <cell r="J1461" t="str">
            <v>C4P4S</v>
          </cell>
        </row>
        <row r="1462">
          <cell r="J1462" t="str">
            <v>C4P4S</v>
          </cell>
        </row>
        <row r="1463">
          <cell r="J1463" t="str">
            <v>C4P4S</v>
          </cell>
        </row>
        <row r="1464">
          <cell r="J1464" t="str">
            <v>C4P4S</v>
          </cell>
        </row>
        <row r="1465">
          <cell r="J1465" t="str">
            <v>C4P4S</v>
          </cell>
        </row>
        <row r="1466">
          <cell r="J1466" t="str">
            <v>C4P4S</v>
          </cell>
        </row>
        <row r="1467">
          <cell r="J1467" t="str">
            <v>C4P4S</v>
          </cell>
        </row>
        <row r="1468">
          <cell r="J1468" t="str">
            <v>C4P4S</v>
          </cell>
        </row>
        <row r="1469">
          <cell r="J1469" t="str">
            <v>C4P4D</v>
          </cell>
        </row>
        <row r="1470">
          <cell r="J1470" t="str">
            <v>C4P4D</v>
          </cell>
        </row>
        <row r="1471">
          <cell r="J1471" t="str">
            <v>C4P4S</v>
          </cell>
        </row>
        <row r="1472">
          <cell r="J1472" t="str">
            <v>C4P4S</v>
          </cell>
        </row>
        <row r="1473">
          <cell r="J1473" t="str">
            <v>C4P4S</v>
          </cell>
        </row>
        <row r="1474">
          <cell r="J1474" t="str">
            <v>C4P4S</v>
          </cell>
        </row>
        <row r="1475">
          <cell r="J1475" t="str">
            <v>C4P4S</v>
          </cell>
        </row>
        <row r="1476">
          <cell r="J1476" t="str">
            <v>C4P4S</v>
          </cell>
        </row>
        <row r="1477">
          <cell r="J1477" t="str">
            <v>C4P4S</v>
          </cell>
        </row>
        <row r="1478">
          <cell r="J1478" t="str">
            <v>C4P4S</v>
          </cell>
        </row>
        <row r="1479">
          <cell r="J1479" t="str">
            <v>C4P4S</v>
          </cell>
        </row>
        <row r="1480">
          <cell r="J1480" t="str">
            <v>C4P4S</v>
          </cell>
        </row>
        <row r="1481">
          <cell r="J1481" t="str">
            <v>C4P4S</v>
          </cell>
        </row>
        <row r="1482">
          <cell r="J1482" t="str">
            <v>C4P4S</v>
          </cell>
        </row>
        <row r="1483">
          <cell r="J1483" t="str">
            <v>C4P4S</v>
          </cell>
        </row>
        <row r="1484">
          <cell r="J1484" t="str">
            <v>C4P4S</v>
          </cell>
        </row>
        <row r="1485">
          <cell r="J1485" t="str">
            <v>C4P4S</v>
          </cell>
        </row>
        <row r="1486">
          <cell r="J1486" t="str">
            <v>C4P4S</v>
          </cell>
        </row>
        <row r="1487">
          <cell r="J1487" t="str">
            <v>C4P4S</v>
          </cell>
        </row>
        <row r="1488">
          <cell r="J1488" t="str">
            <v>C4P4S</v>
          </cell>
        </row>
        <row r="1489">
          <cell r="J1489" t="str">
            <v>C4P4S</v>
          </cell>
        </row>
        <row r="1490">
          <cell r="J1490" t="str">
            <v>C4P4S</v>
          </cell>
        </row>
        <row r="1491">
          <cell r="J1491" t="str">
            <v>C4P4S</v>
          </cell>
        </row>
        <row r="1492">
          <cell r="J1492" t="str">
            <v>C4P4S</v>
          </cell>
        </row>
        <row r="1493">
          <cell r="J1493" t="str">
            <v>C4P4D</v>
          </cell>
        </row>
        <row r="1494">
          <cell r="J1494" t="str">
            <v>C4P4D</v>
          </cell>
        </row>
        <row r="1495">
          <cell r="J1495" t="str">
            <v>C4P4S</v>
          </cell>
        </row>
        <row r="1496">
          <cell r="J1496" t="str">
            <v>C4P4S</v>
          </cell>
        </row>
        <row r="1497">
          <cell r="J1497" t="str">
            <v>C4P4S</v>
          </cell>
        </row>
        <row r="1498">
          <cell r="J1498" t="str">
            <v>C4P4S</v>
          </cell>
        </row>
        <row r="1499">
          <cell r="J1499" t="str">
            <v>C4P4S</v>
          </cell>
        </row>
        <row r="1500">
          <cell r="J1500" t="str">
            <v>C4P4S</v>
          </cell>
        </row>
        <row r="1501">
          <cell r="J1501" t="str">
            <v>C4P4S</v>
          </cell>
        </row>
        <row r="1502">
          <cell r="J1502" t="str">
            <v>C4P4S</v>
          </cell>
        </row>
        <row r="1503">
          <cell r="J1503" t="str">
            <v>C4P4S</v>
          </cell>
        </row>
        <row r="1504">
          <cell r="J1504" t="str">
            <v>C4P4S</v>
          </cell>
        </row>
        <row r="1505">
          <cell r="J1505" t="str">
            <v>C4P4D</v>
          </cell>
        </row>
        <row r="1506">
          <cell r="J1506" t="str">
            <v>C4P4S</v>
          </cell>
        </row>
        <row r="1507">
          <cell r="J1507" t="str">
            <v>C4P4S</v>
          </cell>
        </row>
        <row r="1508">
          <cell r="J1508" t="str">
            <v>C4P4S</v>
          </cell>
        </row>
        <row r="1509">
          <cell r="J1509" t="str">
            <v>C4P4S</v>
          </cell>
        </row>
        <row r="1510">
          <cell r="J1510" t="str">
            <v>C4P4S</v>
          </cell>
        </row>
        <row r="1511">
          <cell r="J1511" t="str">
            <v>C4P4S</v>
          </cell>
        </row>
        <row r="1512">
          <cell r="J1512" t="str">
            <v>C4P4D</v>
          </cell>
        </row>
        <row r="1513">
          <cell r="J1513" t="str">
            <v>C4P4D</v>
          </cell>
        </row>
        <row r="1514">
          <cell r="J1514" t="str">
            <v>C4P4S</v>
          </cell>
        </row>
        <row r="1515">
          <cell r="J1515" t="str">
            <v>C4P4S</v>
          </cell>
        </row>
        <row r="1516">
          <cell r="J1516" t="str">
            <v>C4P4S</v>
          </cell>
        </row>
        <row r="1517">
          <cell r="J1517" t="str">
            <v>C4P4S</v>
          </cell>
        </row>
        <row r="1518">
          <cell r="J1518" t="str">
            <v>C4P4D</v>
          </cell>
        </row>
        <row r="1519">
          <cell r="J1519" t="str">
            <v>C4P4D</v>
          </cell>
        </row>
        <row r="1520">
          <cell r="J1520" t="str">
            <v>C4P4S</v>
          </cell>
        </row>
        <row r="1521">
          <cell r="J1521" t="str">
            <v>C4P4D</v>
          </cell>
        </row>
        <row r="1522">
          <cell r="J1522" t="str">
            <v>C4P4S</v>
          </cell>
        </row>
        <row r="1523">
          <cell r="J1523" t="str">
            <v>C4P4S</v>
          </cell>
        </row>
        <row r="1524">
          <cell r="J1524" t="str">
            <v>C4P4S</v>
          </cell>
        </row>
        <row r="1525">
          <cell r="J1525" t="str">
            <v>C4P4S</v>
          </cell>
        </row>
        <row r="1526">
          <cell r="J1526" t="str">
            <v>C4P4S</v>
          </cell>
        </row>
        <row r="1527">
          <cell r="J1527" t="str">
            <v>C4P4S</v>
          </cell>
        </row>
        <row r="1528">
          <cell r="J1528" t="str">
            <v>C4P4S</v>
          </cell>
        </row>
        <row r="1529">
          <cell r="J1529" t="str">
            <v>C4P4S</v>
          </cell>
        </row>
        <row r="1530">
          <cell r="J1530" t="str">
            <v>C4P4S</v>
          </cell>
        </row>
        <row r="1531">
          <cell r="J1531" t="str">
            <v>C4P4S</v>
          </cell>
        </row>
        <row r="1532">
          <cell r="J1532" t="str">
            <v>C4P4S</v>
          </cell>
        </row>
        <row r="1533">
          <cell r="J1533" t="str">
            <v>C4P4D</v>
          </cell>
        </row>
        <row r="1534">
          <cell r="J1534" t="str">
            <v>C4P4D</v>
          </cell>
        </row>
        <row r="1535">
          <cell r="J1535" t="str">
            <v>C4P4D</v>
          </cell>
        </row>
        <row r="1536">
          <cell r="J1536" t="str">
            <v>C4P4D</v>
          </cell>
        </row>
        <row r="1537">
          <cell r="J1537" t="str">
            <v>C4P4D</v>
          </cell>
        </row>
        <row r="1538">
          <cell r="J1538" t="str">
            <v>C4P4D</v>
          </cell>
        </row>
        <row r="1539">
          <cell r="J1539" t="str">
            <v>C4P4S</v>
          </cell>
        </row>
        <row r="1540">
          <cell r="J1540" t="str">
            <v>C4P4S</v>
          </cell>
        </row>
        <row r="1541">
          <cell r="J1541" t="str">
            <v>C4P4S</v>
          </cell>
        </row>
        <row r="1542">
          <cell r="J1542" t="str">
            <v>C4P4S</v>
          </cell>
        </row>
        <row r="1543">
          <cell r="J1543" t="str">
            <v>C4P4S</v>
          </cell>
        </row>
        <row r="1544">
          <cell r="J1544" t="str">
            <v>C4P4D</v>
          </cell>
        </row>
        <row r="1545">
          <cell r="J1545" t="str">
            <v>C4P4D</v>
          </cell>
        </row>
        <row r="1546">
          <cell r="J1546" t="str">
            <v>C4P4D</v>
          </cell>
        </row>
        <row r="1547">
          <cell r="J1547" t="str">
            <v>C4P4S</v>
          </cell>
        </row>
        <row r="1548">
          <cell r="J1548" t="str">
            <v>C4P4S</v>
          </cell>
        </row>
        <row r="1549">
          <cell r="J1549" t="str">
            <v>C4P4S</v>
          </cell>
        </row>
        <row r="1550">
          <cell r="J1550" t="str">
            <v>C4P4S</v>
          </cell>
        </row>
        <row r="1551">
          <cell r="J1551" t="str">
            <v>C4P4S</v>
          </cell>
        </row>
        <row r="1552">
          <cell r="J1552" t="str">
            <v>C4P4S</v>
          </cell>
        </row>
        <row r="1553">
          <cell r="J1553" t="str">
            <v>C4P4S</v>
          </cell>
        </row>
        <row r="1554">
          <cell r="J1554" t="str">
            <v>C4P4S</v>
          </cell>
        </row>
        <row r="1555">
          <cell r="J1555" t="str">
            <v>C4P4S</v>
          </cell>
        </row>
        <row r="1556">
          <cell r="J1556" t="str">
            <v>C4P4S</v>
          </cell>
        </row>
        <row r="1557">
          <cell r="J1557" t="str">
            <v>C4P4D</v>
          </cell>
        </row>
        <row r="1558">
          <cell r="J1558" t="str">
            <v>C4P4S</v>
          </cell>
        </row>
        <row r="1559">
          <cell r="J1559" t="str">
            <v>C4P4S</v>
          </cell>
        </row>
        <row r="1560">
          <cell r="J1560" t="str">
            <v>C4P4S</v>
          </cell>
        </row>
        <row r="1561">
          <cell r="J1561" t="str">
            <v>C4P4S</v>
          </cell>
        </row>
        <row r="1562">
          <cell r="J1562" t="str">
            <v>C4P4S</v>
          </cell>
        </row>
        <row r="1563">
          <cell r="J1563" t="str">
            <v>C4P4S</v>
          </cell>
        </row>
        <row r="1564">
          <cell r="J1564" t="str">
            <v>C4P4S</v>
          </cell>
        </row>
        <row r="1565">
          <cell r="J1565" t="str">
            <v>C4P4S</v>
          </cell>
        </row>
        <row r="1566">
          <cell r="J1566" t="str">
            <v>C4P4D</v>
          </cell>
        </row>
        <row r="1567">
          <cell r="J1567" t="str">
            <v>C4P4S</v>
          </cell>
        </row>
        <row r="1568">
          <cell r="J1568" t="str">
            <v>C4P4D</v>
          </cell>
        </row>
        <row r="1569">
          <cell r="J1569" t="str">
            <v>C4P4D</v>
          </cell>
        </row>
        <row r="1570">
          <cell r="J1570" t="str">
            <v>C4P4D</v>
          </cell>
        </row>
        <row r="1571">
          <cell r="J1571" t="str">
            <v>C4P4D</v>
          </cell>
        </row>
        <row r="1572">
          <cell r="J1572" t="str">
            <v>C4P4S</v>
          </cell>
        </row>
        <row r="1573">
          <cell r="J1573" t="str">
            <v>C4P4S</v>
          </cell>
        </row>
        <row r="1574">
          <cell r="J1574" t="str">
            <v>C4P4D</v>
          </cell>
        </row>
        <row r="1575">
          <cell r="J1575" t="str">
            <v>C4P4D</v>
          </cell>
        </row>
        <row r="1576">
          <cell r="J1576" t="str">
            <v>C4P4S</v>
          </cell>
        </row>
        <row r="1577">
          <cell r="J1577" t="str">
            <v>C4P4D</v>
          </cell>
        </row>
        <row r="1578">
          <cell r="J1578" t="str">
            <v>C4P4D</v>
          </cell>
        </row>
        <row r="1579">
          <cell r="J1579" t="str">
            <v>E4P5D</v>
          </cell>
        </row>
        <row r="1580">
          <cell r="J1580" t="str">
            <v>C4RE1</v>
          </cell>
        </row>
        <row r="1581">
          <cell r="J1581" t="str">
            <v>C4RE1</v>
          </cell>
        </row>
        <row r="1582">
          <cell r="J1582" t="str">
            <v>C4RE1</v>
          </cell>
        </row>
        <row r="1583">
          <cell r="J1583" t="str">
            <v>C4RE1</v>
          </cell>
        </row>
        <row r="1584">
          <cell r="J1584" t="str">
            <v>C4RE1</v>
          </cell>
        </row>
        <row r="1585">
          <cell r="J1585" t="str">
            <v>C4RE1</v>
          </cell>
        </row>
        <row r="1586">
          <cell r="J1586" t="str">
            <v>C4RE1</v>
          </cell>
        </row>
        <row r="1587">
          <cell r="J1587" t="str">
            <v>C4RE1</v>
          </cell>
        </row>
        <row r="1588">
          <cell r="J1588" t="str">
            <v>C4RE1</v>
          </cell>
        </row>
        <row r="1589">
          <cell r="J1589" t="str">
            <v>C4RE1</v>
          </cell>
        </row>
        <row r="1590">
          <cell r="J1590" t="str">
            <v>C4RE1</v>
          </cell>
        </row>
        <row r="1591">
          <cell r="J1591" t="str">
            <v>C4RE1</v>
          </cell>
        </row>
        <row r="1592">
          <cell r="J1592" t="str">
            <v>C4RE1</v>
          </cell>
        </row>
        <row r="1593">
          <cell r="J1593" t="str">
            <v>C4RE1</v>
          </cell>
        </row>
        <row r="1594">
          <cell r="J1594" t="str">
            <v>C4RE1</v>
          </cell>
        </row>
        <row r="1595">
          <cell r="J1595" t="str">
            <v>C4RE1</v>
          </cell>
        </row>
        <row r="1596">
          <cell r="J1596" t="str">
            <v>C4RE1</v>
          </cell>
        </row>
        <row r="1597">
          <cell r="J1597" t="str">
            <v>C4RE1</v>
          </cell>
        </row>
        <row r="1598">
          <cell r="J1598" t="str">
            <v>C4RE1</v>
          </cell>
        </row>
        <row r="1599">
          <cell r="J1599" t="str">
            <v>C4RE1</v>
          </cell>
        </row>
        <row r="1600">
          <cell r="J1600" t="str">
            <v>C4RE1</v>
          </cell>
        </row>
        <row r="1601">
          <cell r="J1601" t="str">
            <v>C4RE1</v>
          </cell>
        </row>
        <row r="1602">
          <cell r="J1602" t="str">
            <v>C4RE1</v>
          </cell>
        </row>
        <row r="1603">
          <cell r="J1603" t="str">
            <v>C4RE1</v>
          </cell>
        </row>
        <row r="1604">
          <cell r="J1604" t="str">
            <v>C4RE1</v>
          </cell>
        </row>
        <row r="1605">
          <cell r="J1605" t="str">
            <v>C4RE1</v>
          </cell>
        </row>
        <row r="1606">
          <cell r="J1606" t="str">
            <v>C4WH1</v>
          </cell>
        </row>
        <row r="1607">
          <cell r="J1607" t="str">
            <v>C4WH1</v>
          </cell>
        </row>
        <row r="1608">
          <cell r="J1608" t="str">
            <v>C4WH1</v>
          </cell>
        </row>
        <row r="1609">
          <cell r="J1609" t="str">
            <v>C4WH1</v>
          </cell>
        </row>
        <row r="1610">
          <cell r="J1610" t="str">
            <v>C4WH1</v>
          </cell>
        </row>
        <row r="1611">
          <cell r="J1611" t="str">
            <v>C4WH1</v>
          </cell>
        </row>
        <row r="1612">
          <cell r="J1612" t="str">
            <v>C4WH1</v>
          </cell>
        </row>
        <row r="1613">
          <cell r="J1613" t="str">
            <v>C4WH1</v>
          </cell>
        </row>
        <row r="1614">
          <cell r="J1614" t="str">
            <v>C4WH1</v>
          </cell>
        </row>
        <row r="1615">
          <cell r="J1615" t="str">
            <v>C4WH1</v>
          </cell>
        </row>
        <row r="1616">
          <cell r="J1616" t="str">
            <v>C4WH1</v>
          </cell>
        </row>
        <row r="1617">
          <cell r="J1617" t="str">
            <v>C4WH1</v>
          </cell>
        </row>
        <row r="1618">
          <cell r="J1618" t="str">
            <v>C4WH1</v>
          </cell>
        </row>
        <row r="1619">
          <cell r="J1619" t="str">
            <v>C4WH1</v>
          </cell>
        </row>
        <row r="1620">
          <cell r="J1620" t="str">
            <v>C4WH1</v>
          </cell>
        </row>
        <row r="1621">
          <cell r="J1621" t="str">
            <v>C4WH1</v>
          </cell>
        </row>
        <row r="1622">
          <cell r="J1622" t="str">
            <v>C4WH1</v>
          </cell>
        </row>
        <row r="1623">
          <cell r="J1623" t="str">
            <v>C4WH1</v>
          </cell>
        </row>
        <row r="1624">
          <cell r="J1624" t="str">
            <v>CS3</v>
          </cell>
        </row>
        <row r="1625">
          <cell r="J1625" t="str">
            <v>CS5</v>
          </cell>
        </row>
        <row r="1626">
          <cell r="J1626" t="str">
            <v>CS5</v>
          </cell>
        </row>
        <row r="1627">
          <cell r="J1627" t="str">
            <v>C廠</v>
          </cell>
        </row>
        <row r="1628">
          <cell r="J1628" t="str">
            <v>C二</v>
          </cell>
        </row>
        <row r="1629">
          <cell r="J1629" t="str">
            <v>C四</v>
          </cell>
        </row>
        <row r="1630">
          <cell r="J1630" t="str">
            <v>C四</v>
          </cell>
        </row>
        <row r="1631">
          <cell r="J1631" t="str">
            <v>C四</v>
          </cell>
        </row>
        <row r="1632">
          <cell r="J1632" t="str">
            <v>E4FAC</v>
          </cell>
        </row>
        <row r="1633">
          <cell r="J1633" t="str">
            <v>E4FAC</v>
          </cell>
        </row>
        <row r="1634">
          <cell r="J1634" t="str">
            <v>E4FAC</v>
          </cell>
        </row>
        <row r="1635">
          <cell r="J1635" t="str">
            <v>E4FAC</v>
          </cell>
        </row>
        <row r="1636">
          <cell r="J1636" t="str">
            <v>E4FAC</v>
          </cell>
        </row>
        <row r="1637">
          <cell r="J1637" t="str">
            <v>E4FAC</v>
          </cell>
        </row>
        <row r="1638">
          <cell r="J1638" t="str">
            <v>E4FAC</v>
          </cell>
        </row>
        <row r="1639">
          <cell r="J1639" t="str">
            <v>E4FAC</v>
          </cell>
        </row>
        <row r="1640">
          <cell r="J1640" t="str">
            <v>E4FAC</v>
          </cell>
        </row>
        <row r="1641">
          <cell r="J1641" t="str">
            <v>E4FAC</v>
          </cell>
        </row>
        <row r="1642">
          <cell r="J1642" t="str">
            <v>E4FAC</v>
          </cell>
        </row>
        <row r="1643">
          <cell r="J1643" t="str">
            <v>E4FAC</v>
          </cell>
        </row>
        <row r="1644">
          <cell r="J1644" t="str">
            <v>E4FAC</v>
          </cell>
        </row>
        <row r="1645">
          <cell r="J1645" t="str">
            <v>E4FAC</v>
          </cell>
        </row>
        <row r="1646">
          <cell r="J1646" t="str">
            <v>E4MIS</v>
          </cell>
        </row>
        <row r="1647">
          <cell r="J1647" t="str">
            <v>E4MIS</v>
          </cell>
        </row>
        <row r="1648">
          <cell r="J1648" t="str">
            <v>E4MIS</v>
          </cell>
        </row>
        <row r="1649">
          <cell r="J1649" t="str">
            <v>E4P5S</v>
          </cell>
        </row>
        <row r="1650">
          <cell r="J1650" t="str">
            <v>E4P5S</v>
          </cell>
        </row>
        <row r="1651">
          <cell r="J1651" t="str">
            <v>E4P5S</v>
          </cell>
        </row>
        <row r="1652">
          <cell r="J1652" t="str">
            <v>E4P5S</v>
          </cell>
        </row>
        <row r="1653">
          <cell r="J1653" t="str">
            <v>E4P5S</v>
          </cell>
        </row>
        <row r="1654">
          <cell r="J1654" t="str">
            <v>E4P5S</v>
          </cell>
        </row>
        <row r="1655">
          <cell r="J1655" t="str">
            <v>E4P5S</v>
          </cell>
        </row>
        <row r="1656">
          <cell r="J1656" t="str">
            <v>E4P5S</v>
          </cell>
        </row>
        <row r="1657">
          <cell r="J1657" t="str">
            <v>E4P5S</v>
          </cell>
        </row>
        <row r="1658">
          <cell r="J1658" t="str">
            <v>E4P5S</v>
          </cell>
        </row>
        <row r="1659">
          <cell r="J1659" t="str">
            <v>E4P5S</v>
          </cell>
        </row>
        <row r="1660">
          <cell r="J1660" t="str">
            <v>E4P5S</v>
          </cell>
        </row>
        <row r="1661">
          <cell r="J1661" t="str">
            <v>E4P5S</v>
          </cell>
        </row>
        <row r="1662">
          <cell r="J1662" t="str">
            <v>E4P5S</v>
          </cell>
        </row>
        <row r="1663">
          <cell r="J1663" t="str">
            <v>E4P5S</v>
          </cell>
        </row>
        <row r="1664">
          <cell r="J1664" t="str">
            <v>E4P5S</v>
          </cell>
        </row>
        <row r="1665">
          <cell r="J1665" t="str">
            <v>E4P5S</v>
          </cell>
        </row>
        <row r="1666">
          <cell r="J1666" t="str">
            <v>E4P5S</v>
          </cell>
        </row>
        <row r="1667">
          <cell r="J1667" t="str">
            <v>E4P5S</v>
          </cell>
        </row>
        <row r="1668">
          <cell r="J1668" t="str">
            <v>E4P5S</v>
          </cell>
        </row>
        <row r="1669">
          <cell r="J1669" t="str">
            <v>E4P5S</v>
          </cell>
        </row>
        <row r="1670">
          <cell r="J1670" t="str">
            <v>E4P5S</v>
          </cell>
        </row>
        <row r="1671">
          <cell r="J1671" t="str">
            <v>E4P5S</v>
          </cell>
        </row>
        <row r="1672">
          <cell r="J1672" t="str">
            <v>E4P5S</v>
          </cell>
        </row>
        <row r="1673">
          <cell r="J1673" t="str">
            <v>E4P5S</v>
          </cell>
        </row>
        <row r="1674">
          <cell r="J1674" t="str">
            <v>E4P5S</v>
          </cell>
        </row>
        <row r="1675">
          <cell r="J1675" t="str">
            <v>E4P5S</v>
          </cell>
        </row>
        <row r="1676">
          <cell r="J1676" t="str">
            <v>E4P5S</v>
          </cell>
        </row>
        <row r="1677">
          <cell r="J1677" t="str">
            <v>E4P5S</v>
          </cell>
        </row>
        <row r="1678">
          <cell r="J1678" t="str">
            <v>E4P5S</v>
          </cell>
        </row>
        <row r="1679">
          <cell r="J1679" t="str">
            <v>E4P5S</v>
          </cell>
        </row>
        <row r="1680">
          <cell r="J1680" t="str">
            <v>E4P5S</v>
          </cell>
        </row>
        <row r="1681">
          <cell r="J1681" t="str">
            <v>E4P5S</v>
          </cell>
        </row>
        <row r="1682">
          <cell r="J1682" t="str">
            <v>E4P5S</v>
          </cell>
        </row>
        <row r="1683">
          <cell r="J1683" t="str">
            <v>E4P5S</v>
          </cell>
        </row>
        <row r="1684">
          <cell r="J1684" t="str">
            <v>E4P5S</v>
          </cell>
        </row>
        <row r="1685">
          <cell r="J1685" t="str">
            <v>E4P5S</v>
          </cell>
        </row>
        <row r="1686">
          <cell r="J1686" t="str">
            <v>E4P5S</v>
          </cell>
        </row>
        <row r="1687">
          <cell r="J1687" t="str">
            <v>E4P5S</v>
          </cell>
        </row>
        <row r="1688">
          <cell r="J1688" t="str">
            <v>E4P5S</v>
          </cell>
        </row>
        <row r="1689">
          <cell r="J1689" t="str">
            <v>E4P5S</v>
          </cell>
        </row>
        <row r="1690">
          <cell r="J1690" t="str">
            <v>E4P5S</v>
          </cell>
        </row>
        <row r="1691">
          <cell r="J1691" t="str">
            <v>E4P5S</v>
          </cell>
        </row>
        <row r="1692">
          <cell r="J1692" t="str">
            <v>E4P5S</v>
          </cell>
        </row>
        <row r="1693">
          <cell r="J1693" t="str">
            <v>E4P5S</v>
          </cell>
        </row>
        <row r="1694">
          <cell r="J1694" t="str">
            <v>E4P5S</v>
          </cell>
        </row>
        <row r="1695">
          <cell r="J1695" t="str">
            <v>E4P5S</v>
          </cell>
        </row>
        <row r="1696">
          <cell r="J1696" t="str">
            <v>E4P5S</v>
          </cell>
        </row>
        <row r="1697">
          <cell r="J1697" t="str">
            <v>E4P5S</v>
          </cell>
        </row>
        <row r="1698">
          <cell r="J1698" t="str">
            <v>E4P5D</v>
          </cell>
        </row>
        <row r="1699">
          <cell r="J1699" t="str">
            <v>E4P5S</v>
          </cell>
        </row>
        <row r="1700">
          <cell r="J1700" t="str">
            <v>E4P5S</v>
          </cell>
        </row>
        <row r="1701">
          <cell r="J1701" t="str">
            <v>E4P5S</v>
          </cell>
        </row>
        <row r="1702">
          <cell r="J1702" t="str">
            <v>E4P5S</v>
          </cell>
        </row>
        <row r="1703">
          <cell r="J1703" t="str">
            <v>E4P5S</v>
          </cell>
        </row>
        <row r="1704">
          <cell r="J1704" t="str">
            <v>E4P5S</v>
          </cell>
        </row>
        <row r="1705">
          <cell r="J1705" t="str">
            <v>E4P5D</v>
          </cell>
        </row>
        <row r="1706">
          <cell r="J1706" t="str">
            <v>E4P5S</v>
          </cell>
        </row>
        <row r="1707">
          <cell r="J1707" t="str">
            <v>E4P5S</v>
          </cell>
        </row>
        <row r="1708">
          <cell r="J1708" t="str">
            <v>E4P5S</v>
          </cell>
        </row>
        <row r="1709">
          <cell r="J1709" t="str">
            <v>E4P5S</v>
          </cell>
        </row>
        <row r="1710">
          <cell r="J1710" t="str">
            <v>E4P5S</v>
          </cell>
        </row>
        <row r="1711">
          <cell r="J1711" t="str">
            <v>E4P5S</v>
          </cell>
        </row>
        <row r="1712">
          <cell r="J1712" t="str">
            <v>E4P5D</v>
          </cell>
        </row>
        <row r="1713">
          <cell r="J1713" t="str">
            <v>E4P5D</v>
          </cell>
        </row>
        <row r="1714">
          <cell r="J1714" t="str">
            <v>E4P5S</v>
          </cell>
        </row>
        <row r="1715">
          <cell r="J1715" t="str">
            <v>E4P5S</v>
          </cell>
        </row>
        <row r="1716">
          <cell r="J1716" t="str">
            <v>E4P5S</v>
          </cell>
        </row>
        <row r="1717">
          <cell r="J1717" t="str">
            <v>E4P5S</v>
          </cell>
        </row>
        <row r="1718">
          <cell r="J1718" t="str">
            <v>E4P5S</v>
          </cell>
        </row>
        <row r="1719">
          <cell r="J1719" t="str">
            <v>E4P5S</v>
          </cell>
        </row>
        <row r="1720">
          <cell r="J1720" t="str">
            <v>E4P5S</v>
          </cell>
        </row>
        <row r="1721">
          <cell r="J1721" t="str">
            <v>E4P5S</v>
          </cell>
        </row>
        <row r="1722">
          <cell r="J1722" t="str">
            <v>E4P5S</v>
          </cell>
        </row>
        <row r="1723">
          <cell r="J1723" t="str">
            <v>E4P5S</v>
          </cell>
        </row>
        <row r="1724">
          <cell r="J1724" t="str">
            <v>E4P5S</v>
          </cell>
        </row>
        <row r="1725">
          <cell r="J1725" t="str">
            <v>E4P5S</v>
          </cell>
        </row>
        <row r="1726">
          <cell r="J1726" t="str">
            <v>E4P5S</v>
          </cell>
        </row>
        <row r="1727">
          <cell r="J1727" t="str">
            <v>E4P5S</v>
          </cell>
        </row>
        <row r="1728">
          <cell r="J1728" t="str">
            <v>E4P5S</v>
          </cell>
        </row>
        <row r="1729">
          <cell r="J1729" t="str">
            <v>E4P5S</v>
          </cell>
        </row>
        <row r="1730">
          <cell r="J1730" t="str">
            <v>E4P5S</v>
          </cell>
        </row>
        <row r="1731">
          <cell r="J1731" t="str">
            <v>E4P5S</v>
          </cell>
        </row>
        <row r="1732">
          <cell r="J1732" t="str">
            <v>E4P5S</v>
          </cell>
        </row>
        <row r="1733">
          <cell r="J1733" t="str">
            <v>E4P5S</v>
          </cell>
        </row>
        <row r="1734">
          <cell r="J1734" t="str">
            <v>E4P5S</v>
          </cell>
        </row>
        <row r="1735">
          <cell r="J1735" t="str">
            <v>E4P5S</v>
          </cell>
        </row>
        <row r="1736">
          <cell r="J1736" t="str">
            <v>E4P5S</v>
          </cell>
        </row>
        <row r="1737">
          <cell r="J1737" t="str">
            <v>E4P5S</v>
          </cell>
        </row>
        <row r="1738">
          <cell r="J1738" t="str">
            <v>E4P5S</v>
          </cell>
        </row>
        <row r="1739">
          <cell r="J1739" t="str">
            <v>E4P5S</v>
          </cell>
        </row>
        <row r="1740">
          <cell r="J1740" t="str">
            <v>E4P5D</v>
          </cell>
        </row>
        <row r="1741">
          <cell r="J1741" t="str">
            <v>E4P5S</v>
          </cell>
        </row>
        <row r="1742">
          <cell r="J1742" t="str">
            <v>E4P5S</v>
          </cell>
        </row>
        <row r="1743">
          <cell r="J1743" t="str">
            <v>E4P5S</v>
          </cell>
        </row>
        <row r="1744">
          <cell r="J1744" t="str">
            <v>E4P5S</v>
          </cell>
        </row>
        <row r="1745">
          <cell r="J1745" t="str">
            <v>E4P5S</v>
          </cell>
        </row>
        <row r="1746">
          <cell r="J1746" t="str">
            <v>E4P5S</v>
          </cell>
        </row>
        <row r="1747">
          <cell r="J1747" t="str">
            <v>E4P5S</v>
          </cell>
        </row>
        <row r="1748">
          <cell r="J1748" t="str">
            <v>E4P5S</v>
          </cell>
        </row>
        <row r="1749">
          <cell r="J1749" t="str">
            <v>E4P5S</v>
          </cell>
        </row>
        <row r="1750">
          <cell r="J1750" t="str">
            <v>E4P5S</v>
          </cell>
        </row>
        <row r="1751">
          <cell r="J1751" t="str">
            <v>E4P5S</v>
          </cell>
        </row>
        <row r="1752">
          <cell r="J1752" t="str">
            <v>E4P5S</v>
          </cell>
        </row>
        <row r="1753">
          <cell r="J1753" t="str">
            <v>E4P5S</v>
          </cell>
        </row>
        <row r="1754">
          <cell r="J1754" t="str">
            <v>E4P5S</v>
          </cell>
        </row>
        <row r="1755">
          <cell r="J1755" t="str">
            <v>E4P5S</v>
          </cell>
        </row>
        <row r="1756">
          <cell r="J1756" t="str">
            <v>E4P5S</v>
          </cell>
        </row>
        <row r="1757">
          <cell r="J1757" t="str">
            <v>E4P5S</v>
          </cell>
        </row>
        <row r="1758">
          <cell r="J1758" t="str">
            <v>E4P5S</v>
          </cell>
        </row>
        <row r="1759">
          <cell r="J1759" t="str">
            <v>E4P5S</v>
          </cell>
        </row>
        <row r="1760">
          <cell r="J1760" t="str">
            <v>E4P5S</v>
          </cell>
        </row>
        <row r="1761">
          <cell r="J1761" t="str">
            <v>E4P5S</v>
          </cell>
        </row>
        <row r="1762">
          <cell r="J1762" t="str">
            <v>E4P5S</v>
          </cell>
        </row>
        <row r="1763">
          <cell r="J1763" t="str">
            <v>E4P5S</v>
          </cell>
        </row>
        <row r="1764">
          <cell r="J1764" t="str">
            <v>E4P5R</v>
          </cell>
        </row>
        <row r="1765">
          <cell r="J1765" t="str">
            <v>E4P5D</v>
          </cell>
        </row>
        <row r="1766">
          <cell r="J1766" t="str">
            <v>E4P5D</v>
          </cell>
        </row>
        <row r="1767">
          <cell r="J1767" t="str">
            <v>E4P5S</v>
          </cell>
        </row>
        <row r="1768">
          <cell r="J1768" t="str">
            <v>E4P5S</v>
          </cell>
        </row>
        <row r="1769">
          <cell r="J1769" t="str">
            <v>E4P5S</v>
          </cell>
        </row>
        <row r="1770">
          <cell r="J1770" t="str">
            <v>E4P5S</v>
          </cell>
        </row>
        <row r="1771">
          <cell r="J1771" t="str">
            <v>E4P5S</v>
          </cell>
        </row>
        <row r="1772">
          <cell r="J1772" t="str">
            <v>E4P5S</v>
          </cell>
        </row>
        <row r="1773">
          <cell r="J1773" t="str">
            <v>E4P5S</v>
          </cell>
        </row>
        <row r="1774">
          <cell r="J1774" t="str">
            <v>E4P5S</v>
          </cell>
        </row>
        <row r="1775">
          <cell r="J1775" t="str">
            <v>E4P5S</v>
          </cell>
        </row>
        <row r="1776">
          <cell r="J1776" t="str">
            <v>E4P5S</v>
          </cell>
        </row>
        <row r="1777">
          <cell r="J1777" t="str">
            <v>E4P5S</v>
          </cell>
        </row>
        <row r="1778">
          <cell r="J1778" t="str">
            <v>E4P5S</v>
          </cell>
        </row>
        <row r="1779">
          <cell r="J1779" t="str">
            <v>E4P5S</v>
          </cell>
        </row>
        <row r="1780">
          <cell r="J1780" t="str">
            <v>E4P5S</v>
          </cell>
        </row>
        <row r="1781">
          <cell r="J1781" t="str">
            <v>E4P5S</v>
          </cell>
        </row>
        <row r="1782">
          <cell r="J1782" t="str">
            <v>E4P6S</v>
          </cell>
        </row>
        <row r="1783">
          <cell r="J1783" t="str">
            <v>E4P6S</v>
          </cell>
        </row>
        <row r="1784">
          <cell r="J1784" t="str">
            <v>E4P6S</v>
          </cell>
        </row>
        <row r="1785">
          <cell r="J1785" t="str">
            <v>E4P6S</v>
          </cell>
        </row>
        <row r="1786">
          <cell r="J1786" t="str">
            <v>E4P6S</v>
          </cell>
        </row>
        <row r="1787">
          <cell r="J1787" t="str">
            <v>E4P6S</v>
          </cell>
        </row>
        <row r="1788">
          <cell r="J1788" t="str">
            <v>E4P6S</v>
          </cell>
        </row>
        <row r="1789">
          <cell r="J1789" t="str">
            <v>E4P6S</v>
          </cell>
        </row>
        <row r="1790">
          <cell r="J1790" t="str">
            <v>E4P6S</v>
          </cell>
        </row>
        <row r="1791">
          <cell r="J1791" t="str">
            <v>E4P6S</v>
          </cell>
        </row>
        <row r="1792">
          <cell r="J1792" t="str">
            <v>E4P6S</v>
          </cell>
        </row>
        <row r="1793">
          <cell r="J1793" t="str">
            <v>E4P6S</v>
          </cell>
        </row>
        <row r="1794">
          <cell r="J1794" t="str">
            <v>E4P6S</v>
          </cell>
        </row>
        <row r="1795">
          <cell r="J1795" t="str">
            <v>E4P6S</v>
          </cell>
        </row>
        <row r="1796">
          <cell r="J1796" t="str">
            <v>E4P6S</v>
          </cell>
        </row>
        <row r="1797">
          <cell r="J1797" t="str">
            <v>E4P6S</v>
          </cell>
        </row>
        <row r="1798">
          <cell r="J1798" t="str">
            <v>E4P6S</v>
          </cell>
        </row>
        <row r="1799">
          <cell r="J1799" t="str">
            <v>E4P6S</v>
          </cell>
        </row>
        <row r="1800">
          <cell r="J1800" t="str">
            <v>E4P6S</v>
          </cell>
        </row>
        <row r="1801">
          <cell r="J1801" t="str">
            <v>E4P6S</v>
          </cell>
        </row>
        <row r="1802">
          <cell r="J1802" t="str">
            <v>E4P6S</v>
          </cell>
        </row>
        <row r="1803">
          <cell r="J1803" t="str">
            <v>E4P6S</v>
          </cell>
        </row>
        <row r="1804">
          <cell r="J1804" t="str">
            <v>E4P6S</v>
          </cell>
        </row>
        <row r="1805">
          <cell r="J1805" t="str">
            <v>E4P6S</v>
          </cell>
        </row>
        <row r="1806">
          <cell r="J1806" t="str">
            <v>E4P6S</v>
          </cell>
        </row>
        <row r="1807">
          <cell r="J1807" t="str">
            <v>E4P6S</v>
          </cell>
        </row>
        <row r="1808">
          <cell r="J1808" t="str">
            <v>E4P6S</v>
          </cell>
        </row>
        <row r="1809">
          <cell r="J1809" t="str">
            <v>E4P6D</v>
          </cell>
        </row>
        <row r="1810">
          <cell r="J1810" t="str">
            <v>E4P6D</v>
          </cell>
        </row>
        <row r="1811">
          <cell r="J1811" t="str">
            <v>E4P6S</v>
          </cell>
        </row>
        <row r="1812">
          <cell r="J1812" t="str">
            <v>E4P6S</v>
          </cell>
        </row>
        <row r="1813">
          <cell r="J1813" t="str">
            <v>E4P6S</v>
          </cell>
        </row>
        <row r="1814">
          <cell r="J1814" t="str">
            <v>E4P6S</v>
          </cell>
        </row>
        <row r="1815">
          <cell r="J1815" t="str">
            <v>E4P6S</v>
          </cell>
        </row>
        <row r="1816">
          <cell r="J1816" t="str">
            <v>E4P6S</v>
          </cell>
        </row>
        <row r="1817">
          <cell r="J1817" t="str">
            <v>E4P6S</v>
          </cell>
        </row>
        <row r="1818">
          <cell r="J1818" t="str">
            <v>E4P6S</v>
          </cell>
        </row>
        <row r="1819">
          <cell r="J1819" t="str">
            <v>E4P6D</v>
          </cell>
        </row>
        <row r="1820">
          <cell r="J1820" t="str">
            <v>E4P6S</v>
          </cell>
        </row>
        <row r="1821">
          <cell r="J1821" t="str">
            <v>E4P6S</v>
          </cell>
        </row>
        <row r="1822">
          <cell r="J1822" t="str">
            <v>E4P6S</v>
          </cell>
        </row>
        <row r="1823">
          <cell r="J1823" t="str">
            <v>E4P6S</v>
          </cell>
        </row>
        <row r="1824">
          <cell r="J1824" t="str">
            <v>E4P6S</v>
          </cell>
        </row>
        <row r="1825">
          <cell r="J1825" t="str">
            <v>E4P6S</v>
          </cell>
        </row>
        <row r="1826">
          <cell r="J1826" t="str">
            <v>E4P6S</v>
          </cell>
        </row>
        <row r="1827">
          <cell r="J1827" t="str">
            <v>E4P6S</v>
          </cell>
        </row>
        <row r="1828">
          <cell r="J1828" t="str">
            <v>E4P6S</v>
          </cell>
        </row>
        <row r="1829">
          <cell r="J1829" t="str">
            <v>E4P6S</v>
          </cell>
        </row>
        <row r="1830">
          <cell r="J1830" t="str">
            <v>E4P6S</v>
          </cell>
        </row>
        <row r="1831">
          <cell r="J1831" t="str">
            <v>E4P6S</v>
          </cell>
        </row>
        <row r="1832">
          <cell r="J1832" t="str">
            <v>E4P6S</v>
          </cell>
        </row>
        <row r="1833">
          <cell r="J1833" t="str">
            <v>E4P6S</v>
          </cell>
        </row>
        <row r="1834">
          <cell r="J1834" t="str">
            <v>E4P6D</v>
          </cell>
        </row>
        <row r="1835">
          <cell r="J1835" t="str">
            <v>E4P6D</v>
          </cell>
        </row>
        <row r="1836">
          <cell r="J1836" t="str">
            <v>E4P6S</v>
          </cell>
        </row>
        <row r="1837">
          <cell r="J1837" t="str">
            <v>E4P6S</v>
          </cell>
        </row>
        <row r="1838">
          <cell r="J1838" t="str">
            <v>E4P6S</v>
          </cell>
        </row>
        <row r="1839">
          <cell r="J1839" t="str">
            <v>E4P6S</v>
          </cell>
        </row>
        <row r="1840">
          <cell r="J1840" t="str">
            <v>E4P6S</v>
          </cell>
        </row>
        <row r="1841">
          <cell r="J1841" t="str">
            <v>E4P6S</v>
          </cell>
        </row>
        <row r="1842">
          <cell r="J1842" t="str">
            <v>E4P6S</v>
          </cell>
        </row>
        <row r="1843">
          <cell r="J1843" t="str">
            <v>E4P6S</v>
          </cell>
        </row>
        <row r="1844">
          <cell r="J1844" t="str">
            <v>E4P6S</v>
          </cell>
        </row>
        <row r="1845">
          <cell r="J1845" t="str">
            <v>E4P6S</v>
          </cell>
        </row>
        <row r="1846">
          <cell r="J1846" t="str">
            <v>E4P6S</v>
          </cell>
        </row>
        <row r="1847">
          <cell r="J1847" t="str">
            <v>E4P6D</v>
          </cell>
        </row>
        <row r="1848">
          <cell r="J1848" t="str">
            <v>E4P6D</v>
          </cell>
        </row>
        <row r="1849">
          <cell r="J1849" t="str">
            <v>E4P6S</v>
          </cell>
        </row>
        <row r="1850">
          <cell r="J1850" t="str">
            <v>E4P6S</v>
          </cell>
        </row>
        <row r="1851">
          <cell r="J1851" t="str">
            <v>E4P6S</v>
          </cell>
        </row>
        <row r="1852">
          <cell r="J1852" t="str">
            <v>E4P6D</v>
          </cell>
        </row>
        <row r="1853">
          <cell r="J1853" t="str">
            <v>E4P6S</v>
          </cell>
        </row>
        <row r="1854">
          <cell r="J1854" t="str">
            <v>E4P6S</v>
          </cell>
        </row>
        <row r="1855">
          <cell r="J1855" t="str">
            <v>E4P6S</v>
          </cell>
        </row>
        <row r="1856">
          <cell r="J1856" t="str">
            <v>E4P6S</v>
          </cell>
        </row>
        <row r="1857">
          <cell r="J1857" t="str">
            <v>E4P6S</v>
          </cell>
        </row>
        <row r="1858">
          <cell r="J1858" t="str">
            <v>E4P6S</v>
          </cell>
        </row>
        <row r="1859">
          <cell r="J1859" t="str">
            <v>E4P6R</v>
          </cell>
        </row>
        <row r="1860">
          <cell r="J1860" t="str">
            <v>E4P6D</v>
          </cell>
        </row>
        <row r="1861">
          <cell r="J1861" t="str">
            <v>E4P6S</v>
          </cell>
        </row>
        <row r="1862">
          <cell r="J1862" t="str">
            <v>E4P6D</v>
          </cell>
        </row>
        <row r="1863">
          <cell r="J1863" t="str">
            <v>E4P6D</v>
          </cell>
        </row>
        <row r="1864">
          <cell r="J1864" t="str">
            <v>E4P6D</v>
          </cell>
        </row>
        <row r="1865">
          <cell r="J1865" t="str">
            <v>E4P6D</v>
          </cell>
        </row>
        <row r="1866">
          <cell r="J1866" t="str">
            <v>E4P6D</v>
          </cell>
        </row>
        <row r="1867">
          <cell r="J1867" t="str">
            <v>E4P6D</v>
          </cell>
        </row>
        <row r="1868">
          <cell r="J1868" t="str">
            <v>E4P6D</v>
          </cell>
        </row>
        <row r="1869">
          <cell r="J1869" t="str">
            <v>E4P6D</v>
          </cell>
        </row>
        <row r="1870">
          <cell r="J1870" t="str">
            <v>E4P6S</v>
          </cell>
        </row>
        <row r="1871">
          <cell r="J1871" t="str">
            <v>E4P6S</v>
          </cell>
        </row>
        <row r="1872">
          <cell r="J1872" t="str">
            <v>E4P6S</v>
          </cell>
        </row>
        <row r="1873">
          <cell r="J1873" t="str">
            <v>E4P6S</v>
          </cell>
        </row>
        <row r="1874">
          <cell r="J1874" t="str">
            <v>E4P6S</v>
          </cell>
        </row>
        <row r="1875">
          <cell r="J1875" t="str">
            <v>E4P6S</v>
          </cell>
        </row>
        <row r="1876">
          <cell r="J1876" t="str">
            <v>E4P6S</v>
          </cell>
        </row>
        <row r="1877">
          <cell r="J1877" t="str">
            <v>E4P6S</v>
          </cell>
        </row>
        <row r="1878">
          <cell r="J1878" t="str">
            <v>E4P6S</v>
          </cell>
        </row>
        <row r="1879">
          <cell r="J1879" t="str">
            <v>E4P6S</v>
          </cell>
        </row>
        <row r="1880">
          <cell r="J1880" t="str">
            <v>E4P6S</v>
          </cell>
        </row>
        <row r="1881">
          <cell r="J1881" t="str">
            <v>E4P6S</v>
          </cell>
        </row>
        <row r="1882">
          <cell r="J1882" t="str">
            <v>E4P6D</v>
          </cell>
        </row>
        <row r="1883">
          <cell r="J1883" t="str">
            <v>E4P6D</v>
          </cell>
        </row>
        <row r="1884">
          <cell r="J1884" t="str">
            <v>E4P6S</v>
          </cell>
        </row>
        <row r="1885">
          <cell r="J1885" t="str">
            <v>E4P6S</v>
          </cell>
        </row>
        <row r="1886">
          <cell r="J1886" t="str">
            <v>E4P6S</v>
          </cell>
        </row>
        <row r="1887">
          <cell r="J1887" t="str">
            <v>E4P6S</v>
          </cell>
        </row>
        <row r="1888">
          <cell r="J1888" t="str">
            <v>E4P6S</v>
          </cell>
        </row>
        <row r="1889">
          <cell r="J1889" t="str">
            <v>E4P6S</v>
          </cell>
        </row>
        <row r="1890">
          <cell r="J1890" t="str">
            <v>E4P6S</v>
          </cell>
        </row>
        <row r="1891">
          <cell r="J1891" t="str">
            <v>E4P7S</v>
          </cell>
        </row>
        <row r="1892">
          <cell r="J1892" t="str">
            <v>E4P7S</v>
          </cell>
        </row>
        <row r="1893">
          <cell r="J1893" t="str">
            <v>E4P7S</v>
          </cell>
        </row>
        <row r="1894">
          <cell r="J1894" t="str">
            <v>E4P7S</v>
          </cell>
        </row>
        <row r="1895">
          <cell r="J1895" t="str">
            <v>E4P7S</v>
          </cell>
        </row>
        <row r="1896">
          <cell r="J1896" t="str">
            <v>E4P7S</v>
          </cell>
        </row>
        <row r="1897">
          <cell r="J1897" t="str">
            <v>E4P7S</v>
          </cell>
        </row>
        <row r="1898">
          <cell r="J1898" t="str">
            <v>E4P7S</v>
          </cell>
        </row>
        <row r="1899">
          <cell r="J1899" t="str">
            <v>E4P7S</v>
          </cell>
        </row>
        <row r="1900">
          <cell r="J1900" t="str">
            <v>E4P7S</v>
          </cell>
        </row>
        <row r="1901">
          <cell r="J1901" t="str">
            <v>E4P7S</v>
          </cell>
        </row>
        <row r="1902">
          <cell r="J1902" t="str">
            <v>E4P7S</v>
          </cell>
        </row>
        <row r="1903">
          <cell r="J1903" t="str">
            <v>E4P7S</v>
          </cell>
        </row>
        <row r="1904">
          <cell r="J1904" t="str">
            <v>E4P7S</v>
          </cell>
        </row>
        <row r="1905">
          <cell r="J1905" t="str">
            <v>E4P7S</v>
          </cell>
        </row>
        <row r="1906">
          <cell r="J1906" t="str">
            <v>E4P7S</v>
          </cell>
        </row>
        <row r="1907">
          <cell r="J1907" t="str">
            <v>E4P7S</v>
          </cell>
        </row>
        <row r="1908">
          <cell r="J1908" t="str">
            <v>E4P7S</v>
          </cell>
        </row>
        <row r="1909">
          <cell r="J1909" t="str">
            <v>E4P7S</v>
          </cell>
        </row>
        <row r="1910">
          <cell r="J1910" t="str">
            <v>E4P7S</v>
          </cell>
        </row>
        <row r="1911">
          <cell r="J1911" t="str">
            <v>E4P7S</v>
          </cell>
        </row>
        <row r="1912">
          <cell r="J1912" t="str">
            <v>E4P7S</v>
          </cell>
        </row>
        <row r="1913">
          <cell r="J1913" t="str">
            <v>E4P7S</v>
          </cell>
        </row>
        <row r="1914">
          <cell r="J1914" t="str">
            <v>E4P7S</v>
          </cell>
        </row>
        <row r="1915">
          <cell r="J1915" t="str">
            <v>E4P7S</v>
          </cell>
        </row>
        <row r="1916">
          <cell r="J1916" t="str">
            <v>E4P7S</v>
          </cell>
        </row>
        <row r="1917">
          <cell r="J1917" t="str">
            <v>E4P7S</v>
          </cell>
        </row>
        <row r="1918">
          <cell r="J1918" t="str">
            <v>E4P7S</v>
          </cell>
        </row>
        <row r="1919">
          <cell r="J1919" t="str">
            <v>E4P7S</v>
          </cell>
        </row>
        <row r="1920">
          <cell r="J1920" t="str">
            <v>E4P7S</v>
          </cell>
        </row>
        <row r="1921">
          <cell r="J1921" t="str">
            <v>E4P7S</v>
          </cell>
        </row>
        <row r="1922">
          <cell r="J1922" t="str">
            <v>E4P7S</v>
          </cell>
        </row>
        <row r="1923">
          <cell r="J1923" t="str">
            <v>E4P7S</v>
          </cell>
        </row>
        <row r="1924">
          <cell r="J1924" t="str">
            <v>E4P7S</v>
          </cell>
        </row>
        <row r="1925">
          <cell r="J1925" t="str">
            <v>E4P7S</v>
          </cell>
        </row>
        <row r="1926">
          <cell r="J1926" t="str">
            <v>E4P7S</v>
          </cell>
        </row>
        <row r="1927">
          <cell r="J1927" t="str">
            <v>E4P7S</v>
          </cell>
        </row>
        <row r="1928">
          <cell r="J1928" t="str">
            <v>E4P7S</v>
          </cell>
        </row>
        <row r="1929">
          <cell r="J1929" t="str">
            <v>E4P7S</v>
          </cell>
        </row>
        <row r="1930">
          <cell r="J1930" t="str">
            <v>E4P7S</v>
          </cell>
        </row>
        <row r="1931">
          <cell r="J1931" t="str">
            <v>E4P7S</v>
          </cell>
        </row>
        <row r="1932">
          <cell r="J1932" t="str">
            <v>E4P7S</v>
          </cell>
        </row>
        <row r="1933">
          <cell r="J1933" t="str">
            <v>E4P7S</v>
          </cell>
        </row>
        <row r="1934">
          <cell r="J1934" t="str">
            <v>E4P7S</v>
          </cell>
        </row>
        <row r="1935">
          <cell r="J1935" t="str">
            <v>E4P7S</v>
          </cell>
        </row>
        <row r="1936">
          <cell r="J1936" t="str">
            <v>E4P7S</v>
          </cell>
        </row>
        <row r="1937">
          <cell r="J1937" t="str">
            <v>E4P7S</v>
          </cell>
        </row>
        <row r="1938">
          <cell r="J1938" t="str">
            <v>E4P7S</v>
          </cell>
        </row>
        <row r="1939">
          <cell r="J1939" t="str">
            <v>E4P7S</v>
          </cell>
        </row>
        <row r="1940">
          <cell r="J1940" t="str">
            <v>E4P7S</v>
          </cell>
        </row>
        <row r="1941">
          <cell r="J1941" t="str">
            <v>E4P7S</v>
          </cell>
        </row>
        <row r="1942">
          <cell r="J1942" t="str">
            <v>E4P7S</v>
          </cell>
        </row>
        <row r="1943">
          <cell r="J1943" t="str">
            <v>E4P7S</v>
          </cell>
        </row>
        <row r="1944">
          <cell r="J1944" t="str">
            <v>E4P7S</v>
          </cell>
        </row>
        <row r="1945">
          <cell r="J1945" t="str">
            <v>E4P7S</v>
          </cell>
        </row>
        <row r="1946">
          <cell r="J1946" t="str">
            <v>E4P7S</v>
          </cell>
        </row>
        <row r="1947">
          <cell r="J1947" t="str">
            <v>E4P7S</v>
          </cell>
        </row>
        <row r="1948">
          <cell r="J1948" t="str">
            <v>E4P7S</v>
          </cell>
        </row>
        <row r="1949">
          <cell r="J1949" t="str">
            <v>E4P7S</v>
          </cell>
        </row>
        <row r="1950">
          <cell r="J1950" t="str">
            <v>E4P7S</v>
          </cell>
        </row>
        <row r="1951">
          <cell r="J1951" t="str">
            <v>E4P7S</v>
          </cell>
        </row>
        <row r="1952">
          <cell r="J1952" t="str">
            <v>E4P7S</v>
          </cell>
        </row>
        <row r="1953">
          <cell r="J1953" t="str">
            <v>E4P7S</v>
          </cell>
        </row>
        <row r="1954">
          <cell r="J1954" t="str">
            <v>E4P7S</v>
          </cell>
        </row>
        <row r="1955">
          <cell r="J1955" t="str">
            <v>E4P7D</v>
          </cell>
        </row>
        <row r="1956">
          <cell r="J1956" t="str">
            <v>E4P7D</v>
          </cell>
        </row>
        <row r="1957">
          <cell r="J1957" t="str">
            <v>E4P7S</v>
          </cell>
        </row>
        <row r="1958">
          <cell r="J1958" t="str">
            <v>E4P7S</v>
          </cell>
        </row>
        <row r="1959">
          <cell r="J1959" t="str">
            <v>E4P7S</v>
          </cell>
        </row>
        <row r="1960">
          <cell r="J1960" t="str">
            <v>E4P7S</v>
          </cell>
        </row>
        <row r="1961">
          <cell r="J1961" t="str">
            <v>E4P7S</v>
          </cell>
        </row>
        <row r="1962">
          <cell r="J1962" t="str">
            <v>E4P7S</v>
          </cell>
        </row>
        <row r="1963">
          <cell r="J1963" t="str">
            <v>E4P7S</v>
          </cell>
        </row>
        <row r="1964">
          <cell r="J1964" t="str">
            <v>E4P7S</v>
          </cell>
        </row>
        <row r="1965">
          <cell r="J1965" t="str">
            <v>E4P7S</v>
          </cell>
        </row>
        <row r="1966">
          <cell r="J1966" t="str">
            <v>E4P7S</v>
          </cell>
        </row>
        <row r="1967">
          <cell r="J1967" t="str">
            <v>E4P7S</v>
          </cell>
        </row>
        <row r="1968">
          <cell r="J1968" t="str">
            <v>E4P7S</v>
          </cell>
        </row>
        <row r="1969">
          <cell r="J1969" t="str">
            <v>E4P7S</v>
          </cell>
        </row>
        <row r="1970">
          <cell r="J1970" t="str">
            <v>E4P7D</v>
          </cell>
        </row>
        <row r="1971">
          <cell r="J1971" t="str">
            <v>E4P7S</v>
          </cell>
        </row>
        <row r="1972">
          <cell r="J1972" t="str">
            <v>E4P7D</v>
          </cell>
        </row>
        <row r="1973">
          <cell r="J1973" t="str">
            <v>E4P7D</v>
          </cell>
        </row>
        <row r="1974">
          <cell r="J1974" t="str">
            <v>E4P7S</v>
          </cell>
        </row>
        <row r="1975">
          <cell r="J1975" t="str">
            <v>E4P7S</v>
          </cell>
        </row>
        <row r="1976">
          <cell r="J1976" t="str">
            <v>E4P7S</v>
          </cell>
        </row>
        <row r="1977">
          <cell r="J1977" t="str">
            <v>E4P7S</v>
          </cell>
        </row>
        <row r="1978">
          <cell r="J1978" t="str">
            <v>E4P7S</v>
          </cell>
        </row>
        <row r="1979">
          <cell r="J1979" t="str">
            <v>E4P7S</v>
          </cell>
        </row>
        <row r="1980">
          <cell r="J1980" t="str">
            <v>E4P7S</v>
          </cell>
        </row>
        <row r="1981">
          <cell r="J1981" t="str">
            <v>E4P7S</v>
          </cell>
        </row>
        <row r="1982">
          <cell r="J1982" t="str">
            <v>E4P7S</v>
          </cell>
        </row>
        <row r="1983">
          <cell r="J1983" t="str">
            <v>E4P7S</v>
          </cell>
        </row>
        <row r="1984">
          <cell r="J1984" t="str">
            <v>E4P7S</v>
          </cell>
        </row>
        <row r="1985">
          <cell r="J1985" t="str">
            <v>E4P7R</v>
          </cell>
        </row>
        <row r="1986">
          <cell r="J1986" t="str">
            <v>E4P7S</v>
          </cell>
        </row>
        <row r="1987">
          <cell r="J1987" t="str">
            <v>E4P7D</v>
          </cell>
        </row>
        <row r="1988">
          <cell r="J1988" t="str">
            <v>E4P7D</v>
          </cell>
        </row>
        <row r="1989">
          <cell r="J1989" t="str">
            <v>E4P7D</v>
          </cell>
        </row>
        <row r="1990">
          <cell r="J1990" t="str">
            <v>E4P7D</v>
          </cell>
        </row>
        <row r="1991">
          <cell r="J1991" t="str">
            <v>E4P7D</v>
          </cell>
        </row>
        <row r="1992">
          <cell r="J1992" t="str">
            <v>E4P7D</v>
          </cell>
        </row>
        <row r="1993">
          <cell r="J1993" t="str">
            <v>E4P7D</v>
          </cell>
        </row>
        <row r="1994">
          <cell r="J1994" t="str">
            <v>E4P7S</v>
          </cell>
        </row>
        <row r="1995">
          <cell r="J1995" t="str">
            <v>E4P7S</v>
          </cell>
        </row>
        <row r="1996">
          <cell r="J1996" t="str">
            <v>E4P7D</v>
          </cell>
        </row>
        <row r="1997">
          <cell r="J1997" t="str">
            <v>E4P7S</v>
          </cell>
        </row>
        <row r="1998">
          <cell r="J1998" t="str">
            <v>E4P7S</v>
          </cell>
        </row>
        <row r="1999">
          <cell r="J1999" t="str">
            <v>E4P7S</v>
          </cell>
        </row>
        <row r="2000">
          <cell r="J2000" t="str">
            <v>E4P7S</v>
          </cell>
        </row>
        <row r="2001">
          <cell r="J2001" t="str">
            <v>E4P7S</v>
          </cell>
        </row>
        <row r="2002">
          <cell r="J2002" t="str">
            <v>E4P7S</v>
          </cell>
        </row>
        <row r="2003">
          <cell r="J2003" t="str">
            <v>E4P7S</v>
          </cell>
        </row>
        <row r="2004">
          <cell r="J2004" t="str">
            <v>E4P7S</v>
          </cell>
        </row>
        <row r="2005">
          <cell r="J2005" t="str">
            <v>E4P7S</v>
          </cell>
        </row>
        <row r="2006">
          <cell r="J2006" t="str">
            <v>E4P7S</v>
          </cell>
        </row>
        <row r="2007">
          <cell r="J2007" t="str">
            <v>E4P7S</v>
          </cell>
        </row>
        <row r="2008">
          <cell r="J2008" t="str">
            <v>E4P7S</v>
          </cell>
        </row>
        <row r="2009">
          <cell r="J2009" t="str">
            <v>E4P7D</v>
          </cell>
        </row>
        <row r="2010">
          <cell r="J2010" t="str">
            <v>E4P7D</v>
          </cell>
        </row>
        <row r="2011">
          <cell r="J2011" t="str">
            <v>E4P7S</v>
          </cell>
        </row>
        <row r="2012">
          <cell r="J2012" t="str">
            <v>E4P7S</v>
          </cell>
        </row>
        <row r="2013">
          <cell r="J2013" t="str">
            <v>E4P7S</v>
          </cell>
        </row>
        <row r="2014">
          <cell r="J2014" t="str">
            <v>E4P7S</v>
          </cell>
        </row>
        <row r="2015">
          <cell r="J2015" t="str">
            <v>E4P7S</v>
          </cell>
        </row>
        <row r="2016">
          <cell r="J2016" t="str">
            <v>E4P7S</v>
          </cell>
        </row>
        <row r="2017">
          <cell r="J2017" t="str">
            <v>E4P7S</v>
          </cell>
        </row>
        <row r="2018">
          <cell r="J2018" t="str">
            <v>E4PSE</v>
          </cell>
        </row>
        <row r="2019">
          <cell r="J2019" t="str">
            <v>E4PSE</v>
          </cell>
        </row>
        <row r="2020">
          <cell r="J2020" t="str">
            <v>E4PSE</v>
          </cell>
        </row>
        <row r="2021">
          <cell r="J2021" t="str">
            <v>E4PSE</v>
          </cell>
        </row>
        <row r="2022">
          <cell r="J2022" t="str">
            <v>E4PSE</v>
          </cell>
        </row>
        <row r="2023">
          <cell r="J2023" t="str">
            <v>E4PSE</v>
          </cell>
        </row>
        <row r="2024">
          <cell r="J2024" t="str">
            <v>E4PSE</v>
          </cell>
        </row>
        <row r="2025">
          <cell r="J2025" t="str">
            <v>E4PSE</v>
          </cell>
        </row>
        <row r="2026">
          <cell r="J2026" t="str">
            <v>E4PSE</v>
          </cell>
        </row>
        <row r="2027">
          <cell r="J2027" t="str">
            <v>E4PSE</v>
          </cell>
        </row>
        <row r="2028">
          <cell r="J2028" t="str">
            <v>E4PSE</v>
          </cell>
        </row>
        <row r="2029">
          <cell r="J2029" t="str">
            <v>E4PSE</v>
          </cell>
        </row>
        <row r="2030">
          <cell r="J2030" t="str">
            <v>E4PSE</v>
          </cell>
        </row>
        <row r="2031">
          <cell r="J2031" t="str">
            <v>E4PSE</v>
          </cell>
        </row>
        <row r="2032">
          <cell r="J2032" t="str">
            <v>E4PSE</v>
          </cell>
        </row>
        <row r="2033">
          <cell r="J2033" t="str">
            <v>E4PSE</v>
          </cell>
        </row>
        <row r="2034">
          <cell r="J2034" t="str">
            <v>E4PSE</v>
          </cell>
        </row>
        <row r="2035">
          <cell r="J2035" t="str">
            <v>E4PSE</v>
          </cell>
        </row>
        <row r="2036">
          <cell r="J2036" t="str">
            <v>E4PSE</v>
          </cell>
        </row>
        <row r="2037">
          <cell r="J2037" t="str">
            <v>E4PSE</v>
          </cell>
        </row>
        <row r="2038">
          <cell r="J2038" t="str">
            <v>E4PSE</v>
          </cell>
        </row>
        <row r="2039">
          <cell r="J2039" t="str">
            <v>E4PSE</v>
          </cell>
        </row>
        <row r="2040">
          <cell r="J2040" t="str">
            <v>E4PSE</v>
          </cell>
        </row>
        <row r="2041">
          <cell r="J2041" t="str">
            <v>E4PSE</v>
          </cell>
        </row>
        <row r="2042">
          <cell r="J2042" t="str">
            <v>E4RE1</v>
          </cell>
        </row>
        <row r="2043">
          <cell r="J2043" t="str">
            <v>E4RE1</v>
          </cell>
        </row>
        <row r="2044">
          <cell r="J2044" t="str">
            <v>E4RE1</v>
          </cell>
        </row>
        <row r="2045">
          <cell r="J2045" t="str">
            <v>E4RE1</v>
          </cell>
        </row>
        <row r="2046">
          <cell r="J2046" t="str">
            <v>E4RE1</v>
          </cell>
        </row>
        <row r="2047">
          <cell r="J2047" t="str">
            <v>E4RE1</v>
          </cell>
        </row>
        <row r="2048">
          <cell r="J2048" t="str">
            <v>E4RE1</v>
          </cell>
        </row>
        <row r="2049">
          <cell r="J2049" t="str">
            <v>E4RE1</v>
          </cell>
        </row>
        <row r="2050">
          <cell r="J2050" t="str">
            <v>E4RE1</v>
          </cell>
        </row>
        <row r="2051">
          <cell r="J2051" t="str">
            <v>E4RE1</v>
          </cell>
        </row>
        <row r="2052">
          <cell r="J2052" t="str">
            <v>E4RE1</v>
          </cell>
        </row>
        <row r="2053">
          <cell r="J2053" t="str">
            <v>E4RE1</v>
          </cell>
        </row>
        <row r="2054">
          <cell r="J2054" t="str">
            <v>E4RE1</v>
          </cell>
        </row>
        <row r="2055">
          <cell r="J2055" t="str">
            <v>E4RE1</v>
          </cell>
        </row>
        <row r="2056">
          <cell r="J2056" t="str">
            <v>E4RE1</v>
          </cell>
        </row>
        <row r="2057">
          <cell r="J2057" t="str">
            <v>E4RE1</v>
          </cell>
        </row>
        <row r="2058">
          <cell r="J2058" t="str">
            <v>E4RE1</v>
          </cell>
        </row>
        <row r="2059">
          <cell r="J2059" t="str">
            <v>E4RE1</v>
          </cell>
        </row>
        <row r="2060">
          <cell r="J2060" t="str">
            <v>E4RE1</v>
          </cell>
        </row>
        <row r="2061">
          <cell r="J2061" t="str">
            <v>E4RE1</v>
          </cell>
        </row>
        <row r="2062">
          <cell r="J2062" t="str">
            <v>E4RE1</v>
          </cell>
        </row>
        <row r="2063">
          <cell r="J2063" t="str">
            <v>E4RE1</v>
          </cell>
        </row>
        <row r="2064">
          <cell r="J2064" t="str">
            <v>E4RE1</v>
          </cell>
        </row>
        <row r="2065">
          <cell r="J2065" t="str">
            <v>E4RE1</v>
          </cell>
        </row>
        <row r="2066">
          <cell r="J2066" t="str">
            <v>E4RE1</v>
          </cell>
        </row>
        <row r="2067">
          <cell r="J2067" t="str">
            <v>E4RE1</v>
          </cell>
        </row>
        <row r="2068">
          <cell r="J2068" t="str">
            <v>E4RE1</v>
          </cell>
        </row>
        <row r="2069">
          <cell r="J2069" t="str">
            <v>E4RE1</v>
          </cell>
        </row>
        <row r="2070">
          <cell r="J2070" t="str">
            <v>E4RE1</v>
          </cell>
        </row>
        <row r="2071">
          <cell r="J2071" t="str">
            <v>E4RE1</v>
          </cell>
        </row>
        <row r="2072">
          <cell r="J2072" t="str">
            <v>E4RE1</v>
          </cell>
        </row>
        <row r="2073">
          <cell r="J2073" t="str">
            <v>E4RE1</v>
          </cell>
        </row>
        <row r="2074">
          <cell r="J2074" t="str">
            <v>E4RE1</v>
          </cell>
        </row>
        <row r="2075">
          <cell r="J2075" t="str">
            <v>E4RE1</v>
          </cell>
        </row>
        <row r="2076">
          <cell r="J2076" t="str">
            <v>E4RE1</v>
          </cell>
        </row>
        <row r="2077">
          <cell r="J2077" t="str">
            <v>E4RE1</v>
          </cell>
        </row>
        <row r="2078">
          <cell r="J2078" t="str">
            <v>E4RE1</v>
          </cell>
        </row>
        <row r="2079">
          <cell r="J2079" t="str">
            <v>E4RE1</v>
          </cell>
        </row>
        <row r="2080">
          <cell r="J2080" t="str">
            <v>E4RE1</v>
          </cell>
        </row>
        <row r="2081">
          <cell r="J2081" t="str">
            <v>E4RE1</v>
          </cell>
        </row>
        <row r="2082">
          <cell r="J2082" t="str">
            <v>E4RE1</v>
          </cell>
        </row>
        <row r="2083">
          <cell r="J2083" t="str">
            <v>E4RE1</v>
          </cell>
        </row>
        <row r="2084">
          <cell r="J2084" t="str">
            <v>E4RE1</v>
          </cell>
        </row>
        <row r="2085">
          <cell r="J2085" t="str">
            <v>E4RE1</v>
          </cell>
        </row>
        <row r="2086">
          <cell r="J2086" t="str">
            <v>E4RE1</v>
          </cell>
        </row>
        <row r="2087">
          <cell r="J2087" t="str">
            <v>E4RE1</v>
          </cell>
        </row>
        <row r="2088">
          <cell r="J2088" t="str">
            <v>E4RE1</v>
          </cell>
        </row>
        <row r="2089">
          <cell r="J2089" t="str">
            <v>E4RE1</v>
          </cell>
        </row>
        <row r="2090">
          <cell r="J2090" t="str">
            <v>E4RE1</v>
          </cell>
        </row>
        <row r="2091">
          <cell r="J2091" t="str">
            <v>E4RE1</v>
          </cell>
        </row>
        <row r="2092">
          <cell r="J2092" t="str">
            <v>E4RE1</v>
          </cell>
        </row>
        <row r="2093">
          <cell r="J2093" t="str">
            <v>E4RE1</v>
          </cell>
        </row>
        <row r="2094">
          <cell r="J2094" t="str">
            <v>E4RE1</v>
          </cell>
        </row>
        <row r="2095">
          <cell r="J2095" t="str">
            <v>E4RE1</v>
          </cell>
        </row>
        <row r="2096">
          <cell r="J2096" t="str">
            <v>E4RE1</v>
          </cell>
        </row>
        <row r="2097">
          <cell r="J2097" t="str">
            <v>E4RE1</v>
          </cell>
        </row>
        <row r="2098">
          <cell r="J2098" t="str">
            <v>E4RE1</v>
          </cell>
        </row>
        <row r="2099">
          <cell r="J2099" t="str">
            <v>E4RE1</v>
          </cell>
        </row>
        <row r="2100">
          <cell r="J2100" t="str">
            <v>E4RE1</v>
          </cell>
        </row>
        <row r="2101">
          <cell r="J2101" t="str">
            <v>E4RE1</v>
          </cell>
        </row>
        <row r="2102">
          <cell r="J2102" t="str">
            <v>E4RE1</v>
          </cell>
        </row>
        <row r="2103">
          <cell r="J2103" t="str">
            <v>E4RE1</v>
          </cell>
        </row>
        <row r="2104">
          <cell r="J2104" t="str">
            <v>E4RE1</v>
          </cell>
        </row>
        <row r="2105">
          <cell r="J2105" t="str">
            <v>E4RE1</v>
          </cell>
        </row>
        <row r="2106">
          <cell r="J2106" t="str">
            <v>E4RE1</v>
          </cell>
        </row>
        <row r="2107">
          <cell r="J2107" t="str">
            <v>E4RE1</v>
          </cell>
        </row>
        <row r="2108">
          <cell r="J2108" t="str">
            <v>E4RE1</v>
          </cell>
        </row>
        <row r="2109">
          <cell r="J2109" t="str">
            <v>E4RE1</v>
          </cell>
        </row>
        <row r="2110">
          <cell r="J2110" t="str">
            <v>E4RE1</v>
          </cell>
        </row>
        <row r="2111">
          <cell r="J2111" t="str">
            <v>E4RE1</v>
          </cell>
        </row>
        <row r="2112">
          <cell r="J2112" t="str">
            <v>E4RE1</v>
          </cell>
        </row>
        <row r="2113">
          <cell r="J2113" t="str">
            <v>E4RE1</v>
          </cell>
        </row>
        <row r="2114">
          <cell r="J2114" t="str">
            <v>E4RE1</v>
          </cell>
        </row>
        <row r="2115">
          <cell r="J2115" t="str">
            <v>E4RE1</v>
          </cell>
        </row>
        <row r="2116">
          <cell r="J2116" t="str">
            <v>E4RE1</v>
          </cell>
        </row>
        <row r="2117">
          <cell r="J2117" t="str">
            <v>E4RE1</v>
          </cell>
        </row>
        <row r="2118">
          <cell r="J2118" t="str">
            <v>E4RE1</v>
          </cell>
        </row>
        <row r="2119">
          <cell r="J2119" t="str">
            <v>E4RE1</v>
          </cell>
        </row>
        <row r="2120">
          <cell r="J2120" t="str">
            <v>E4WH1</v>
          </cell>
        </row>
        <row r="2121">
          <cell r="J2121" t="str">
            <v>E4WH1</v>
          </cell>
        </row>
        <row r="2122">
          <cell r="J2122" t="str">
            <v>E4WH1</v>
          </cell>
        </row>
        <row r="2123">
          <cell r="J2123" t="str">
            <v>HASA</v>
          </cell>
        </row>
        <row r="2124">
          <cell r="J2124" t="str">
            <v>IQC</v>
          </cell>
        </row>
        <row r="2125">
          <cell r="J2125" t="str">
            <v>IQC</v>
          </cell>
        </row>
        <row r="2126">
          <cell r="J2126" t="str">
            <v>OBA</v>
          </cell>
        </row>
        <row r="2127">
          <cell r="J2127" t="str">
            <v>OBA</v>
          </cell>
        </row>
        <row r="2128">
          <cell r="J2128" t="str">
            <v>offi</v>
          </cell>
        </row>
        <row r="2129">
          <cell r="J2129" t="str">
            <v>QE</v>
          </cell>
        </row>
        <row r="2130">
          <cell r="J2130" t="str">
            <v>VM1</v>
          </cell>
        </row>
        <row r="2131">
          <cell r="J2131" t="str">
            <v>辦公</v>
          </cell>
        </row>
        <row r="2132">
          <cell r="J2132" t="str">
            <v>辦公</v>
          </cell>
        </row>
        <row r="2133">
          <cell r="J2133" t="str">
            <v>辦公</v>
          </cell>
        </row>
        <row r="2134">
          <cell r="J2134" t="str">
            <v>辦公</v>
          </cell>
        </row>
        <row r="2135">
          <cell r="J2135" t="str">
            <v>辦公</v>
          </cell>
        </row>
        <row r="2136">
          <cell r="J2136" t="str">
            <v>辦公</v>
          </cell>
        </row>
        <row r="2137">
          <cell r="J2137" t="str">
            <v>辦公</v>
          </cell>
        </row>
        <row r="2138">
          <cell r="J2138" t="str">
            <v>辦公</v>
          </cell>
        </row>
        <row r="2139">
          <cell r="J2139" t="str">
            <v>辦公</v>
          </cell>
        </row>
        <row r="2140">
          <cell r="J2140" t="str">
            <v>辦公</v>
          </cell>
        </row>
        <row r="2141">
          <cell r="J2141" t="str">
            <v>辦公</v>
          </cell>
        </row>
        <row r="2142">
          <cell r="J2142" t="str">
            <v>辦公</v>
          </cell>
        </row>
        <row r="2143">
          <cell r="J2143" t="str">
            <v>成品</v>
          </cell>
        </row>
        <row r="2144">
          <cell r="J2144" t="str">
            <v>監控</v>
          </cell>
        </row>
        <row r="2145">
          <cell r="J2145" t="str">
            <v>庫辦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行事曆初稿"/>
      <sheetName val="Production Schedule"/>
      <sheetName val="Overtime-DL"/>
      <sheetName val="Data"/>
      <sheetName val="Detail Schedule"/>
      <sheetName val="OverTime Rule"/>
      <sheetName val="Plant-C"/>
      <sheetName val="DL-Dept"/>
      <sheetName val="IDL-Dept"/>
      <sheetName val="ExportData"/>
      <sheetName val="Hourly Rate"/>
      <sheetName val="FAE reports"/>
      <sheetName val="FA-LISTING"/>
      <sheetName val="BASIC"/>
      <sheetName val="Detail"/>
      <sheetName val="SLIDES"/>
      <sheetName val="ArchII"/>
      <sheetName val="Vise"/>
      <sheetName val="Xbox"/>
      <sheetName val="非機種"/>
      <sheetName val="IA1"/>
      <sheetName val="FA"/>
      <sheetName val="2FDAY"/>
      <sheetName val="Pebble FAE reports"/>
      <sheetName val="Weekly FCST &amp; MZC600"/>
      <sheetName val="C 廠2005年4月行事曆初稿 0406"/>
      <sheetName val="CCA"/>
      <sheetName val="名称Table"/>
      <sheetName val="Details_2011_03"/>
      <sheetName val="名称"/>
      <sheetName val="Multibay Optical"/>
      <sheetName val="Telerj-96"/>
    </sheetNames>
    <sheetDataSet>
      <sheetData sheetId="0"/>
      <sheetData sheetId="1"/>
      <sheetData sheetId="2"/>
      <sheetData sheetId="3"/>
      <sheetData sheetId="4">
        <row r="7">
          <cell r="AP7">
            <v>56.7</v>
          </cell>
          <cell r="AQ7">
            <v>21.4</v>
          </cell>
          <cell r="AR7">
            <v>0</v>
          </cell>
        </row>
        <row r="8">
          <cell r="AP8">
            <v>56.7</v>
          </cell>
          <cell r="AQ8">
            <v>21.4</v>
          </cell>
          <cell r="AR8">
            <v>0</v>
          </cell>
        </row>
        <row r="9">
          <cell r="AP9">
            <v>56.7</v>
          </cell>
          <cell r="AQ9">
            <v>21.4</v>
          </cell>
          <cell r="AR9">
            <v>0</v>
          </cell>
        </row>
        <row r="10">
          <cell r="AP10">
            <v>56.7</v>
          </cell>
          <cell r="AQ10">
            <v>21.4</v>
          </cell>
          <cell r="AR10">
            <v>0</v>
          </cell>
        </row>
        <row r="11">
          <cell r="AP11">
            <v>56.7</v>
          </cell>
          <cell r="AQ11">
            <v>21.4</v>
          </cell>
          <cell r="AR11">
            <v>0</v>
          </cell>
        </row>
        <row r="12">
          <cell r="AP12">
            <v>56.7</v>
          </cell>
          <cell r="AQ12">
            <v>21.4</v>
          </cell>
          <cell r="AR12">
            <v>0</v>
          </cell>
        </row>
        <row r="13">
          <cell r="AP13">
            <v>40.5</v>
          </cell>
          <cell r="AQ13">
            <v>0</v>
          </cell>
          <cell r="AR13">
            <v>0</v>
          </cell>
        </row>
        <row r="14">
          <cell r="AP14">
            <v>0</v>
          </cell>
          <cell r="AQ14">
            <v>0</v>
          </cell>
          <cell r="AR14">
            <v>0</v>
          </cell>
        </row>
        <row r="15">
          <cell r="AP15">
            <v>0</v>
          </cell>
          <cell r="AQ15">
            <v>0</v>
          </cell>
          <cell r="AR15">
            <v>0</v>
          </cell>
        </row>
        <row r="16">
          <cell r="AP16">
            <v>0</v>
          </cell>
          <cell r="AQ16">
            <v>0</v>
          </cell>
          <cell r="AR16">
            <v>0</v>
          </cell>
        </row>
        <row r="17">
          <cell r="AP17">
            <v>0</v>
          </cell>
          <cell r="AQ17">
            <v>0</v>
          </cell>
          <cell r="AR17">
            <v>0</v>
          </cell>
        </row>
        <row r="18">
          <cell r="AP18">
            <v>0</v>
          </cell>
          <cell r="AQ18">
            <v>0</v>
          </cell>
          <cell r="AR18">
            <v>0</v>
          </cell>
        </row>
        <row r="19">
          <cell r="AP19">
            <v>16.200000000000003</v>
          </cell>
          <cell r="AQ19">
            <v>10.7</v>
          </cell>
          <cell r="AR19">
            <v>0</v>
          </cell>
        </row>
        <row r="20">
          <cell r="AP20">
            <v>56.7</v>
          </cell>
          <cell r="AQ20">
            <v>32.099999999999994</v>
          </cell>
          <cell r="AR20">
            <v>0</v>
          </cell>
        </row>
        <row r="21">
          <cell r="AP21">
            <v>0</v>
          </cell>
          <cell r="AQ21">
            <v>0</v>
          </cell>
          <cell r="AR21">
            <v>0</v>
          </cell>
        </row>
        <row r="22">
          <cell r="AP22">
            <v>0</v>
          </cell>
          <cell r="AQ22">
            <v>0</v>
          </cell>
          <cell r="AR22">
            <v>0</v>
          </cell>
        </row>
        <row r="23">
          <cell r="AP23">
            <v>0</v>
          </cell>
          <cell r="AQ23">
            <v>0</v>
          </cell>
          <cell r="AR23">
            <v>0</v>
          </cell>
        </row>
        <row r="24">
          <cell r="AP24">
            <v>0</v>
          </cell>
          <cell r="AQ24">
            <v>0</v>
          </cell>
          <cell r="AR24">
            <v>0</v>
          </cell>
        </row>
        <row r="25">
          <cell r="AP25">
            <v>0</v>
          </cell>
          <cell r="AQ25">
            <v>0</v>
          </cell>
          <cell r="AR25">
            <v>0</v>
          </cell>
        </row>
        <row r="26">
          <cell r="AP26">
            <v>0</v>
          </cell>
          <cell r="AQ26">
            <v>0</v>
          </cell>
          <cell r="AR26">
            <v>0</v>
          </cell>
        </row>
        <row r="27">
          <cell r="D27">
            <v>7</v>
          </cell>
          <cell r="E27">
            <v>6</v>
          </cell>
          <cell r="F27">
            <v>0</v>
          </cell>
          <cell r="G27">
            <v>6</v>
          </cell>
          <cell r="H27">
            <v>6</v>
          </cell>
          <cell r="I27">
            <v>6</v>
          </cell>
          <cell r="J27">
            <v>6</v>
          </cell>
          <cell r="K27">
            <v>6</v>
          </cell>
          <cell r="L27">
            <v>6</v>
          </cell>
          <cell r="M27">
            <v>6</v>
          </cell>
          <cell r="N27">
            <v>7</v>
          </cell>
          <cell r="O27">
            <v>7</v>
          </cell>
          <cell r="P27">
            <v>7</v>
          </cell>
          <cell r="Q27">
            <v>7</v>
          </cell>
          <cell r="R27">
            <v>7</v>
          </cell>
          <cell r="S27">
            <v>6</v>
          </cell>
          <cell r="T27">
            <v>0</v>
          </cell>
          <cell r="U27">
            <v>7</v>
          </cell>
          <cell r="V27">
            <v>7</v>
          </cell>
          <cell r="W27">
            <v>7</v>
          </cell>
          <cell r="X27">
            <v>7</v>
          </cell>
          <cell r="Y27">
            <v>7</v>
          </cell>
          <cell r="Z27">
            <v>6</v>
          </cell>
          <cell r="AA27">
            <v>6</v>
          </cell>
          <cell r="AB27">
            <v>7</v>
          </cell>
          <cell r="AC27">
            <v>7</v>
          </cell>
          <cell r="AD27">
            <v>7</v>
          </cell>
          <cell r="AE27">
            <v>7</v>
          </cell>
          <cell r="AF27">
            <v>7</v>
          </cell>
          <cell r="AG27">
            <v>6</v>
          </cell>
          <cell r="AH27">
            <v>0</v>
          </cell>
          <cell r="AP27">
            <v>56.7</v>
          </cell>
          <cell r="AQ27">
            <v>74.899999999999991</v>
          </cell>
          <cell r="AR27">
            <v>0</v>
          </cell>
        </row>
        <row r="31">
          <cell r="AP31">
            <v>42</v>
          </cell>
          <cell r="AQ31">
            <v>19.399999999999999</v>
          </cell>
          <cell r="AR31">
            <v>0</v>
          </cell>
        </row>
        <row r="32">
          <cell r="AP32">
            <v>42</v>
          </cell>
          <cell r="AQ32">
            <v>19.399999999999999</v>
          </cell>
          <cell r="AR32">
            <v>0</v>
          </cell>
        </row>
        <row r="33">
          <cell r="AP33">
            <v>42</v>
          </cell>
          <cell r="AQ33">
            <v>19.399999999999999</v>
          </cell>
          <cell r="AR33">
            <v>0</v>
          </cell>
        </row>
        <row r="34">
          <cell r="AP34">
            <v>42</v>
          </cell>
          <cell r="AQ34">
            <v>19.399999999999999</v>
          </cell>
          <cell r="AR34">
            <v>0</v>
          </cell>
        </row>
        <row r="35">
          <cell r="AP35">
            <v>42</v>
          </cell>
          <cell r="AQ35">
            <v>19.399999999999999</v>
          </cell>
          <cell r="AR35">
            <v>0</v>
          </cell>
        </row>
        <row r="36">
          <cell r="AP36">
            <v>42</v>
          </cell>
          <cell r="AQ36">
            <v>19.399999999999999</v>
          </cell>
          <cell r="AR36">
            <v>0</v>
          </cell>
        </row>
        <row r="37">
          <cell r="AP37">
            <v>30</v>
          </cell>
          <cell r="AQ37">
            <v>0</v>
          </cell>
          <cell r="AR37">
            <v>0</v>
          </cell>
        </row>
        <row r="38">
          <cell r="AP38">
            <v>0</v>
          </cell>
          <cell r="AQ38">
            <v>0</v>
          </cell>
          <cell r="AR38">
            <v>0</v>
          </cell>
        </row>
        <row r="39">
          <cell r="AP39">
            <v>0</v>
          </cell>
          <cell r="AQ39">
            <v>0</v>
          </cell>
          <cell r="AR39">
            <v>0</v>
          </cell>
        </row>
        <row r="40">
          <cell r="AP40">
            <v>0</v>
          </cell>
          <cell r="AQ40">
            <v>0</v>
          </cell>
          <cell r="AR40">
            <v>0</v>
          </cell>
        </row>
        <row r="41">
          <cell r="AP41">
            <v>0</v>
          </cell>
          <cell r="AQ41">
            <v>0</v>
          </cell>
          <cell r="AR41">
            <v>0</v>
          </cell>
        </row>
        <row r="42">
          <cell r="AP42">
            <v>0</v>
          </cell>
          <cell r="AQ42">
            <v>0</v>
          </cell>
          <cell r="AR42">
            <v>0</v>
          </cell>
        </row>
        <row r="43">
          <cell r="AP43">
            <v>12</v>
          </cell>
          <cell r="AQ43">
            <v>9.6999999999999993</v>
          </cell>
          <cell r="AR43">
            <v>0</v>
          </cell>
        </row>
        <row r="44">
          <cell r="AP44">
            <v>42</v>
          </cell>
          <cell r="AQ44">
            <v>29.099999999999998</v>
          </cell>
          <cell r="AR44">
            <v>0</v>
          </cell>
        </row>
        <row r="45">
          <cell r="AP45">
            <v>0</v>
          </cell>
          <cell r="AQ45">
            <v>0</v>
          </cell>
          <cell r="AR45">
            <v>0</v>
          </cell>
        </row>
        <row r="46">
          <cell r="AP46">
            <v>0</v>
          </cell>
          <cell r="AQ46">
            <v>0</v>
          </cell>
          <cell r="AR46">
            <v>0</v>
          </cell>
        </row>
        <row r="47">
          <cell r="AP47">
            <v>0</v>
          </cell>
          <cell r="AQ47">
            <v>0</v>
          </cell>
          <cell r="AR47">
            <v>0</v>
          </cell>
        </row>
        <row r="48">
          <cell r="AP48">
            <v>0</v>
          </cell>
          <cell r="AQ48">
            <v>0</v>
          </cell>
          <cell r="AR48">
            <v>0</v>
          </cell>
        </row>
        <row r="49">
          <cell r="AP49">
            <v>0</v>
          </cell>
          <cell r="AQ49">
            <v>0</v>
          </cell>
          <cell r="AR49">
            <v>0</v>
          </cell>
        </row>
        <row r="50">
          <cell r="AP50">
            <v>0</v>
          </cell>
          <cell r="AQ50">
            <v>0</v>
          </cell>
          <cell r="AR50">
            <v>0</v>
          </cell>
        </row>
        <row r="51">
          <cell r="D51">
            <v>7</v>
          </cell>
          <cell r="E51">
            <v>6</v>
          </cell>
          <cell r="F51">
            <v>0</v>
          </cell>
          <cell r="G51">
            <v>6</v>
          </cell>
          <cell r="H51">
            <v>6</v>
          </cell>
          <cell r="I51">
            <v>6</v>
          </cell>
          <cell r="J51">
            <v>6</v>
          </cell>
          <cell r="K51">
            <v>6</v>
          </cell>
          <cell r="L51">
            <v>6</v>
          </cell>
          <cell r="M51">
            <v>6</v>
          </cell>
          <cell r="N51">
            <v>7</v>
          </cell>
          <cell r="O51">
            <v>7</v>
          </cell>
          <cell r="P51">
            <v>7</v>
          </cell>
          <cell r="Q51">
            <v>7</v>
          </cell>
          <cell r="R51">
            <v>7</v>
          </cell>
          <cell r="S51">
            <v>6</v>
          </cell>
          <cell r="T51">
            <v>0</v>
          </cell>
          <cell r="U51">
            <v>6</v>
          </cell>
          <cell r="V51">
            <v>7</v>
          </cell>
          <cell r="W51">
            <v>7</v>
          </cell>
          <cell r="X51">
            <v>7</v>
          </cell>
          <cell r="Y51">
            <v>7</v>
          </cell>
          <cell r="Z51">
            <v>7</v>
          </cell>
          <cell r="AA51">
            <v>6</v>
          </cell>
          <cell r="AB51">
            <v>6</v>
          </cell>
          <cell r="AC51">
            <v>7</v>
          </cell>
          <cell r="AD51">
            <v>7</v>
          </cell>
          <cell r="AE51">
            <v>7</v>
          </cell>
          <cell r="AF51">
            <v>7</v>
          </cell>
          <cell r="AG51">
            <v>7</v>
          </cell>
          <cell r="AH51">
            <v>0</v>
          </cell>
          <cell r="AP51">
            <v>42</v>
          </cell>
          <cell r="AQ51">
            <v>67.899999999999991</v>
          </cell>
          <cell r="AR51">
            <v>0</v>
          </cell>
        </row>
        <row r="55">
          <cell r="AP55">
            <v>42</v>
          </cell>
          <cell r="AQ55">
            <v>58.199999999999996</v>
          </cell>
          <cell r="AR55">
            <v>0</v>
          </cell>
        </row>
        <row r="56">
          <cell r="AP56">
            <v>42</v>
          </cell>
          <cell r="AQ56">
            <v>58.199999999999996</v>
          </cell>
          <cell r="AR56">
            <v>0</v>
          </cell>
        </row>
        <row r="57">
          <cell r="AP57">
            <v>42</v>
          </cell>
          <cell r="AQ57">
            <v>58.199999999999996</v>
          </cell>
          <cell r="AR57">
            <v>0</v>
          </cell>
        </row>
        <row r="58">
          <cell r="AP58">
            <v>42</v>
          </cell>
          <cell r="AQ58">
            <v>58.199999999999996</v>
          </cell>
          <cell r="AR58">
            <v>0</v>
          </cell>
        </row>
        <row r="59">
          <cell r="AP59">
            <v>42</v>
          </cell>
          <cell r="AQ59">
            <v>58.199999999999996</v>
          </cell>
          <cell r="AR59">
            <v>0</v>
          </cell>
        </row>
        <row r="60">
          <cell r="AP60">
            <v>0</v>
          </cell>
          <cell r="AQ60">
            <v>0</v>
          </cell>
          <cell r="AR60">
            <v>0</v>
          </cell>
        </row>
        <row r="61">
          <cell r="AP61">
            <v>0</v>
          </cell>
          <cell r="AQ61">
            <v>0</v>
          </cell>
          <cell r="AR61">
            <v>0</v>
          </cell>
        </row>
        <row r="62">
          <cell r="AP62">
            <v>0</v>
          </cell>
          <cell r="AQ62">
            <v>0</v>
          </cell>
          <cell r="AR62">
            <v>0</v>
          </cell>
        </row>
        <row r="63">
          <cell r="AP63">
            <v>0</v>
          </cell>
          <cell r="AQ63">
            <v>0</v>
          </cell>
          <cell r="AR63">
            <v>0</v>
          </cell>
        </row>
        <row r="64">
          <cell r="AP64">
            <v>0</v>
          </cell>
          <cell r="AQ64">
            <v>0</v>
          </cell>
          <cell r="AR64">
            <v>0</v>
          </cell>
        </row>
        <row r="65">
          <cell r="AP65">
            <v>0</v>
          </cell>
          <cell r="AQ65">
            <v>0</v>
          </cell>
          <cell r="AR65">
            <v>0</v>
          </cell>
        </row>
        <row r="66">
          <cell r="AP66">
            <v>0</v>
          </cell>
          <cell r="AQ66">
            <v>0</v>
          </cell>
          <cell r="AR66">
            <v>0</v>
          </cell>
        </row>
        <row r="67">
          <cell r="AP67">
            <v>0</v>
          </cell>
          <cell r="AQ67">
            <v>0</v>
          </cell>
          <cell r="AR67">
            <v>0</v>
          </cell>
        </row>
        <row r="68">
          <cell r="AP68">
            <v>0</v>
          </cell>
          <cell r="AQ68">
            <v>0</v>
          </cell>
          <cell r="AR68">
            <v>0</v>
          </cell>
        </row>
        <row r="69">
          <cell r="AP69">
            <v>0</v>
          </cell>
          <cell r="AQ69">
            <v>0</v>
          </cell>
          <cell r="AR69">
            <v>0</v>
          </cell>
        </row>
        <row r="70">
          <cell r="AP70">
            <v>0</v>
          </cell>
          <cell r="AQ70">
            <v>0</v>
          </cell>
          <cell r="AR70">
            <v>0</v>
          </cell>
        </row>
        <row r="71">
          <cell r="AP71">
            <v>0</v>
          </cell>
          <cell r="AQ71">
            <v>0</v>
          </cell>
          <cell r="AR71">
            <v>0</v>
          </cell>
        </row>
        <row r="72">
          <cell r="AP72">
            <v>0</v>
          </cell>
          <cell r="AQ72">
            <v>0</v>
          </cell>
          <cell r="AR72">
            <v>0</v>
          </cell>
        </row>
        <row r="73">
          <cell r="AP73">
            <v>0</v>
          </cell>
          <cell r="AQ73">
            <v>0</v>
          </cell>
          <cell r="AR73">
            <v>0</v>
          </cell>
        </row>
        <row r="74">
          <cell r="AP74">
            <v>0</v>
          </cell>
          <cell r="AQ74">
            <v>0</v>
          </cell>
          <cell r="AR74">
            <v>0</v>
          </cell>
        </row>
        <row r="75">
          <cell r="AP75">
            <v>0</v>
          </cell>
          <cell r="AQ75">
            <v>0</v>
          </cell>
          <cell r="AR75">
            <v>0</v>
          </cell>
        </row>
        <row r="76">
          <cell r="AP76">
            <v>0</v>
          </cell>
          <cell r="AQ76">
            <v>0</v>
          </cell>
          <cell r="AR76">
            <v>0</v>
          </cell>
        </row>
        <row r="77">
          <cell r="D77">
            <v>5</v>
          </cell>
          <cell r="E77">
            <v>5</v>
          </cell>
          <cell r="F77">
            <v>0</v>
          </cell>
          <cell r="G77">
            <v>5</v>
          </cell>
          <cell r="H77">
            <v>5</v>
          </cell>
          <cell r="I77">
            <v>5</v>
          </cell>
          <cell r="J77">
            <v>5</v>
          </cell>
          <cell r="K77">
            <v>5</v>
          </cell>
          <cell r="L77">
            <v>5</v>
          </cell>
          <cell r="M77">
            <v>0</v>
          </cell>
          <cell r="N77">
            <v>5</v>
          </cell>
          <cell r="O77">
            <v>5</v>
          </cell>
          <cell r="P77">
            <v>5</v>
          </cell>
          <cell r="Q77">
            <v>5</v>
          </cell>
          <cell r="R77">
            <v>5</v>
          </cell>
          <cell r="S77">
            <v>5</v>
          </cell>
          <cell r="T77">
            <v>0</v>
          </cell>
          <cell r="U77">
            <v>5</v>
          </cell>
          <cell r="V77">
            <v>5</v>
          </cell>
          <cell r="W77">
            <v>5</v>
          </cell>
          <cell r="X77">
            <v>5</v>
          </cell>
          <cell r="Y77">
            <v>5</v>
          </cell>
          <cell r="Z77">
            <v>5</v>
          </cell>
          <cell r="AA77">
            <v>5</v>
          </cell>
          <cell r="AB77">
            <v>5</v>
          </cell>
          <cell r="AC77">
            <v>5</v>
          </cell>
          <cell r="AD77">
            <v>5</v>
          </cell>
          <cell r="AE77">
            <v>5</v>
          </cell>
          <cell r="AF77">
            <v>5</v>
          </cell>
          <cell r="AG77">
            <v>5</v>
          </cell>
          <cell r="AH77">
            <v>0</v>
          </cell>
          <cell r="AP77">
            <v>42</v>
          </cell>
          <cell r="AQ77">
            <v>58.199999999999996</v>
          </cell>
          <cell r="AR77">
            <v>0</v>
          </cell>
        </row>
      </sheetData>
      <sheetData sheetId="5">
        <row r="6">
          <cell r="D6" t="str">
            <v>SMT</v>
          </cell>
          <cell r="E6">
            <v>2.7</v>
          </cell>
          <cell r="F6">
            <v>10.7</v>
          </cell>
          <cell r="G6">
            <v>10.7</v>
          </cell>
        </row>
        <row r="7">
          <cell r="D7" t="str">
            <v>DIP</v>
          </cell>
          <cell r="E7">
            <v>2</v>
          </cell>
          <cell r="F7">
            <v>9.6999999999999993</v>
          </cell>
          <cell r="G7">
            <v>9.6999999999999993</v>
          </cell>
        </row>
        <row r="8">
          <cell r="D8" t="str">
            <v>BB</v>
          </cell>
          <cell r="E8">
            <v>2</v>
          </cell>
          <cell r="F8">
            <v>9.6999999999999993</v>
          </cell>
          <cell r="G8">
            <v>9.6999999999999993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Master Lists"/>
      <sheetName val="Detail Schedule"/>
      <sheetName val="OverTime Rule"/>
      <sheetName val="GSO's File"/>
      <sheetName val="Dean's File"/>
      <sheetName val="Sheet1"/>
      <sheetName val="FAE reports"/>
      <sheetName val="ExportData"/>
      <sheetName val="非機種"/>
      <sheetName val="ArchII"/>
      <sheetName val="Detail"/>
      <sheetName val="Vise"/>
      <sheetName val="Xbox"/>
      <sheetName val="IA1"/>
      <sheetName val="21R4167"/>
      <sheetName val="small card 基本資料0216_04"/>
      <sheetName val="FA_LISTING"/>
      <sheetName val="Stock"/>
      <sheetName val="Dell NSK MDS LRR"/>
      <sheetName val="WI MODEM及SCAN"/>
      <sheetName val="Rosa "/>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ISRDATA"/>
      <sheetName val="Turing DVT1 Yield"/>
      <sheetName val="曲線圖"/>
      <sheetName val="Rates"/>
      <sheetName val="TNS Input"/>
      <sheetName val="Tables_x"/>
      <sheetName val="#REF"/>
      <sheetName val="iPhone RMA"/>
      <sheetName val="2E998"/>
      <sheetName val="giathanh1"/>
      <sheetName val="livebox"/>
      <sheetName val="2010產能預估"/>
      <sheetName val="清冊"/>
      <sheetName val="Inputs"/>
      <sheetName val="Working"/>
      <sheetName val="reference"/>
      <sheetName val="ﾀｰｹﾞｯﾄコスト"/>
      <sheetName val="Data lists"/>
      <sheetName val="Information"/>
      <sheetName val="DELL_Schedule"/>
      <sheetName val="base"/>
      <sheetName val="Others"/>
      <sheetName val="Optiplex"/>
      <sheetName val="Latitude"/>
      <sheetName val="WS"/>
      <sheetName val="Monitor"/>
      <sheetName val="Server"/>
      <sheetName val="DGJコスト"/>
      <sheetName val="その他"/>
      <sheetName val="3"/>
      <sheetName val="Cover"/>
      <sheetName val="Kod3 Table"/>
      <sheetName val="Blf2+LOM cost bom_080902"/>
      <sheetName val="Issues List"/>
      <sheetName val="MFG MVA Assumption"/>
      <sheetName val="Basic Assumption"/>
      <sheetName val="Material List"/>
      <sheetName val="Pre-BOM"/>
      <sheetName val="Logistic"/>
      <sheetName val="Prepaid"/>
      <sheetName val="Debug check list"/>
      <sheetName val="Sep wk1 FATP capa. plan"/>
      <sheetName val="3-May"/>
      <sheetName val="10-May"/>
      <sheetName val="12-May"/>
      <sheetName val="Sel Ops spending"/>
      <sheetName val="Ops cost"/>
      <sheetName val="XL6Poppy"/>
      <sheetName val="MDR"/>
      <sheetName val="Workings"/>
      <sheetName val="A4_-_Issue_Log"/>
      <sheetName val="A1_-_SOX_Project_Objectives"/>
      <sheetName val="董"/>
      <sheetName val="MTL1"/>
      <sheetName val="Turing_DVT1_Yield"/>
      <sheetName val="2-Jun"/>
      <sheetName val="工程"/>
      <sheetName val="人資&amp;總務"/>
      <sheetName val="Turing_DVT1_Yield1"/>
      <sheetName val="SI-1"/>
      <sheetName val="U6_RF"/>
      <sheetName val="Burnin"/>
      <sheetName val="U21_RF IFX"/>
      <sheetName val="Array2"/>
      <sheetName val="Monthly  Report"/>
      <sheetName val="ME-Partlist"/>
      <sheetName val="JUN1 V9.0 POR 06052003"/>
      <sheetName val="三.BY區域生產達成曲線及直通率"/>
      <sheetName val="RIQER"/>
      <sheetName val="Bom(P1)"/>
      <sheetName val="Mrp"/>
      <sheetName val="WIP_STATION_REPAIR_Q"/>
      <sheetName val="WKS P1 Personel output "/>
      <sheetName val="Improve plan orientation"/>
      <sheetName val="預算明細-分項"/>
      <sheetName val="72HY"/>
      <sheetName val="75EX"/>
      <sheetName val="72HX"/>
      <sheetName val="75EY"/>
      <sheetName val="表紙"/>
      <sheetName val="內容"/>
      <sheetName val="工作表函數"/>
      <sheetName val="PLcost"/>
      <sheetName val="pu-Part"/>
      <sheetName val="sm_Pcost"/>
      <sheetName val="iPhone_RMA"/>
      <sheetName val="Turing_DVT1_Yield2"/>
      <sheetName val="DELL_CELKEM"/>
      <sheetName val="fin__nákl_"/>
      <sheetName val="rez__nakl"/>
      <sheetName val="Sep_wk1_FATP_capa__plan"/>
      <sheetName val="Sel_Ops_spending"/>
      <sheetName val="Ops_cost"/>
      <sheetName val="Monthly__Report"/>
      <sheetName val="Data_lists"/>
      <sheetName val="JUN1_V9_0_POR_06052003"/>
      <sheetName val="三_BY區域生產達成曲線及直通率"/>
      <sheetName val="Hardtool_Costs"/>
      <sheetName val="Softtool-Proto_Costs"/>
      <sheetName val="Packaging_Sheet"/>
      <sheetName val="Assembly_Costs"/>
      <sheetName val="Min_Quoted_Qty"/>
      <sheetName val="Input commodity fallout"/>
      <sheetName val="Reporting"/>
      <sheetName val="AsiaPac Natural Class"/>
      <sheetName val="Good"/>
      <sheetName val="M9743"/>
      <sheetName val="Best"/>
      <sheetName val="Better"/>
      <sheetName val="M9745"/>
      <sheetName val="XL4Test5"/>
      <sheetName val="M9742"/>
      <sheetName val="F"/>
      <sheetName val="HK"/>
      <sheetName val="LL"/>
      <sheetName val="J"/>
      <sheetName val="Ops-_Open,_no_interns_(2)"/>
      <sheetName val="BOM_overview_table"/>
      <sheetName val="Unit_cost_AJ"/>
      <sheetName val="Unit_cost_APAC"/>
      <sheetName val="U1 Toshiba 16G(878)"/>
      <sheetName val="U21_RF_IFX"/>
      <sheetName val="U1_Toshiba_16G(878)"/>
      <sheetName val="plan"/>
      <sheetName val="Saturday"/>
      <sheetName val="Sunday"/>
      <sheetName val="Monday"/>
      <sheetName val="Tuesday"/>
      <sheetName val="Wednesday"/>
      <sheetName val="Thursday"/>
      <sheetName val="Friday"/>
      <sheetName val="Int'l Summary"/>
      <sheetName val="Port Summary"/>
      <sheetName val="00000000"/>
      <sheetName val="SPM Units"/>
      <sheetName val="Menu Items"/>
      <sheetName val="Outsourcin PPV (Sep FOL)"/>
      <sheetName val="LIST"/>
      <sheetName val="Metal_list"/>
      <sheetName val="METAL data"/>
      <sheetName val="Internal Hourly Rate"/>
      <sheetName val="Metal Hard Tooling "/>
      <sheetName val="Internal rate"/>
      <sheetName val="Master List Without MU%  "/>
      <sheetName val="RFQ Info"/>
      <sheetName val="Financial Dashboard"/>
      <sheetName val="NRE - pay by customer"/>
      <sheetName val="Plastic"/>
      <sheetName val="Assy"/>
      <sheetName val="Printing"/>
      <sheetName val="PU &amp; RM"/>
      <sheetName val="Cover Page"/>
      <sheetName val="MFG_MVA_Assumption"/>
      <sheetName val="Basic_Assumption"/>
      <sheetName val="Material_List"/>
      <sheetName val="Outsourcin_PPV_(Sep_FOL)"/>
      <sheetName val="Blf2+LOM_cost_bom_080902"/>
      <sheetName val="Master_Lists"/>
      <sheetName val="Menu_Items"/>
      <sheetName val="METAL_data"/>
      <sheetName val="Internal_Hourly_Rate"/>
      <sheetName val="Metal_Hard_Tooling_"/>
      <sheetName val="Issues_List"/>
      <sheetName val="Internal_rate"/>
      <sheetName val="Master_List_Without_MU%__"/>
      <sheetName val="RFQ_Info"/>
      <sheetName val="Financial_Dashboard"/>
      <sheetName val="NRE_-_pay_by_customer"/>
      <sheetName val="PU_&amp;_RM"/>
      <sheetName val="Cover_Page"/>
      <sheetName val="_x0000__x0000__x0000__x0000__x0000__x0000__x0000__x0000_"/>
      <sheetName val="All"/>
      <sheetName val="Freight Breakdown"/>
      <sheetName val="MetricsData"/>
      <sheetName val="S2895 cost bom"/>
      <sheetName val="Data"/>
      <sheetName val="七.8S專案稽核報表"/>
      <sheetName val="庫齡板 Daily"/>
      <sheetName val="C_BF3 MSL _March"/>
      <sheetName val="General Instructions"/>
      <sheetName val="自定義"/>
      <sheetName val="Capacity By Modle"/>
      <sheetName val="614-BOM"/>
      <sheetName val="Materials Quarterly"/>
      <sheetName val="Time_Scale"/>
      <sheetName val="Consumables"/>
      <sheetName val="Fab Summary"/>
      <sheetName val="TACT"/>
      <sheetName val="Jan to Aug"/>
      <sheetName val="客戶別"/>
      <sheetName val="外售營收趨勢圖-NEW-OK"/>
      <sheetName val="Input"/>
      <sheetName val="成品current"/>
      <sheetName val="08"/>
      <sheetName val="SCR"/>
      <sheetName val="PA"/>
      <sheetName val="WiFi"/>
      <sheetName val="Laser"/>
      <sheetName val="Data Summary"/>
      <sheetName val="V&amp;I"/>
      <sheetName val="Cost Breakdown"/>
      <sheetName val="主副工單結案"/>
      <sheetName val="Proto 1"/>
      <sheetName val="L1 SP"/>
      <sheetName val="L1 CA"/>
      <sheetName val="L1 CD"/>
      <sheetName val="L1 HD"/>
      <sheetName val="Sheet2"/>
      <sheetName val="codes"/>
      <sheetName val="BB Table"/>
      <sheetName val="09"/>
      <sheetName val="_x005f_x0000__x005f_x0000__x005f_x0000__x005f_x0000__x0"/>
      <sheetName val="_x005f_x005f_x005f_x0000__x005f_x005f_x005f_x0000__x005"/>
      <sheetName val="_x005f_x005f_x005f_x005f_x005f_x005f_x005f_x0000__x005f"/>
      <sheetName val="project data"/>
      <sheetName val="Cashflow"/>
      <sheetName val="exchange rate"/>
      <sheetName val="Ex"/>
      <sheetName val="Comm Matrix"/>
      <sheetName val="MTBF_check"/>
      <sheetName val="TFCSBU01"/>
      <sheetName val="Pilot Run"/>
      <sheetName val="주E95711"/>
      <sheetName val="Valid Values"/>
      <sheetName val="liste"/>
      <sheetName val="Mat Summary"/>
      <sheetName val="Baseline &amp; Summary"/>
      <sheetName val="Team List"/>
      <sheetName val="20353-15"/>
      <sheetName val="Receiving Inspection"/>
      <sheetName val="Parameter"/>
      <sheetName val="Sheet3"/>
      <sheetName val="by supplier(value)"/>
      <sheetName val="Mont Rates"/>
      <sheetName val="A-Note Bug list"/>
      <sheetName val="Price Summary"/>
      <sheetName val="SheetMetal"/>
      <sheetName val="Import Freight"/>
      <sheetName val="Material Group"/>
      <sheetName val="Sales"/>
      <sheetName val="Assumptions"/>
      <sheetName val="Part Data"/>
      <sheetName val="All Parts"/>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6"/>
      <sheetName val="20353-17"/>
      <sheetName val="Sum Sheet"/>
      <sheetName val="Entity table"/>
      <sheetName val="3-In-1 Chart OTD"/>
      <sheetName val="#REF!"/>
      <sheetName val="Drop Down List"/>
      <sheetName val="商业街广场"/>
      <sheetName val="Bearlake 4 SKUs conbimed_"/>
      <sheetName val="CCD master file"/>
      <sheetName val="Start"/>
      <sheetName val="&quot;B&quot; Quote Model"/>
      <sheetName val="selection lists"/>
      <sheetName val="SD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FA-LISTING"/>
      <sheetName val="MB&amp;Card Data"/>
      <sheetName val="GSO's File"/>
      <sheetName val="Dean's File"/>
      <sheetName val="pcbo 工時"/>
      <sheetName val="ExportData"/>
      <sheetName val="Stock"/>
      <sheetName val="Detail Schedule"/>
      <sheetName val="PCBA Trend chart"/>
      <sheetName val="Mat Summary"/>
      <sheetName val="Mock Up"/>
      <sheetName val="Team List"/>
      <sheetName val="OverTime Rule"/>
      <sheetName val="Summary"/>
      <sheetName val="MZC300"/>
      <sheetName val="MZC400"/>
      <sheetName val="MZC500"/>
      <sheetName val="MZC800"/>
      <sheetName val="MZC900"/>
      <sheetName val="Weekly Manpower"/>
      <sheetName val="Xenon"/>
      <sheetName val="MZCN&amp;1&amp;2"/>
      <sheetName val="ArchII"/>
      <sheetName val="Detail"/>
      <sheetName val="Vise"/>
      <sheetName val="Xbox"/>
      <sheetName val="非機種"/>
    </sheetNames>
    <sheetDataSet>
      <sheetData sheetId="0"/>
      <sheetData sheetId="1"/>
      <sheetData sheetId="2"/>
      <sheetData sheetId="3"/>
      <sheetData sheetId="4"/>
      <sheetData sheetId="5"/>
      <sheetData sheetId="6">
        <row r="8">
          <cell r="F8">
            <v>1</v>
          </cell>
          <cell r="G8">
            <v>2</v>
          </cell>
          <cell r="H8">
            <v>3</v>
          </cell>
          <cell r="I8">
            <v>4</v>
          </cell>
          <cell r="J8">
            <v>5</v>
          </cell>
          <cell r="K8">
            <v>6</v>
          </cell>
          <cell r="L8">
            <v>7</v>
          </cell>
          <cell r="M8">
            <v>8</v>
          </cell>
          <cell r="N8">
            <v>9</v>
          </cell>
          <cell r="O8">
            <v>10</v>
          </cell>
          <cell r="P8">
            <v>11</v>
          </cell>
          <cell r="Q8">
            <v>12</v>
          </cell>
        </row>
        <row r="9">
          <cell r="F9">
            <v>8.0724999999999998</v>
          </cell>
          <cell r="G9">
            <v>8.0618999999999996</v>
          </cell>
          <cell r="H9">
            <v>8.048</v>
          </cell>
          <cell r="I9">
            <v>8.0299999999999994</v>
          </cell>
        </row>
        <row r="10">
          <cell r="F10">
            <v>4.1012903891813774</v>
          </cell>
          <cell r="G10">
            <v>3.9660212439582065</v>
          </cell>
          <cell r="H10">
            <v>4.0170494887815966</v>
          </cell>
          <cell r="I10">
            <v>4.043119551681194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FA-LISTING"/>
      <sheetName val="Assumption"/>
      <sheetName val="FAE reports"/>
      <sheetName val="BU code"/>
      <sheetName val="SimulationBaseLine_TV20K+SV20K"/>
      <sheetName val="EC Charge"/>
      <sheetName val="Others"/>
      <sheetName val="Pilot Run"/>
      <sheetName val="Rework"/>
      <sheetName val="Sheet1"/>
      <sheetName val="Stock"/>
      <sheetName val="DELL_Schedule"/>
      <sheetName val="Master Lists"/>
      <sheetName val="QuoteFormat"/>
      <sheetName val="Detail Schedule"/>
      <sheetName val="OverTime Rule"/>
      <sheetName val="2-6 BaseData"/>
      <sheetName val="Trooper BOM quote"/>
      <sheetName val="Hourly Rate"/>
      <sheetName val="Debug check list"/>
      <sheetName val="IA1"/>
      <sheetName val="SCM AV data"/>
      <sheetName val="Reference"/>
      <sheetName val="Detail"/>
      <sheetName val="GSO's File"/>
      <sheetName val="Dean's File"/>
      <sheetName val="plan"/>
      <sheetName val="pcbo 工時"/>
      <sheetName val="Settings"/>
      <sheetName val="raw data"/>
      <sheetName val="FA FPY"/>
      <sheetName val="FRU Cost"/>
      <sheetName val="FA"/>
      <sheetName val="Gamma Check( L01)"/>
      <sheetName val="ArchII"/>
      <sheetName val="Vise"/>
      <sheetName val="Xbox"/>
      <sheetName val="small card 0702_04"/>
      <sheetName val="Factors"/>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xml:space="preserve"> $ NT/pcs</v>
          </cell>
          <cell r="J2" t="str">
            <v xml:space="preserve"> $ US/pcs</v>
          </cell>
          <cell r="K2" t="str">
            <v>C.T (Sec.)</v>
          </cell>
          <cell r="L2" t="str">
            <v>Station</v>
          </cell>
          <cell r="M2" t="str">
            <v>A.C Hr.</v>
          </cell>
          <cell r="N2" t="str">
            <v xml:space="preserve"> $ NT/pcs</v>
          </cell>
          <cell r="O2" t="str">
            <v xml:space="preserve"> $ US/pcs</v>
          </cell>
          <cell r="P2" t="str">
            <v xml:space="preserve"> $ NT/pcs</v>
          </cell>
          <cell r="Q2" t="str">
            <v xml:space="preserve"> $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55.3ZC04.001</v>
          </cell>
          <cell r="C13" t="str">
            <v>LCD TV</v>
          </cell>
          <cell r="D13">
            <v>0</v>
          </cell>
          <cell r="E13">
            <v>0</v>
          </cell>
          <cell r="F13">
            <v>0</v>
          </cell>
          <cell r="G13">
            <v>20</v>
          </cell>
          <cell r="H13">
            <v>0</v>
          </cell>
          <cell r="I13">
            <v>0</v>
          </cell>
          <cell r="J13">
            <v>0</v>
          </cell>
          <cell r="K13">
            <v>9</v>
          </cell>
          <cell r="L13">
            <v>17.5</v>
          </cell>
          <cell r="M13">
            <v>6.9999999999999993E-2</v>
          </cell>
          <cell r="N13">
            <v>35.699999999999996</v>
          </cell>
          <cell r="O13">
            <v>1.0499999999999998</v>
          </cell>
          <cell r="P13">
            <v>35.699999999999996</v>
          </cell>
          <cell r="Q13">
            <v>1.0499999999999998</v>
          </cell>
        </row>
        <row r="14">
          <cell r="A14" t="str">
            <v>55.40M03.031</v>
          </cell>
          <cell r="B14" t="str">
            <v>WILDCAT DESK DOCKING BD</v>
          </cell>
          <cell r="C14" t="str">
            <v>NB</v>
          </cell>
          <cell r="D14">
            <v>49</v>
          </cell>
          <cell r="E14">
            <v>60</v>
          </cell>
          <cell r="F14">
            <v>109</v>
          </cell>
          <cell r="G14">
            <v>2</v>
          </cell>
          <cell r="H14">
            <v>1.9591503267973858E-2</v>
          </cell>
          <cell r="I14">
            <v>156.73202614379088</v>
          </cell>
          <cell r="J14">
            <v>4.6097654748173786</v>
          </cell>
          <cell r="K14">
            <v>32</v>
          </cell>
          <cell r="L14">
            <v>11</v>
          </cell>
          <cell r="M14">
            <v>0.15644444444444444</v>
          </cell>
          <cell r="N14">
            <v>79.786666666666662</v>
          </cell>
          <cell r="O14">
            <v>2.3466666666666667</v>
          </cell>
          <cell r="P14">
            <v>236.51869281045754</v>
          </cell>
          <cell r="Q14">
            <v>6.9564321414840453</v>
          </cell>
        </row>
        <row r="15">
          <cell r="A15" t="str">
            <v>55.47G03.011</v>
          </cell>
          <cell r="B15" t="str">
            <v>KODLAK I/O</v>
          </cell>
          <cell r="C15" t="str">
            <v>NB</v>
          </cell>
          <cell r="D15">
            <v>144</v>
          </cell>
          <cell r="E15">
            <v>80</v>
          </cell>
          <cell r="F15">
            <v>224</v>
          </cell>
          <cell r="G15">
            <v>8</v>
          </cell>
          <cell r="H15">
            <v>1.0065359477124183E-2</v>
          </cell>
          <cell r="I15">
            <v>80.522875816993462</v>
          </cell>
          <cell r="J15">
            <v>2.3683198769703959</v>
          </cell>
          <cell r="K15">
            <v>30</v>
          </cell>
          <cell r="L15">
            <v>8</v>
          </cell>
          <cell r="M15">
            <v>0.10666666666666667</v>
          </cell>
          <cell r="N15">
            <v>54.400000000000006</v>
          </cell>
          <cell r="O15">
            <v>1.6</v>
          </cell>
          <cell r="P15">
            <v>134.92287581699347</v>
          </cell>
          <cell r="Q15">
            <v>3.968319876970396</v>
          </cell>
        </row>
        <row r="16">
          <cell r="A16" t="str">
            <v>55.47G04.011</v>
          </cell>
          <cell r="C16" t="str">
            <v>NB</v>
          </cell>
          <cell r="F16">
            <v>0</v>
          </cell>
          <cell r="G16">
            <v>16</v>
          </cell>
          <cell r="H16">
            <v>0</v>
          </cell>
          <cell r="I16">
            <v>0</v>
          </cell>
          <cell r="J16">
            <v>0</v>
          </cell>
          <cell r="K16">
            <v>30</v>
          </cell>
          <cell r="L16">
            <v>6</v>
          </cell>
          <cell r="M16">
            <v>0.08</v>
          </cell>
          <cell r="N16">
            <v>40.800000000000004</v>
          </cell>
          <cell r="O16">
            <v>1.2000000000000002</v>
          </cell>
          <cell r="P16">
            <v>40.800000000000004</v>
          </cell>
          <cell r="Q16">
            <v>1.2000000000000002</v>
          </cell>
        </row>
        <row r="17">
          <cell r="A17" t="str">
            <v>55.62B02.001</v>
          </cell>
          <cell r="C17" t="str">
            <v>STORAGE</v>
          </cell>
          <cell r="D17">
            <v>0</v>
          </cell>
          <cell r="E17">
            <v>0</v>
          </cell>
          <cell r="F17">
            <v>0</v>
          </cell>
          <cell r="G17">
            <v>2</v>
          </cell>
          <cell r="H17">
            <v>0</v>
          </cell>
          <cell r="I17">
            <v>0</v>
          </cell>
          <cell r="J17">
            <v>0</v>
          </cell>
          <cell r="K17">
            <v>46</v>
          </cell>
          <cell r="L17">
            <v>10.5</v>
          </cell>
          <cell r="M17">
            <v>0.2146666666666667</v>
          </cell>
          <cell r="N17">
            <v>109.48000000000002</v>
          </cell>
          <cell r="O17">
            <v>3.2200000000000006</v>
          </cell>
          <cell r="P17">
            <v>109.48000000000002</v>
          </cell>
          <cell r="Q17">
            <v>3.2200000000000006</v>
          </cell>
        </row>
        <row r="18">
          <cell r="A18" t="str">
            <v>55.62B04.001</v>
          </cell>
          <cell r="C18" t="str">
            <v>STORAGE</v>
          </cell>
          <cell r="F18">
            <v>0</v>
          </cell>
          <cell r="G18">
            <v>1</v>
          </cell>
          <cell r="H18">
            <v>0</v>
          </cell>
          <cell r="I18">
            <v>0</v>
          </cell>
          <cell r="J18">
            <v>0</v>
          </cell>
          <cell r="K18">
            <v>77</v>
          </cell>
          <cell r="L18">
            <v>10.5</v>
          </cell>
          <cell r="M18">
            <v>0.35933333333333334</v>
          </cell>
          <cell r="N18">
            <v>183.26</v>
          </cell>
          <cell r="O18">
            <v>5.39</v>
          </cell>
          <cell r="P18">
            <v>183.26</v>
          </cell>
          <cell r="Q18">
            <v>5.39</v>
          </cell>
        </row>
        <row r="19">
          <cell r="A19" t="str">
            <v>55.67B04.001</v>
          </cell>
          <cell r="C19" t="str">
            <v>STORAGE</v>
          </cell>
          <cell r="E19">
            <v>45</v>
          </cell>
          <cell r="F19">
            <v>45</v>
          </cell>
          <cell r="G19">
            <v>4</v>
          </cell>
          <cell r="H19">
            <v>4.0441176470588239E-3</v>
          </cell>
          <cell r="I19">
            <v>32.352941176470594</v>
          </cell>
          <cell r="J19">
            <v>0.95155709342560568</v>
          </cell>
          <cell r="K19">
            <v>11</v>
          </cell>
          <cell r="L19">
            <v>17.5</v>
          </cell>
          <cell r="M19">
            <v>8.5555555555555565E-2</v>
          </cell>
          <cell r="N19">
            <v>43.63333333333334</v>
          </cell>
          <cell r="O19">
            <v>1.2833333333333334</v>
          </cell>
          <cell r="P19">
            <v>75.986274509803934</v>
          </cell>
          <cell r="Q19">
            <v>2.2348904267589393</v>
          </cell>
        </row>
        <row r="20">
          <cell r="A20" t="str">
            <v>91.58M10.002</v>
          </cell>
          <cell r="C20" t="str">
            <v>SERVER I</v>
          </cell>
          <cell r="E20">
            <v>30</v>
          </cell>
          <cell r="F20">
            <v>30</v>
          </cell>
          <cell r="G20">
            <v>2</v>
          </cell>
          <cell r="H20">
            <v>5.392156862745098E-3</v>
          </cell>
          <cell r="I20">
            <v>43.13725490196078</v>
          </cell>
          <cell r="J20">
            <v>1.2687427912341407</v>
          </cell>
          <cell r="K20">
            <v>15</v>
          </cell>
          <cell r="L20">
            <v>27.5</v>
          </cell>
          <cell r="M20">
            <v>0.18333333333333335</v>
          </cell>
          <cell r="N20">
            <v>93.500000000000014</v>
          </cell>
          <cell r="O20">
            <v>2.7500000000000004</v>
          </cell>
          <cell r="P20">
            <v>136.6372549019608</v>
          </cell>
          <cell r="Q20">
            <v>4.0187427912341409</v>
          </cell>
        </row>
        <row r="21">
          <cell r="A21" t="str">
            <v>55.30902.201</v>
          </cell>
          <cell r="B21" t="str">
            <v>15" HINGE BOARD-JAGUAR</v>
          </cell>
          <cell r="C21" t="str">
            <v>NB</v>
          </cell>
          <cell r="D21">
            <v>30</v>
          </cell>
          <cell r="E21">
            <v>87</v>
          </cell>
          <cell r="F21">
            <v>117</v>
          </cell>
          <cell r="G21">
            <v>13</v>
          </cell>
          <cell r="H21">
            <v>3.2352941176470593E-3</v>
          </cell>
          <cell r="I21">
            <v>25.882352941176475</v>
          </cell>
          <cell r="J21">
            <v>0.76124567474048455</v>
          </cell>
          <cell r="K21">
            <v>7</v>
          </cell>
          <cell r="L21">
            <v>13.5</v>
          </cell>
          <cell r="M21">
            <v>4.2000000000000003E-2</v>
          </cell>
          <cell r="N21">
            <v>21.42</v>
          </cell>
          <cell r="O21">
            <v>0.63</v>
          </cell>
          <cell r="P21">
            <v>47.30235294117648</v>
          </cell>
          <cell r="Q21">
            <v>1.3912456747404847</v>
          </cell>
        </row>
        <row r="22">
          <cell r="A22" t="str">
            <v>55.36P02.001</v>
          </cell>
          <cell r="B22" t="str">
            <v>S81PI USB BOARD</v>
          </cell>
          <cell r="C22" t="str">
            <v>DT</v>
          </cell>
          <cell r="D22">
            <v>0</v>
          </cell>
          <cell r="E22">
            <v>45</v>
          </cell>
          <cell r="F22">
            <v>45</v>
          </cell>
          <cell r="G22">
            <v>7</v>
          </cell>
          <cell r="H22">
            <v>2.3109243697478992E-3</v>
          </cell>
          <cell r="I22">
            <v>18.487394957983195</v>
          </cell>
          <cell r="J22">
            <v>0.54374691052891755</v>
          </cell>
          <cell r="K22">
            <v>9</v>
          </cell>
          <cell r="L22">
            <v>20.5</v>
          </cell>
          <cell r="M22">
            <v>8.2000000000000017E-2</v>
          </cell>
          <cell r="N22">
            <v>41.820000000000007</v>
          </cell>
          <cell r="O22">
            <v>1.2300000000000002</v>
          </cell>
          <cell r="P22">
            <v>60.307394957983206</v>
          </cell>
          <cell r="Q22">
            <v>1.7737469105289179</v>
          </cell>
        </row>
        <row r="23">
          <cell r="A23" t="str">
            <v>55.3C102.001</v>
          </cell>
          <cell r="B23" t="str">
            <v>MILLVILLE NV34 AGP Movdle</v>
          </cell>
          <cell r="C23" t="str">
            <v>DT</v>
          </cell>
          <cell r="D23">
            <v>109</v>
          </cell>
          <cell r="E23">
            <v>67</v>
          </cell>
          <cell r="F23">
            <v>176</v>
          </cell>
          <cell r="G23">
            <v>3</v>
          </cell>
          <cell r="H23">
            <v>2.1089324618736385E-2</v>
          </cell>
          <cell r="I23">
            <v>168.71459694989107</v>
          </cell>
          <cell r="J23">
            <v>4.962194027937973</v>
          </cell>
          <cell r="K23">
            <v>7</v>
          </cell>
          <cell r="L23">
            <v>13.5</v>
          </cell>
          <cell r="M23">
            <v>4.2000000000000003E-2</v>
          </cell>
          <cell r="N23">
            <v>21.42</v>
          </cell>
          <cell r="O23">
            <v>0.63</v>
          </cell>
          <cell r="P23">
            <v>190.13459694989109</v>
          </cell>
          <cell r="Q23">
            <v>5.5921940279379729</v>
          </cell>
        </row>
        <row r="24">
          <cell r="A24" t="str">
            <v>55.3ZC02.D01</v>
          </cell>
          <cell r="B24" t="str">
            <v>GT140A IR BD</v>
          </cell>
          <cell r="C24" t="str">
            <v>LCD TV</v>
          </cell>
          <cell r="E24">
            <v>30</v>
          </cell>
          <cell r="F24">
            <v>30</v>
          </cell>
          <cell r="G24">
            <v>8</v>
          </cell>
          <cell r="H24">
            <v>1.3480392156862745E-3</v>
          </cell>
          <cell r="I24">
            <v>10.784313725490195</v>
          </cell>
          <cell r="J24">
            <v>0.31718569780853517</v>
          </cell>
          <cell r="K24">
            <v>15</v>
          </cell>
          <cell r="L24">
            <v>11.5</v>
          </cell>
          <cell r="M24">
            <v>7.6666666666666689E-2</v>
          </cell>
          <cell r="N24">
            <v>39.100000000000009</v>
          </cell>
          <cell r="O24">
            <v>1.1500000000000004</v>
          </cell>
          <cell r="P24">
            <v>49.884313725490202</v>
          </cell>
          <cell r="Q24">
            <v>1.4671856978085354</v>
          </cell>
        </row>
        <row r="25">
          <cell r="A25" t="str">
            <v>55.3ZC04.D01</v>
          </cell>
          <cell r="B25" t="str">
            <v>GT141A Earphone BD</v>
          </cell>
          <cell r="C25" t="str">
            <v>LCD TV</v>
          </cell>
          <cell r="F25">
            <v>0</v>
          </cell>
          <cell r="G25">
            <v>20</v>
          </cell>
          <cell r="H25">
            <v>0</v>
          </cell>
          <cell r="I25">
            <v>0</v>
          </cell>
          <cell r="J25">
            <v>0</v>
          </cell>
          <cell r="K25">
            <v>9</v>
          </cell>
          <cell r="L25">
            <v>8</v>
          </cell>
          <cell r="M25">
            <v>3.2000000000000001E-2</v>
          </cell>
          <cell r="N25">
            <v>16.32</v>
          </cell>
          <cell r="O25">
            <v>0.48</v>
          </cell>
          <cell r="P25">
            <v>16.32</v>
          </cell>
          <cell r="Q25">
            <v>0.48</v>
          </cell>
        </row>
        <row r="26">
          <cell r="A26" t="str">
            <v>55.40D02.001</v>
          </cell>
          <cell r="B26" t="str">
            <v>CYGNUS MS/SD BOARD -3 PD</v>
          </cell>
          <cell r="C26" t="str">
            <v>NB</v>
          </cell>
          <cell r="D26">
            <v>0</v>
          </cell>
          <cell r="E26">
            <v>58</v>
          </cell>
          <cell r="F26">
            <v>58</v>
          </cell>
          <cell r="G26">
            <v>12</v>
          </cell>
          <cell r="H26">
            <v>1.7374727668845317E-3</v>
          </cell>
          <cell r="I26">
            <v>13.899782135076254</v>
          </cell>
          <cell r="J26">
            <v>0.40881712161988981</v>
          </cell>
          <cell r="K26">
            <v>15</v>
          </cell>
          <cell r="L26">
            <v>6.5</v>
          </cell>
          <cell r="M26">
            <v>4.3333333333333335E-2</v>
          </cell>
          <cell r="N26">
            <v>22.1</v>
          </cell>
          <cell r="O26">
            <v>0.65</v>
          </cell>
          <cell r="P26">
            <v>35.999782135076259</v>
          </cell>
          <cell r="Q26">
            <v>1.0588171216198901</v>
          </cell>
        </row>
        <row r="27">
          <cell r="A27" t="str">
            <v>55.40D02.001</v>
          </cell>
          <cell r="B27" t="str">
            <v>CYGNUS MS/SD BOARD -3 PD</v>
          </cell>
          <cell r="C27" t="str">
            <v>NB</v>
          </cell>
          <cell r="D27">
            <v>0</v>
          </cell>
          <cell r="E27">
            <v>58</v>
          </cell>
          <cell r="F27">
            <v>58</v>
          </cell>
          <cell r="G27">
            <v>12</v>
          </cell>
          <cell r="H27">
            <v>1.7374727668845317E-3</v>
          </cell>
          <cell r="I27">
            <v>13.899782135076254</v>
          </cell>
          <cell r="J27">
            <v>0.40881712161988981</v>
          </cell>
          <cell r="K27">
            <v>15</v>
          </cell>
          <cell r="L27">
            <v>6.5</v>
          </cell>
          <cell r="M27">
            <v>4.3333333333333335E-2</v>
          </cell>
          <cell r="N27">
            <v>22.1</v>
          </cell>
          <cell r="O27">
            <v>0.65</v>
          </cell>
          <cell r="P27">
            <v>35.999782135076259</v>
          </cell>
          <cell r="Q27">
            <v>1.0588171216198901</v>
          </cell>
        </row>
        <row r="28">
          <cell r="A28" t="str">
            <v>55.40D02.001</v>
          </cell>
          <cell r="B28" t="str">
            <v>CYGNUS MS/SD BOARD -3 PD</v>
          </cell>
          <cell r="C28" t="str">
            <v>NB</v>
          </cell>
          <cell r="D28">
            <v>0</v>
          </cell>
          <cell r="E28">
            <v>58</v>
          </cell>
          <cell r="F28">
            <v>58</v>
          </cell>
          <cell r="G28">
            <v>12</v>
          </cell>
          <cell r="H28">
            <v>1.7374727668845317E-3</v>
          </cell>
          <cell r="I28">
            <v>13.899782135076254</v>
          </cell>
          <cell r="J28">
            <v>0.40881712161988981</v>
          </cell>
          <cell r="K28">
            <v>15</v>
          </cell>
          <cell r="L28">
            <v>6.5</v>
          </cell>
          <cell r="M28">
            <v>4.3333333333333335E-2</v>
          </cell>
          <cell r="N28">
            <v>22.1</v>
          </cell>
          <cell r="O28">
            <v>0.65</v>
          </cell>
          <cell r="P28">
            <v>35.999782135076259</v>
          </cell>
          <cell r="Q28">
            <v>1.0588171216198901</v>
          </cell>
        </row>
        <row r="29">
          <cell r="A29" t="str">
            <v>55.40D02.001</v>
          </cell>
          <cell r="B29" t="str">
            <v>CYGNUS MS/SD BOARD -3 PD</v>
          </cell>
          <cell r="C29" t="str">
            <v>NB</v>
          </cell>
          <cell r="D29">
            <v>0</v>
          </cell>
          <cell r="E29">
            <v>58</v>
          </cell>
          <cell r="F29">
            <v>58</v>
          </cell>
          <cell r="G29">
            <v>12</v>
          </cell>
          <cell r="H29">
            <v>1.7374727668845317E-3</v>
          </cell>
          <cell r="I29">
            <v>13.899782135076254</v>
          </cell>
          <cell r="J29">
            <v>0.40881712161988981</v>
          </cell>
          <cell r="K29">
            <v>15</v>
          </cell>
          <cell r="L29">
            <v>6.5</v>
          </cell>
          <cell r="M29">
            <v>4.3333333333333335E-2</v>
          </cell>
          <cell r="N29">
            <v>22.1</v>
          </cell>
          <cell r="O29">
            <v>0.65</v>
          </cell>
          <cell r="P29">
            <v>35.999782135076259</v>
          </cell>
          <cell r="Q29">
            <v>1.0588171216198901</v>
          </cell>
        </row>
        <row r="30">
          <cell r="A30" t="str">
            <v>55.40D02.001</v>
          </cell>
          <cell r="B30" t="str">
            <v>CYGNUS MS/SD BOARD -3 PD</v>
          </cell>
          <cell r="C30" t="str">
            <v>NB</v>
          </cell>
          <cell r="D30">
            <v>0</v>
          </cell>
          <cell r="E30">
            <v>58</v>
          </cell>
          <cell r="F30">
            <v>58</v>
          </cell>
          <cell r="G30">
            <v>12</v>
          </cell>
          <cell r="H30">
            <v>1.7374727668845317E-3</v>
          </cell>
          <cell r="I30">
            <v>13.899782135076254</v>
          </cell>
          <cell r="J30">
            <v>0.40881712161988981</v>
          </cell>
          <cell r="K30">
            <v>15</v>
          </cell>
          <cell r="L30">
            <v>6.5</v>
          </cell>
          <cell r="M30">
            <v>4.3333333333333335E-2</v>
          </cell>
          <cell r="N30">
            <v>22.1</v>
          </cell>
          <cell r="O30">
            <v>0.65</v>
          </cell>
          <cell r="P30">
            <v>35.999782135076259</v>
          </cell>
          <cell r="Q30">
            <v>1.0588171216198901</v>
          </cell>
        </row>
        <row r="31">
          <cell r="A31" t="str">
            <v>55.40D02.001</v>
          </cell>
          <cell r="B31" t="str">
            <v>CYGNUS MS/SD BOARD -3 PD</v>
          </cell>
          <cell r="C31" t="str">
            <v>NB</v>
          </cell>
          <cell r="D31">
            <v>0</v>
          </cell>
          <cell r="E31">
            <v>58</v>
          </cell>
          <cell r="F31">
            <v>58</v>
          </cell>
          <cell r="G31">
            <v>12</v>
          </cell>
          <cell r="H31">
            <v>1.7374727668845317E-3</v>
          </cell>
          <cell r="I31">
            <v>13.899782135076254</v>
          </cell>
          <cell r="J31">
            <v>0.40881712161988981</v>
          </cell>
          <cell r="K31">
            <v>15</v>
          </cell>
          <cell r="L31">
            <v>6.5</v>
          </cell>
          <cell r="M31">
            <v>4.3333333333333335E-2</v>
          </cell>
          <cell r="N31">
            <v>22.1</v>
          </cell>
          <cell r="O31">
            <v>0.65</v>
          </cell>
          <cell r="P31">
            <v>35.999782135076259</v>
          </cell>
          <cell r="Q31">
            <v>1.0588171216198901</v>
          </cell>
        </row>
        <row r="32">
          <cell r="A32" t="str">
            <v>55.40D02.001</v>
          </cell>
          <cell r="B32" t="str">
            <v>CYGNUS MS/SD BOARD -3 PD</v>
          </cell>
          <cell r="C32" t="str">
            <v>NB</v>
          </cell>
          <cell r="D32">
            <v>0</v>
          </cell>
          <cell r="E32">
            <v>58</v>
          </cell>
          <cell r="F32">
            <v>58</v>
          </cell>
          <cell r="G32">
            <v>12</v>
          </cell>
          <cell r="H32">
            <v>1.7374727668845317E-3</v>
          </cell>
          <cell r="I32">
            <v>13.899782135076254</v>
          </cell>
          <cell r="J32">
            <v>0.40881712161988981</v>
          </cell>
          <cell r="K32">
            <v>15</v>
          </cell>
          <cell r="L32">
            <v>6.5</v>
          </cell>
          <cell r="M32">
            <v>4.3333333333333335E-2</v>
          </cell>
          <cell r="N32">
            <v>22.1</v>
          </cell>
          <cell r="O32">
            <v>0.65</v>
          </cell>
          <cell r="P32">
            <v>35.999782135076259</v>
          </cell>
          <cell r="Q32">
            <v>1.0588171216198901</v>
          </cell>
        </row>
        <row r="33">
          <cell r="A33" t="str">
            <v>55.40D03.001</v>
          </cell>
          <cell r="B33" t="str">
            <v>CYGNUS WLAN SW BOARD -1 PD</v>
          </cell>
          <cell r="C33" t="str">
            <v>NB</v>
          </cell>
          <cell r="D33">
            <v>0</v>
          </cell>
          <cell r="E33">
            <v>120</v>
          </cell>
          <cell r="F33">
            <v>120</v>
          </cell>
          <cell r="G33">
            <v>54</v>
          </cell>
          <cell r="H33">
            <v>7.9883805374001478E-4</v>
          </cell>
          <cell r="I33">
            <v>6.3907044299201186</v>
          </cell>
          <cell r="J33">
            <v>0.18796189499765054</v>
          </cell>
          <cell r="K33">
            <v>10</v>
          </cell>
          <cell r="L33">
            <v>6.5</v>
          </cell>
          <cell r="M33">
            <v>2.8888888888888891E-2</v>
          </cell>
          <cell r="N33">
            <v>14.733333333333334</v>
          </cell>
          <cell r="O33">
            <v>0.43333333333333335</v>
          </cell>
          <cell r="P33">
            <v>21.124037763253455</v>
          </cell>
          <cell r="Q33">
            <v>0.62129522833098394</v>
          </cell>
        </row>
        <row r="34">
          <cell r="A34" t="str">
            <v>55.40D03.001</v>
          </cell>
          <cell r="B34" t="str">
            <v>CYGNUS WLAN SW BOARD -1 PD</v>
          </cell>
          <cell r="C34" t="str">
            <v>NB</v>
          </cell>
          <cell r="D34">
            <v>0</v>
          </cell>
          <cell r="E34">
            <v>120</v>
          </cell>
          <cell r="F34">
            <v>120</v>
          </cell>
          <cell r="G34">
            <v>54</v>
          </cell>
          <cell r="H34">
            <v>7.9883805374001478E-4</v>
          </cell>
          <cell r="I34">
            <v>6.3907044299201186</v>
          </cell>
          <cell r="J34">
            <v>0.18796189499765054</v>
          </cell>
          <cell r="K34">
            <v>10</v>
          </cell>
          <cell r="L34">
            <v>6.5</v>
          </cell>
          <cell r="M34">
            <v>2.8888888888888891E-2</v>
          </cell>
          <cell r="N34">
            <v>14.733333333333334</v>
          </cell>
          <cell r="O34">
            <v>0.43333333333333335</v>
          </cell>
          <cell r="P34">
            <v>21.124037763253455</v>
          </cell>
          <cell r="Q34">
            <v>0.62129522833098394</v>
          </cell>
        </row>
        <row r="35">
          <cell r="A35" t="str">
            <v>55.40D03.001</v>
          </cell>
          <cell r="B35" t="str">
            <v>CYGNUS WLAN SW BOARD -1 PD</v>
          </cell>
          <cell r="C35" t="str">
            <v>NB</v>
          </cell>
          <cell r="D35">
            <v>0</v>
          </cell>
          <cell r="E35">
            <v>120</v>
          </cell>
          <cell r="F35">
            <v>120</v>
          </cell>
          <cell r="G35">
            <v>54</v>
          </cell>
          <cell r="H35">
            <v>7.9883805374001478E-4</v>
          </cell>
          <cell r="I35">
            <v>6.3907044299201186</v>
          </cell>
          <cell r="J35">
            <v>0.18796189499765054</v>
          </cell>
          <cell r="K35">
            <v>10</v>
          </cell>
          <cell r="L35">
            <v>6.5</v>
          </cell>
          <cell r="M35">
            <v>2.8888888888888891E-2</v>
          </cell>
          <cell r="N35">
            <v>14.733333333333334</v>
          </cell>
          <cell r="O35">
            <v>0.43333333333333335</v>
          </cell>
          <cell r="P35">
            <v>21.124037763253455</v>
          </cell>
          <cell r="Q35">
            <v>0.62129522833098394</v>
          </cell>
        </row>
        <row r="36">
          <cell r="A36" t="str">
            <v>55.40D04.001</v>
          </cell>
          <cell r="B36" t="str">
            <v>CYGNUS INDICATOR BOARD -3 PD</v>
          </cell>
          <cell r="C36" t="str">
            <v>NB</v>
          </cell>
          <cell r="D36">
            <v>58</v>
          </cell>
          <cell r="E36">
            <v>53</v>
          </cell>
          <cell r="F36">
            <v>111</v>
          </cell>
          <cell r="G36">
            <v>10</v>
          </cell>
          <cell r="H36">
            <v>3.990196078431373E-3</v>
          </cell>
          <cell r="I36">
            <v>31.921568627450984</v>
          </cell>
          <cell r="J36">
            <v>0.93886966551326423</v>
          </cell>
          <cell r="K36">
            <v>10</v>
          </cell>
          <cell r="L36">
            <v>9.5</v>
          </cell>
          <cell r="M36">
            <v>4.222222222222223E-2</v>
          </cell>
          <cell r="N36">
            <v>21.533333333333339</v>
          </cell>
          <cell r="O36">
            <v>0.63333333333333353</v>
          </cell>
          <cell r="P36">
            <v>53.454901960784326</v>
          </cell>
          <cell r="Q36">
            <v>1.5722029988465978</v>
          </cell>
        </row>
        <row r="37">
          <cell r="A37" t="str">
            <v>55.40D04.001</v>
          </cell>
          <cell r="B37" t="str">
            <v>CYGNUS INDICATOR BOARD -3 PD</v>
          </cell>
          <cell r="C37" t="str">
            <v>NB</v>
          </cell>
          <cell r="D37">
            <v>58</v>
          </cell>
          <cell r="E37">
            <v>53</v>
          </cell>
          <cell r="F37">
            <v>111</v>
          </cell>
          <cell r="G37">
            <v>10</v>
          </cell>
          <cell r="H37">
            <v>3.990196078431373E-3</v>
          </cell>
          <cell r="I37">
            <v>31.921568627450984</v>
          </cell>
          <cell r="J37">
            <v>0.93886966551326423</v>
          </cell>
          <cell r="K37">
            <v>10</v>
          </cell>
          <cell r="L37">
            <v>9.5</v>
          </cell>
          <cell r="M37">
            <v>4.222222222222223E-2</v>
          </cell>
          <cell r="N37">
            <v>21.533333333333339</v>
          </cell>
          <cell r="O37">
            <v>0.63333333333333353</v>
          </cell>
          <cell r="P37">
            <v>53.454901960784326</v>
          </cell>
          <cell r="Q37">
            <v>1.5722029988465978</v>
          </cell>
        </row>
        <row r="38">
          <cell r="A38" t="str">
            <v>55.40D04.001</v>
          </cell>
          <cell r="B38" t="str">
            <v>CYGNUS INDICATOR BOARD -3 PD</v>
          </cell>
          <cell r="C38" t="str">
            <v>NB</v>
          </cell>
          <cell r="D38">
            <v>58</v>
          </cell>
          <cell r="E38">
            <v>53</v>
          </cell>
          <cell r="F38">
            <v>111</v>
          </cell>
          <cell r="G38">
            <v>10</v>
          </cell>
          <cell r="H38">
            <v>3.990196078431373E-3</v>
          </cell>
          <cell r="I38">
            <v>31.921568627450984</v>
          </cell>
          <cell r="J38">
            <v>0.93886966551326423</v>
          </cell>
          <cell r="K38">
            <v>10</v>
          </cell>
          <cell r="L38">
            <v>9.5</v>
          </cell>
          <cell r="M38">
            <v>4.222222222222223E-2</v>
          </cell>
          <cell r="N38">
            <v>21.533333333333339</v>
          </cell>
          <cell r="O38">
            <v>0.63333333333333353</v>
          </cell>
          <cell r="P38">
            <v>53.454901960784326</v>
          </cell>
          <cell r="Q38">
            <v>1.5722029988465978</v>
          </cell>
        </row>
        <row r="39">
          <cell r="A39" t="str">
            <v>55.40D04.001</v>
          </cell>
          <cell r="B39" t="str">
            <v>CYGNUS INDICATOR BOARD -3 PD</v>
          </cell>
          <cell r="C39" t="str">
            <v>NB</v>
          </cell>
          <cell r="D39">
            <v>58</v>
          </cell>
          <cell r="E39">
            <v>53</v>
          </cell>
          <cell r="F39">
            <v>111</v>
          </cell>
          <cell r="G39">
            <v>10</v>
          </cell>
          <cell r="H39">
            <v>3.990196078431373E-3</v>
          </cell>
          <cell r="I39">
            <v>31.921568627450984</v>
          </cell>
          <cell r="J39">
            <v>0.93886966551326423</v>
          </cell>
          <cell r="K39">
            <v>10</v>
          </cell>
          <cell r="L39">
            <v>9.5</v>
          </cell>
          <cell r="M39">
            <v>4.222222222222223E-2</v>
          </cell>
          <cell r="N39">
            <v>21.533333333333339</v>
          </cell>
          <cell r="O39">
            <v>0.63333333333333353</v>
          </cell>
          <cell r="P39">
            <v>53.454901960784326</v>
          </cell>
          <cell r="Q39">
            <v>1.5722029988465978</v>
          </cell>
        </row>
        <row r="40">
          <cell r="A40" t="str">
            <v>55.40D04.001</v>
          </cell>
          <cell r="B40" t="str">
            <v>CYGNUS INDICATOR BOARD -3 PD</v>
          </cell>
          <cell r="C40" t="str">
            <v>NB</v>
          </cell>
          <cell r="D40">
            <v>58</v>
          </cell>
          <cell r="E40">
            <v>53</v>
          </cell>
          <cell r="F40">
            <v>111</v>
          </cell>
          <cell r="G40">
            <v>10</v>
          </cell>
          <cell r="H40">
            <v>3.990196078431373E-3</v>
          </cell>
          <cell r="I40">
            <v>31.921568627450984</v>
          </cell>
          <cell r="J40">
            <v>0.93886966551326423</v>
          </cell>
          <cell r="K40">
            <v>10</v>
          </cell>
          <cell r="L40">
            <v>9.5</v>
          </cell>
          <cell r="M40">
            <v>4.222222222222223E-2</v>
          </cell>
          <cell r="N40">
            <v>21.533333333333339</v>
          </cell>
          <cell r="O40">
            <v>0.63333333333333353</v>
          </cell>
          <cell r="P40">
            <v>53.454901960784326</v>
          </cell>
          <cell r="Q40">
            <v>1.5722029988465978</v>
          </cell>
        </row>
        <row r="41">
          <cell r="A41" t="str">
            <v>55.40D04.001</v>
          </cell>
          <cell r="B41" t="str">
            <v>CYGNUS INDICATOR BOARD -3 PD</v>
          </cell>
          <cell r="C41" t="str">
            <v>NB</v>
          </cell>
          <cell r="D41">
            <v>58</v>
          </cell>
          <cell r="E41">
            <v>53</v>
          </cell>
          <cell r="F41">
            <v>111</v>
          </cell>
          <cell r="G41">
            <v>10</v>
          </cell>
          <cell r="H41">
            <v>3.990196078431373E-3</v>
          </cell>
          <cell r="I41">
            <v>31.921568627450984</v>
          </cell>
          <cell r="J41">
            <v>0.93886966551326423</v>
          </cell>
          <cell r="K41">
            <v>10</v>
          </cell>
          <cell r="L41">
            <v>9.5</v>
          </cell>
          <cell r="M41">
            <v>4.222222222222223E-2</v>
          </cell>
          <cell r="N41">
            <v>21.533333333333339</v>
          </cell>
          <cell r="O41">
            <v>0.63333333333333353</v>
          </cell>
          <cell r="P41">
            <v>53.454901960784326</v>
          </cell>
          <cell r="Q41">
            <v>1.5722029988465978</v>
          </cell>
        </row>
        <row r="42">
          <cell r="A42" t="str">
            <v>55.40D04.001</v>
          </cell>
          <cell r="B42" t="str">
            <v>CYGNUS INDICATOR BOARD -3 PD</v>
          </cell>
          <cell r="C42" t="str">
            <v>NB</v>
          </cell>
          <cell r="D42">
            <v>58</v>
          </cell>
          <cell r="E42">
            <v>53</v>
          </cell>
          <cell r="F42">
            <v>111</v>
          </cell>
          <cell r="G42">
            <v>10</v>
          </cell>
          <cell r="H42">
            <v>3.990196078431373E-3</v>
          </cell>
          <cell r="I42">
            <v>31.921568627450984</v>
          </cell>
          <cell r="J42">
            <v>0.93886966551326423</v>
          </cell>
          <cell r="K42">
            <v>10</v>
          </cell>
          <cell r="L42">
            <v>9.5</v>
          </cell>
          <cell r="M42">
            <v>4.222222222222223E-2</v>
          </cell>
          <cell r="N42">
            <v>21.533333333333339</v>
          </cell>
          <cell r="O42">
            <v>0.63333333333333353</v>
          </cell>
          <cell r="P42">
            <v>53.454901960784326</v>
          </cell>
          <cell r="Q42">
            <v>1.5722029988465978</v>
          </cell>
        </row>
        <row r="43">
          <cell r="A43" t="str">
            <v>55.40D04.001</v>
          </cell>
          <cell r="B43" t="str">
            <v>CYGNUS INDICATOR BOARD -3 PD</v>
          </cell>
          <cell r="C43" t="str">
            <v>NB</v>
          </cell>
          <cell r="D43">
            <v>58</v>
          </cell>
          <cell r="E43">
            <v>53</v>
          </cell>
          <cell r="F43">
            <v>111</v>
          </cell>
          <cell r="G43">
            <v>10</v>
          </cell>
          <cell r="H43">
            <v>3.990196078431373E-3</v>
          </cell>
          <cell r="I43">
            <v>31.921568627450984</v>
          </cell>
          <cell r="J43">
            <v>0.93886966551326423</v>
          </cell>
          <cell r="K43">
            <v>10</v>
          </cell>
          <cell r="L43">
            <v>9.5</v>
          </cell>
          <cell r="M43">
            <v>4.222222222222223E-2</v>
          </cell>
          <cell r="N43">
            <v>21.533333333333339</v>
          </cell>
          <cell r="O43">
            <v>0.63333333333333353</v>
          </cell>
          <cell r="P43">
            <v>53.454901960784326</v>
          </cell>
          <cell r="Q43">
            <v>1.5722029988465978</v>
          </cell>
        </row>
        <row r="44">
          <cell r="A44" t="str">
            <v>55.40D04.001</v>
          </cell>
          <cell r="B44" t="str">
            <v>CYGNUS INDICATOR BOARD -3 PD</v>
          </cell>
          <cell r="C44" t="str">
            <v>NB</v>
          </cell>
          <cell r="D44">
            <v>58</v>
          </cell>
          <cell r="E44">
            <v>53</v>
          </cell>
          <cell r="F44">
            <v>111</v>
          </cell>
          <cell r="G44">
            <v>10</v>
          </cell>
          <cell r="H44">
            <v>3.990196078431373E-3</v>
          </cell>
          <cell r="I44">
            <v>31.921568627450984</v>
          </cell>
          <cell r="J44">
            <v>0.93886966551326423</v>
          </cell>
          <cell r="K44">
            <v>10</v>
          </cell>
          <cell r="L44">
            <v>9.5</v>
          </cell>
          <cell r="M44">
            <v>4.222222222222223E-2</v>
          </cell>
          <cell r="N44">
            <v>21.533333333333339</v>
          </cell>
          <cell r="O44">
            <v>0.63333333333333353</v>
          </cell>
          <cell r="P44">
            <v>53.454901960784326</v>
          </cell>
          <cell r="Q44">
            <v>1.5722029988465978</v>
          </cell>
        </row>
        <row r="45">
          <cell r="A45" t="str">
            <v>55.40M02.021</v>
          </cell>
          <cell r="B45" t="str">
            <v>WCATPRM DOCKING BD</v>
          </cell>
          <cell r="C45" t="str">
            <v>NB</v>
          </cell>
          <cell r="D45">
            <v>30</v>
          </cell>
          <cell r="E45">
            <v>37</v>
          </cell>
          <cell r="F45">
            <v>67</v>
          </cell>
          <cell r="G45">
            <v>2</v>
          </cell>
          <cell r="H45">
            <v>1.2042483660130721E-2</v>
          </cell>
          <cell r="I45">
            <v>96.339869281045765</v>
          </cell>
          <cell r="J45">
            <v>2.8335255670895814</v>
          </cell>
          <cell r="K45">
            <v>22</v>
          </cell>
          <cell r="L45">
            <v>15</v>
          </cell>
          <cell r="M45">
            <v>0.14666666666666667</v>
          </cell>
          <cell r="N45">
            <v>74.8</v>
          </cell>
          <cell r="O45">
            <v>2.1999999999999997</v>
          </cell>
          <cell r="P45">
            <v>171.13986928104578</v>
          </cell>
          <cell r="Q45">
            <v>5.0335255670895815</v>
          </cell>
        </row>
        <row r="46">
          <cell r="A46" t="str">
            <v>55.40M03.041</v>
          </cell>
          <cell r="B46" t="str">
            <v>WILDCAT DOCKING</v>
          </cell>
          <cell r="C46" t="str">
            <v>NB</v>
          </cell>
          <cell r="D46">
            <v>0</v>
          </cell>
          <cell r="E46">
            <v>37</v>
          </cell>
          <cell r="F46">
            <v>37</v>
          </cell>
          <cell r="G46">
            <v>2</v>
          </cell>
          <cell r="H46">
            <v>6.6503267973856217E-3</v>
          </cell>
          <cell r="I46">
            <v>53.202614379084977</v>
          </cell>
          <cell r="J46">
            <v>1.5647827758554405</v>
          </cell>
          <cell r="K46">
            <v>32</v>
          </cell>
          <cell r="L46">
            <v>13.5</v>
          </cell>
          <cell r="M46">
            <v>0.19200000000000003</v>
          </cell>
          <cell r="N46">
            <v>97.920000000000016</v>
          </cell>
          <cell r="O46">
            <v>2.8800000000000003</v>
          </cell>
          <cell r="P46">
            <v>151.12261437908501</v>
          </cell>
          <cell r="Q46">
            <v>4.4447827758554412</v>
          </cell>
        </row>
        <row r="47">
          <cell r="A47" t="str">
            <v>55.41D04.001</v>
          </cell>
          <cell r="B47" t="str">
            <v>K2P LAUNCH BD-1</v>
          </cell>
          <cell r="C47" t="str">
            <v>NB</v>
          </cell>
          <cell r="D47">
            <v>38</v>
          </cell>
          <cell r="E47">
            <v>30</v>
          </cell>
          <cell r="F47">
            <v>68</v>
          </cell>
          <cell r="G47">
            <v>16</v>
          </cell>
          <cell r="H47">
            <v>1.5277777777777781E-3</v>
          </cell>
          <cell r="I47">
            <v>12.222222222222225</v>
          </cell>
          <cell r="J47">
            <v>0.35947712418300659</v>
          </cell>
          <cell r="K47">
            <v>10</v>
          </cell>
          <cell r="L47">
            <v>6.5</v>
          </cell>
          <cell r="M47">
            <v>2.8888888888888891E-2</v>
          </cell>
          <cell r="N47">
            <v>14.733333333333334</v>
          </cell>
          <cell r="O47">
            <v>0.43333333333333335</v>
          </cell>
          <cell r="P47">
            <v>26.955555555555559</v>
          </cell>
          <cell r="Q47">
            <v>0.79281045751633994</v>
          </cell>
        </row>
        <row r="48">
          <cell r="A48" t="str">
            <v>55.41J03.001</v>
          </cell>
          <cell r="B48" t="str">
            <v>CASTOR-V CD-RW BOARD</v>
          </cell>
          <cell r="C48" t="str">
            <v>NB</v>
          </cell>
          <cell r="E48">
            <v>30</v>
          </cell>
          <cell r="F48">
            <v>30</v>
          </cell>
          <cell r="G48">
            <v>4</v>
          </cell>
          <cell r="H48">
            <v>2.696078431372549E-3</v>
          </cell>
          <cell r="I48">
            <v>21.56862745098039</v>
          </cell>
          <cell r="J48">
            <v>0.63437139561707034</v>
          </cell>
          <cell r="K48">
            <v>6</v>
          </cell>
          <cell r="L48">
            <v>17</v>
          </cell>
          <cell r="M48">
            <v>4.5333333333333337E-2</v>
          </cell>
          <cell r="N48">
            <v>23.12</v>
          </cell>
          <cell r="O48">
            <v>0.68</v>
          </cell>
          <cell r="P48">
            <v>44.688627450980391</v>
          </cell>
          <cell r="Q48">
            <v>1.3143713956170704</v>
          </cell>
        </row>
        <row r="49">
          <cell r="A49" t="str">
            <v>55.41T03.001</v>
          </cell>
          <cell r="B49" t="str">
            <v>H2 LAUNCH BD</v>
          </cell>
          <cell r="C49" t="str">
            <v>NB</v>
          </cell>
          <cell r="D49">
            <v>30</v>
          </cell>
          <cell r="E49">
            <v>33</v>
          </cell>
          <cell r="F49">
            <v>63</v>
          </cell>
          <cell r="G49">
            <v>20</v>
          </cell>
          <cell r="H49">
            <v>1.1323529411764708E-3</v>
          </cell>
          <cell r="I49">
            <v>9.0588235294117663</v>
          </cell>
          <cell r="J49">
            <v>0.26643598615916958</v>
          </cell>
          <cell r="K49">
            <v>10</v>
          </cell>
          <cell r="L49">
            <v>5</v>
          </cell>
          <cell r="M49">
            <v>2.2222222222222227E-2</v>
          </cell>
          <cell r="N49">
            <v>11.333333333333336</v>
          </cell>
          <cell r="O49">
            <v>0.33333333333333343</v>
          </cell>
          <cell r="P49">
            <v>20.392156862745104</v>
          </cell>
          <cell r="Q49">
            <v>0.59976931949250301</v>
          </cell>
        </row>
        <row r="50">
          <cell r="A50" t="str">
            <v>55.41T05.001</v>
          </cell>
          <cell r="B50" t="str">
            <v>H2 CDROM BD</v>
          </cell>
          <cell r="C50" t="str">
            <v>NB</v>
          </cell>
          <cell r="D50">
            <v>72</v>
          </cell>
          <cell r="E50">
            <v>60</v>
          </cell>
          <cell r="F50">
            <v>132</v>
          </cell>
          <cell r="G50">
            <v>24</v>
          </cell>
          <cell r="H50">
            <v>1.9771241830065359E-3</v>
          </cell>
          <cell r="I50">
            <v>15.816993464052288</v>
          </cell>
          <cell r="J50">
            <v>0.46520569011918494</v>
          </cell>
          <cell r="K50">
            <v>20</v>
          </cell>
          <cell r="L50">
            <v>13.5</v>
          </cell>
          <cell r="M50">
            <v>0.12000000000000001</v>
          </cell>
          <cell r="N50">
            <v>61.2</v>
          </cell>
          <cell r="O50">
            <v>1.8</v>
          </cell>
          <cell r="P50">
            <v>77.016993464052291</v>
          </cell>
          <cell r="Q50">
            <v>2.2652056901191848</v>
          </cell>
        </row>
        <row r="51">
          <cell r="A51" t="str">
            <v>55.44T02.001</v>
          </cell>
          <cell r="B51" t="str">
            <v>AJ LAUNCH BOARD (DIP)</v>
          </cell>
          <cell r="C51" t="str">
            <v>NB</v>
          </cell>
          <cell r="D51">
            <v>30</v>
          </cell>
          <cell r="E51">
            <v>30</v>
          </cell>
          <cell r="F51">
            <v>60</v>
          </cell>
          <cell r="G51">
            <v>16</v>
          </cell>
          <cell r="H51">
            <v>1.3480392156862745E-3</v>
          </cell>
          <cell r="I51">
            <v>10.784313725490195</v>
          </cell>
          <cell r="J51">
            <v>0.31718569780853517</v>
          </cell>
          <cell r="K51">
            <v>20</v>
          </cell>
          <cell r="L51">
            <v>6</v>
          </cell>
          <cell r="M51">
            <v>5.3333333333333337E-2</v>
          </cell>
          <cell r="N51">
            <v>27.200000000000003</v>
          </cell>
          <cell r="O51">
            <v>0.8</v>
          </cell>
          <cell r="P51">
            <v>37.984313725490196</v>
          </cell>
          <cell r="Q51">
            <v>1.1171856978085353</v>
          </cell>
        </row>
        <row r="52">
          <cell r="A52" t="str">
            <v>55.44T02.001</v>
          </cell>
          <cell r="B52" t="str">
            <v>AJ LAUNCH BOARD (DIP)</v>
          </cell>
          <cell r="C52" t="str">
            <v>NB</v>
          </cell>
          <cell r="D52">
            <v>30</v>
          </cell>
          <cell r="E52">
            <v>30</v>
          </cell>
          <cell r="F52">
            <v>60</v>
          </cell>
          <cell r="G52">
            <v>16</v>
          </cell>
          <cell r="H52">
            <v>1.3480392156862745E-3</v>
          </cell>
          <cell r="I52">
            <v>10.784313725490195</v>
          </cell>
          <cell r="J52">
            <v>0.31718569780853517</v>
          </cell>
          <cell r="K52">
            <v>20</v>
          </cell>
          <cell r="L52">
            <v>6</v>
          </cell>
          <cell r="M52">
            <v>5.3333333333333337E-2</v>
          </cell>
          <cell r="N52">
            <v>27.200000000000003</v>
          </cell>
          <cell r="O52">
            <v>0.8</v>
          </cell>
          <cell r="P52">
            <v>37.984313725490196</v>
          </cell>
          <cell r="Q52">
            <v>1.1171856978085353</v>
          </cell>
        </row>
        <row r="53">
          <cell r="A53" t="str">
            <v>55.44T02.001</v>
          </cell>
          <cell r="B53" t="str">
            <v>AJ LAUNCH BOARD (DIP)</v>
          </cell>
          <cell r="C53" t="str">
            <v>NB</v>
          </cell>
          <cell r="D53">
            <v>30</v>
          </cell>
          <cell r="E53">
            <v>30</v>
          </cell>
          <cell r="F53">
            <v>60</v>
          </cell>
          <cell r="G53">
            <v>16</v>
          </cell>
          <cell r="H53">
            <v>1.3480392156862745E-3</v>
          </cell>
          <cell r="I53">
            <v>10.784313725490195</v>
          </cell>
          <cell r="J53">
            <v>0.31718569780853517</v>
          </cell>
          <cell r="K53">
            <v>20</v>
          </cell>
          <cell r="L53">
            <v>6</v>
          </cell>
          <cell r="M53">
            <v>5.3333333333333337E-2</v>
          </cell>
          <cell r="N53">
            <v>27.200000000000003</v>
          </cell>
          <cell r="O53">
            <v>0.8</v>
          </cell>
          <cell r="P53">
            <v>37.984313725490196</v>
          </cell>
          <cell r="Q53">
            <v>1.1171856978085353</v>
          </cell>
        </row>
        <row r="54">
          <cell r="A54" t="str">
            <v>55.44T02.001</v>
          </cell>
          <cell r="B54" t="str">
            <v>AJ LAUNCH BOARD (DIP)</v>
          </cell>
          <cell r="C54" t="str">
            <v>NB</v>
          </cell>
          <cell r="D54">
            <v>30</v>
          </cell>
          <cell r="E54">
            <v>30</v>
          </cell>
          <cell r="F54">
            <v>60</v>
          </cell>
          <cell r="G54">
            <v>16</v>
          </cell>
          <cell r="H54">
            <v>1.3480392156862745E-3</v>
          </cell>
          <cell r="I54">
            <v>10.784313725490195</v>
          </cell>
          <cell r="J54">
            <v>0.31718569780853517</v>
          </cell>
          <cell r="K54">
            <v>20</v>
          </cell>
          <cell r="L54">
            <v>6</v>
          </cell>
          <cell r="M54">
            <v>5.3333333333333337E-2</v>
          </cell>
          <cell r="N54">
            <v>27.200000000000003</v>
          </cell>
          <cell r="O54">
            <v>0.8</v>
          </cell>
          <cell r="P54">
            <v>37.984313725490196</v>
          </cell>
          <cell r="Q54">
            <v>1.1171856978085353</v>
          </cell>
        </row>
        <row r="55">
          <cell r="A55" t="str">
            <v>55.44T03.001</v>
          </cell>
          <cell r="B55" t="str">
            <v>AJ FIR BOARD (DIP)</v>
          </cell>
          <cell r="C55" t="str">
            <v>NB</v>
          </cell>
          <cell r="D55">
            <v>0</v>
          </cell>
          <cell r="E55">
            <v>86</v>
          </cell>
          <cell r="F55">
            <v>86</v>
          </cell>
          <cell r="G55">
            <v>40</v>
          </cell>
          <cell r="H55">
            <v>7.7287581699346422E-4</v>
          </cell>
          <cell r="I55">
            <v>6.1830065359477135</v>
          </cell>
          <cell r="J55">
            <v>0.18185313341022688</v>
          </cell>
          <cell r="K55">
            <v>10</v>
          </cell>
          <cell r="L55">
            <v>4.5</v>
          </cell>
          <cell r="M55">
            <v>0.02</v>
          </cell>
          <cell r="N55">
            <v>10.200000000000001</v>
          </cell>
          <cell r="O55">
            <v>0.30000000000000004</v>
          </cell>
          <cell r="P55">
            <v>16.383006535947715</v>
          </cell>
          <cell r="Q55">
            <v>0.4818531334102269</v>
          </cell>
        </row>
        <row r="56">
          <cell r="A56" t="str">
            <v>55.44T03.001</v>
          </cell>
          <cell r="B56" t="str">
            <v>AJ FIR BOARD (DIP)</v>
          </cell>
          <cell r="C56" t="str">
            <v>NB</v>
          </cell>
          <cell r="D56">
            <v>0</v>
          </cell>
          <cell r="E56">
            <v>86</v>
          </cell>
          <cell r="F56">
            <v>86</v>
          </cell>
          <cell r="G56">
            <v>40</v>
          </cell>
          <cell r="H56">
            <v>7.7287581699346422E-4</v>
          </cell>
          <cell r="I56">
            <v>6.1830065359477135</v>
          </cell>
          <cell r="J56">
            <v>0.18185313341022688</v>
          </cell>
          <cell r="K56">
            <v>10</v>
          </cell>
          <cell r="L56">
            <v>4.5</v>
          </cell>
          <cell r="M56">
            <v>0.02</v>
          </cell>
          <cell r="N56">
            <v>10.200000000000001</v>
          </cell>
          <cell r="O56">
            <v>0.30000000000000004</v>
          </cell>
          <cell r="P56">
            <v>16.383006535947715</v>
          </cell>
          <cell r="Q56">
            <v>0.4818531334102269</v>
          </cell>
        </row>
        <row r="57">
          <cell r="A57" t="str">
            <v>55.45D02.001</v>
          </cell>
          <cell r="B57" t="str">
            <v>K2M TV TUNER BD FOR PD</v>
          </cell>
          <cell r="C57" t="str">
            <v>NB</v>
          </cell>
          <cell r="D57">
            <v>0</v>
          </cell>
          <cell r="E57">
            <v>72</v>
          </cell>
          <cell r="F57">
            <v>72</v>
          </cell>
          <cell r="G57">
            <v>16</v>
          </cell>
          <cell r="H57">
            <v>1.6176470588235296E-3</v>
          </cell>
          <cell r="I57">
            <v>12.941176470588237</v>
          </cell>
          <cell r="J57">
            <v>0.38062283737024227</v>
          </cell>
          <cell r="K57">
            <v>10</v>
          </cell>
          <cell r="L57">
            <v>14.5</v>
          </cell>
          <cell r="M57">
            <v>6.4444444444444443E-2</v>
          </cell>
          <cell r="N57">
            <v>32.866666666666667</v>
          </cell>
          <cell r="O57">
            <v>0.96666666666666667</v>
          </cell>
          <cell r="P57">
            <v>45.807843137254906</v>
          </cell>
          <cell r="Q57">
            <v>1.3472895040369091</v>
          </cell>
        </row>
        <row r="58">
          <cell r="A58" t="str">
            <v>55.45D02.001</v>
          </cell>
          <cell r="B58" t="str">
            <v>K2M TV TUNER BD FOR PD</v>
          </cell>
          <cell r="C58" t="str">
            <v>NB</v>
          </cell>
          <cell r="D58">
            <v>0</v>
          </cell>
          <cell r="E58">
            <v>72</v>
          </cell>
          <cell r="F58">
            <v>72</v>
          </cell>
          <cell r="G58">
            <v>16</v>
          </cell>
          <cell r="H58">
            <v>1.6176470588235296E-3</v>
          </cell>
          <cell r="I58">
            <v>12.941176470588237</v>
          </cell>
          <cell r="J58">
            <v>0.38062283737024227</v>
          </cell>
          <cell r="K58">
            <v>10</v>
          </cell>
          <cell r="L58">
            <v>14.5</v>
          </cell>
          <cell r="M58">
            <v>6.4444444444444443E-2</v>
          </cell>
          <cell r="N58">
            <v>32.866666666666667</v>
          </cell>
          <cell r="O58">
            <v>0.96666666666666667</v>
          </cell>
          <cell r="P58">
            <v>45.807843137254906</v>
          </cell>
          <cell r="Q58">
            <v>1.3472895040369091</v>
          </cell>
        </row>
        <row r="59">
          <cell r="A59" t="str">
            <v>55.45D02.001</v>
          </cell>
          <cell r="B59" t="str">
            <v>K2M TV TUNER BD FOR PD</v>
          </cell>
          <cell r="C59" t="str">
            <v>NB</v>
          </cell>
          <cell r="D59">
            <v>0</v>
          </cell>
          <cell r="E59">
            <v>72</v>
          </cell>
          <cell r="F59">
            <v>72</v>
          </cell>
          <cell r="G59">
            <v>16</v>
          </cell>
          <cell r="H59">
            <v>1.6176470588235296E-3</v>
          </cell>
          <cell r="I59">
            <v>12.941176470588237</v>
          </cell>
          <cell r="J59">
            <v>0.38062283737024227</v>
          </cell>
          <cell r="K59">
            <v>10</v>
          </cell>
          <cell r="L59">
            <v>14.5</v>
          </cell>
          <cell r="M59">
            <v>6.4444444444444443E-2</v>
          </cell>
          <cell r="N59">
            <v>32.866666666666667</v>
          </cell>
          <cell r="O59">
            <v>0.96666666666666667</v>
          </cell>
          <cell r="P59">
            <v>45.807843137254906</v>
          </cell>
          <cell r="Q59">
            <v>1.3472895040369091</v>
          </cell>
        </row>
        <row r="60">
          <cell r="A60" t="str">
            <v>55.45D02.001</v>
          </cell>
          <cell r="B60" t="str">
            <v>K2M TV TUNER BD FOR PD</v>
          </cell>
          <cell r="C60" t="str">
            <v>NB</v>
          </cell>
          <cell r="D60">
            <v>0</v>
          </cell>
          <cell r="E60">
            <v>72</v>
          </cell>
          <cell r="F60">
            <v>72</v>
          </cell>
          <cell r="G60">
            <v>16</v>
          </cell>
          <cell r="H60">
            <v>1.6176470588235296E-3</v>
          </cell>
          <cell r="I60">
            <v>12.941176470588237</v>
          </cell>
          <cell r="J60">
            <v>0.38062283737024227</v>
          </cell>
          <cell r="K60">
            <v>10</v>
          </cell>
          <cell r="L60">
            <v>14.5</v>
          </cell>
          <cell r="M60">
            <v>6.4444444444444443E-2</v>
          </cell>
          <cell r="N60">
            <v>32.866666666666667</v>
          </cell>
          <cell r="O60">
            <v>0.96666666666666667</v>
          </cell>
          <cell r="P60">
            <v>45.807843137254906</v>
          </cell>
          <cell r="Q60">
            <v>1.3472895040369091</v>
          </cell>
        </row>
        <row r="61">
          <cell r="A61" t="str">
            <v>55.45D02.001</v>
          </cell>
          <cell r="B61" t="str">
            <v>K2M TV TUNER BD FOR PD</v>
          </cell>
          <cell r="C61" t="str">
            <v>NB</v>
          </cell>
          <cell r="D61">
            <v>0</v>
          </cell>
          <cell r="E61">
            <v>72</v>
          </cell>
          <cell r="F61">
            <v>72</v>
          </cell>
          <cell r="G61">
            <v>16</v>
          </cell>
          <cell r="H61">
            <v>1.6176470588235296E-3</v>
          </cell>
          <cell r="I61">
            <v>12.941176470588237</v>
          </cell>
          <cell r="J61">
            <v>0.38062283737024227</v>
          </cell>
          <cell r="K61">
            <v>10</v>
          </cell>
          <cell r="L61">
            <v>14.5</v>
          </cell>
          <cell r="M61">
            <v>6.4444444444444443E-2</v>
          </cell>
          <cell r="N61">
            <v>32.866666666666667</v>
          </cell>
          <cell r="O61">
            <v>0.96666666666666667</v>
          </cell>
          <cell r="P61">
            <v>45.807843137254906</v>
          </cell>
          <cell r="Q61">
            <v>1.3472895040369091</v>
          </cell>
        </row>
        <row r="62">
          <cell r="A62" t="str">
            <v>55.45D02.001</v>
          </cell>
          <cell r="B62" t="str">
            <v>K2M TV TUNER BD FOR PD</v>
          </cell>
          <cell r="C62" t="str">
            <v>NB</v>
          </cell>
          <cell r="D62">
            <v>0</v>
          </cell>
          <cell r="E62">
            <v>72</v>
          </cell>
          <cell r="F62">
            <v>72</v>
          </cell>
          <cell r="G62">
            <v>16</v>
          </cell>
          <cell r="H62">
            <v>1.6176470588235296E-3</v>
          </cell>
          <cell r="I62">
            <v>12.941176470588237</v>
          </cell>
          <cell r="J62">
            <v>0.38062283737024227</v>
          </cell>
          <cell r="K62">
            <v>10</v>
          </cell>
          <cell r="L62">
            <v>14.5</v>
          </cell>
          <cell r="M62">
            <v>6.4444444444444443E-2</v>
          </cell>
          <cell r="N62">
            <v>32.866666666666667</v>
          </cell>
          <cell r="O62">
            <v>0.96666666666666667</v>
          </cell>
          <cell r="P62">
            <v>45.807843137254906</v>
          </cell>
          <cell r="Q62">
            <v>1.3472895040369091</v>
          </cell>
        </row>
        <row r="63">
          <cell r="A63" t="str">
            <v>55.45D02.001</v>
          </cell>
          <cell r="B63" t="str">
            <v>K2M TV TUNER BD FOR PD</v>
          </cell>
          <cell r="C63" t="str">
            <v>NB</v>
          </cell>
          <cell r="D63">
            <v>0</v>
          </cell>
          <cell r="E63">
            <v>72</v>
          </cell>
          <cell r="F63">
            <v>72</v>
          </cell>
          <cell r="G63">
            <v>16</v>
          </cell>
          <cell r="H63">
            <v>1.6176470588235296E-3</v>
          </cell>
          <cell r="I63">
            <v>12.941176470588237</v>
          </cell>
          <cell r="J63">
            <v>0.38062283737024227</v>
          </cell>
          <cell r="K63">
            <v>10</v>
          </cell>
          <cell r="L63">
            <v>14.5</v>
          </cell>
          <cell r="M63">
            <v>6.4444444444444443E-2</v>
          </cell>
          <cell r="N63">
            <v>32.866666666666667</v>
          </cell>
          <cell r="O63">
            <v>0.96666666666666667</v>
          </cell>
          <cell r="P63">
            <v>45.807843137254906</v>
          </cell>
          <cell r="Q63">
            <v>1.3472895040369091</v>
          </cell>
        </row>
        <row r="64">
          <cell r="A64" t="str">
            <v>55.45V02.031</v>
          </cell>
          <cell r="B64" t="str">
            <v>WILDCAT I/O BD</v>
          </cell>
          <cell r="C64" t="str">
            <v>NB</v>
          </cell>
          <cell r="D64">
            <v>45</v>
          </cell>
          <cell r="E64">
            <v>144</v>
          </cell>
          <cell r="F64">
            <v>189</v>
          </cell>
          <cell r="G64">
            <v>7</v>
          </cell>
          <cell r="H64">
            <v>9.7058823529411788E-3</v>
          </cell>
          <cell r="I64">
            <v>77.647058823529434</v>
          </cell>
          <cell r="J64">
            <v>2.2837370242214541</v>
          </cell>
          <cell r="K64">
            <v>10</v>
          </cell>
          <cell r="L64">
            <v>14.5</v>
          </cell>
          <cell r="M64">
            <v>6.4444444444444443E-2</v>
          </cell>
          <cell r="N64">
            <v>32.866666666666667</v>
          </cell>
          <cell r="O64">
            <v>0.96666666666666667</v>
          </cell>
          <cell r="P64">
            <v>110.51372549019609</v>
          </cell>
          <cell r="Q64">
            <v>3.2504036908881204</v>
          </cell>
        </row>
        <row r="65">
          <cell r="A65" t="str">
            <v>55.45V03.001</v>
          </cell>
          <cell r="B65" t="str">
            <v>WILDCAT PD KEYPAD BD DIP</v>
          </cell>
          <cell r="C65" t="str">
            <v>NB</v>
          </cell>
          <cell r="D65">
            <v>30</v>
          </cell>
          <cell r="E65">
            <v>30</v>
          </cell>
          <cell r="F65">
            <v>60</v>
          </cell>
          <cell r="G65">
            <v>7</v>
          </cell>
          <cell r="H65">
            <v>3.0812324929971988E-3</v>
          </cell>
          <cell r="I65">
            <v>24.649859943977589</v>
          </cell>
          <cell r="J65">
            <v>0.72499588070522325</v>
          </cell>
          <cell r="K65">
            <v>20</v>
          </cell>
          <cell r="L65">
            <v>11</v>
          </cell>
          <cell r="M65">
            <v>9.7777777777777783E-2</v>
          </cell>
          <cell r="N65">
            <v>49.866666666666667</v>
          </cell>
          <cell r="O65">
            <v>1.4666666666666668</v>
          </cell>
          <cell r="P65">
            <v>74.516526610644263</v>
          </cell>
          <cell r="Q65">
            <v>2.19166254737189</v>
          </cell>
        </row>
        <row r="66">
          <cell r="A66" t="str">
            <v>55.45V03.001</v>
          </cell>
          <cell r="B66" t="str">
            <v>WILDCAT PD KEYPAD BD DIP</v>
          </cell>
          <cell r="C66" t="str">
            <v>NB</v>
          </cell>
          <cell r="D66">
            <v>30</v>
          </cell>
          <cell r="E66">
            <v>30</v>
          </cell>
          <cell r="F66">
            <v>60</v>
          </cell>
          <cell r="G66">
            <v>7</v>
          </cell>
          <cell r="H66">
            <v>3.0812324929971988E-3</v>
          </cell>
          <cell r="I66">
            <v>24.649859943977589</v>
          </cell>
          <cell r="J66">
            <v>0.72499588070522325</v>
          </cell>
          <cell r="K66">
            <v>20</v>
          </cell>
          <cell r="L66">
            <v>11</v>
          </cell>
          <cell r="M66">
            <v>9.7777777777777783E-2</v>
          </cell>
          <cell r="N66">
            <v>49.866666666666667</v>
          </cell>
          <cell r="O66">
            <v>1.4666666666666668</v>
          </cell>
          <cell r="P66">
            <v>74.516526610644263</v>
          </cell>
          <cell r="Q66">
            <v>2.19166254737189</v>
          </cell>
        </row>
        <row r="67">
          <cell r="A67" t="str">
            <v>55.45V03.001</v>
          </cell>
          <cell r="B67" t="str">
            <v>WILDCAT PD KEYPAD BD DIP</v>
          </cell>
          <cell r="C67" t="str">
            <v>NB</v>
          </cell>
          <cell r="D67">
            <v>30</v>
          </cell>
          <cell r="E67">
            <v>30</v>
          </cell>
          <cell r="F67">
            <v>60</v>
          </cell>
          <cell r="G67">
            <v>7</v>
          </cell>
          <cell r="H67">
            <v>3.0812324929971988E-3</v>
          </cell>
          <cell r="I67">
            <v>24.649859943977589</v>
          </cell>
          <cell r="J67">
            <v>0.72499588070522325</v>
          </cell>
          <cell r="K67">
            <v>20</v>
          </cell>
          <cell r="L67">
            <v>11</v>
          </cell>
          <cell r="M67">
            <v>9.7777777777777783E-2</v>
          </cell>
          <cell r="N67">
            <v>49.866666666666667</v>
          </cell>
          <cell r="O67">
            <v>1.4666666666666668</v>
          </cell>
          <cell r="P67">
            <v>74.516526610644263</v>
          </cell>
          <cell r="Q67">
            <v>2.19166254737189</v>
          </cell>
        </row>
        <row r="68">
          <cell r="A68" t="str">
            <v>55.45V03.011</v>
          </cell>
          <cell r="B68" t="str">
            <v>WILDCAT KEYPAD BD</v>
          </cell>
          <cell r="C68" t="str">
            <v>NB</v>
          </cell>
          <cell r="D68">
            <v>30</v>
          </cell>
          <cell r="E68">
            <v>30</v>
          </cell>
          <cell r="F68">
            <v>60</v>
          </cell>
          <cell r="G68">
            <v>7</v>
          </cell>
          <cell r="H68">
            <v>3.0812324929971988E-3</v>
          </cell>
          <cell r="I68">
            <v>24.649859943977589</v>
          </cell>
          <cell r="J68">
            <v>0.72499588070522325</v>
          </cell>
          <cell r="K68">
            <v>10</v>
          </cell>
          <cell r="L68">
            <v>14.5</v>
          </cell>
          <cell r="M68">
            <v>6.4444444444444443E-2</v>
          </cell>
          <cell r="N68">
            <v>32.866666666666667</v>
          </cell>
          <cell r="O68">
            <v>0.96666666666666667</v>
          </cell>
          <cell r="P68">
            <v>57.516526610644256</v>
          </cell>
          <cell r="Q68">
            <v>1.6916625473718898</v>
          </cell>
        </row>
        <row r="69">
          <cell r="A69" t="str">
            <v>55.45V04.011</v>
          </cell>
          <cell r="B69" t="str">
            <v>WILDCAT ANTENNA BD</v>
          </cell>
          <cell r="C69" t="str">
            <v>NB</v>
          </cell>
          <cell r="D69">
            <v>0</v>
          </cell>
          <cell r="E69">
            <v>120</v>
          </cell>
          <cell r="F69">
            <v>120</v>
          </cell>
          <cell r="G69">
            <v>32</v>
          </cell>
          <cell r="H69">
            <v>1.3480392156862745E-3</v>
          </cell>
          <cell r="I69">
            <v>10.784313725490195</v>
          </cell>
          <cell r="J69">
            <v>0.31718569780853517</v>
          </cell>
          <cell r="K69">
            <v>15</v>
          </cell>
          <cell r="L69">
            <v>9.5</v>
          </cell>
          <cell r="M69">
            <v>6.3333333333333339E-2</v>
          </cell>
          <cell r="N69">
            <v>32.300000000000004</v>
          </cell>
          <cell r="O69">
            <v>0.95000000000000018</v>
          </cell>
          <cell r="P69">
            <v>43.084313725490198</v>
          </cell>
          <cell r="Q69">
            <v>1.2671856978085352</v>
          </cell>
        </row>
        <row r="70">
          <cell r="A70" t="str">
            <v>55.46V02.001</v>
          </cell>
          <cell r="B70" t="str">
            <v>K3D LAUNCH BD W/O VOL SW V.01</v>
          </cell>
          <cell r="C70" t="str">
            <v>NB</v>
          </cell>
          <cell r="D70">
            <v>55</v>
          </cell>
          <cell r="E70">
            <v>30</v>
          </cell>
          <cell r="F70">
            <v>85</v>
          </cell>
          <cell r="G70">
            <v>7</v>
          </cell>
          <cell r="H70">
            <v>4.3650793650793652E-3</v>
          </cell>
          <cell r="I70">
            <v>34.920634920634924</v>
          </cell>
          <cell r="J70">
            <v>1.0270774976657331</v>
          </cell>
          <cell r="K70">
            <v>25</v>
          </cell>
          <cell r="L70">
            <v>10</v>
          </cell>
          <cell r="M70">
            <v>0.11111111111111113</v>
          </cell>
          <cell r="N70">
            <v>56.666666666666679</v>
          </cell>
          <cell r="O70">
            <v>1.666666666666667</v>
          </cell>
          <cell r="P70">
            <v>91.587301587301596</v>
          </cell>
          <cell r="Q70">
            <v>2.6937441643323998</v>
          </cell>
        </row>
        <row r="71">
          <cell r="A71" t="str">
            <v>55.47T07.001</v>
          </cell>
          <cell r="B71" t="str">
            <v>A2+ LED+BUTTON BD PD</v>
          </cell>
          <cell r="C71" t="str">
            <v>NB</v>
          </cell>
          <cell r="D71">
            <v>37</v>
          </cell>
          <cell r="E71">
            <v>30</v>
          </cell>
          <cell r="F71">
            <v>67</v>
          </cell>
          <cell r="G71">
            <v>10</v>
          </cell>
          <cell r="H71">
            <v>2.4084967320261441E-3</v>
          </cell>
          <cell r="I71">
            <v>19.267973856209153</v>
          </cell>
          <cell r="J71">
            <v>0.5667051134179163</v>
          </cell>
          <cell r="K71">
            <v>15</v>
          </cell>
          <cell r="L71">
            <v>5.5</v>
          </cell>
          <cell r="M71">
            <v>3.6666666666666667E-2</v>
          </cell>
          <cell r="N71">
            <v>18.7</v>
          </cell>
          <cell r="O71">
            <v>0.54999999999999993</v>
          </cell>
          <cell r="P71">
            <v>37.967973856209156</v>
          </cell>
          <cell r="Q71">
            <v>1.1167051134179165</v>
          </cell>
        </row>
        <row r="72">
          <cell r="A72" t="str">
            <v>55.47T07.011</v>
          </cell>
          <cell r="B72" t="str">
            <v>A2+ LED</v>
          </cell>
          <cell r="C72" t="str">
            <v>NB</v>
          </cell>
          <cell r="D72">
            <v>30</v>
          </cell>
          <cell r="E72">
            <v>37</v>
          </cell>
          <cell r="F72">
            <v>67</v>
          </cell>
          <cell r="G72">
            <v>8</v>
          </cell>
          <cell r="H72">
            <v>3.0106209150326801E-3</v>
          </cell>
          <cell r="I72">
            <v>24.084967320261441</v>
          </cell>
          <cell r="J72">
            <v>0.70838139177239534</v>
          </cell>
          <cell r="K72">
            <v>10</v>
          </cell>
          <cell r="L72">
            <v>8.5</v>
          </cell>
          <cell r="M72">
            <v>3.7777777777777785E-2</v>
          </cell>
          <cell r="N72">
            <v>19.266666666666669</v>
          </cell>
          <cell r="O72">
            <v>0.56666666666666676</v>
          </cell>
          <cell r="P72">
            <v>43.351633986928107</v>
          </cell>
          <cell r="Q72">
            <v>1.275048058439062</v>
          </cell>
        </row>
        <row r="73">
          <cell r="A73" t="str">
            <v>55.47T08.001</v>
          </cell>
          <cell r="B73" t="str">
            <v>A2+ DOCKING BOARD PD</v>
          </cell>
          <cell r="C73" t="str">
            <v>NB</v>
          </cell>
          <cell r="D73">
            <v>0</v>
          </cell>
          <cell r="E73">
            <v>30</v>
          </cell>
          <cell r="F73">
            <v>30</v>
          </cell>
          <cell r="G73">
            <v>1</v>
          </cell>
          <cell r="H73">
            <v>1.0784313725490196E-2</v>
          </cell>
          <cell r="I73">
            <v>86.274509803921561</v>
          </cell>
          <cell r="J73">
            <v>2.5374855824682814</v>
          </cell>
          <cell r="K73">
            <v>39</v>
          </cell>
          <cell r="L73">
            <v>12.5</v>
          </cell>
          <cell r="M73">
            <v>0.21666666666666667</v>
          </cell>
          <cell r="N73">
            <v>110.5</v>
          </cell>
          <cell r="O73">
            <v>3.25</v>
          </cell>
          <cell r="P73">
            <v>196.77450980392155</v>
          </cell>
          <cell r="Q73">
            <v>5.7874855824682809</v>
          </cell>
        </row>
        <row r="74">
          <cell r="A74" t="str">
            <v>55.47T08.001</v>
          </cell>
          <cell r="B74" t="str">
            <v>A2+ DOCKING BOARD PD</v>
          </cell>
          <cell r="C74" t="str">
            <v>NB</v>
          </cell>
          <cell r="D74">
            <v>0</v>
          </cell>
          <cell r="E74">
            <v>30</v>
          </cell>
          <cell r="F74">
            <v>30</v>
          </cell>
          <cell r="G74">
            <v>1</v>
          </cell>
          <cell r="H74">
            <v>1.0784313725490196E-2</v>
          </cell>
          <cell r="I74">
            <v>86.274509803921561</v>
          </cell>
          <cell r="J74">
            <v>2.5374855824682814</v>
          </cell>
          <cell r="K74">
            <v>39</v>
          </cell>
          <cell r="L74">
            <v>12.5</v>
          </cell>
          <cell r="M74">
            <v>0.21666666666666667</v>
          </cell>
          <cell r="N74">
            <v>110.5</v>
          </cell>
          <cell r="O74">
            <v>3.25</v>
          </cell>
          <cell r="P74">
            <v>196.77450980392155</v>
          </cell>
          <cell r="Q74">
            <v>5.7874855824682809</v>
          </cell>
        </row>
        <row r="75">
          <cell r="A75" t="str">
            <v>55.47T08.001</v>
          </cell>
          <cell r="B75" t="str">
            <v>A2+ DOCKING BOARD PD</v>
          </cell>
          <cell r="C75" t="str">
            <v>NB</v>
          </cell>
          <cell r="D75">
            <v>0</v>
          </cell>
          <cell r="E75">
            <v>30</v>
          </cell>
          <cell r="F75">
            <v>30</v>
          </cell>
          <cell r="G75">
            <v>1</v>
          </cell>
          <cell r="H75">
            <v>1.0784313725490196E-2</v>
          </cell>
          <cell r="I75">
            <v>86.274509803921561</v>
          </cell>
          <cell r="J75">
            <v>2.5374855824682814</v>
          </cell>
          <cell r="K75">
            <v>39</v>
          </cell>
          <cell r="L75">
            <v>12.5</v>
          </cell>
          <cell r="M75">
            <v>0.21666666666666667</v>
          </cell>
          <cell r="N75">
            <v>110.5</v>
          </cell>
          <cell r="O75">
            <v>3.25</v>
          </cell>
          <cell r="P75">
            <v>196.77450980392155</v>
          </cell>
          <cell r="Q75">
            <v>5.7874855824682809</v>
          </cell>
        </row>
        <row r="76">
          <cell r="A76" t="str">
            <v>55.47T08.001</v>
          </cell>
          <cell r="B76" t="str">
            <v>A2+ DOCKING BOARD PD</v>
          </cell>
          <cell r="C76" t="str">
            <v>NB</v>
          </cell>
          <cell r="D76">
            <v>0</v>
          </cell>
          <cell r="E76">
            <v>30</v>
          </cell>
          <cell r="F76">
            <v>30</v>
          </cell>
          <cell r="G76">
            <v>1</v>
          </cell>
          <cell r="H76">
            <v>1.0784313725490196E-2</v>
          </cell>
          <cell r="I76">
            <v>86.274509803921561</v>
          </cell>
          <cell r="J76">
            <v>2.5374855824682814</v>
          </cell>
          <cell r="K76">
            <v>39</v>
          </cell>
          <cell r="L76">
            <v>12.5</v>
          </cell>
          <cell r="M76">
            <v>0.21666666666666667</v>
          </cell>
          <cell r="N76">
            <v>110.5</v>
          </cell>
          <cell r="O76">
            <v>3.25</v>
          </cell>
          <cell r="P76">
            <v>196.77450980392155</v>
          </cell>
          <cell r="Q76">
            <v>5.7874855824682809</v>
          </cell>
        </row>
        <row r="77">
          <cell r="A77" t="str">
            <v>55.47T08.001</v>
          </cell>
          <cell r="B77" t="str">
            <v>A2+ DOCKING BOARD PD</v>
          </cell>
          <cell r="C77" t="str">
            <v>NB</v>
          </cell>
          <cell r="D77">
            <v>0</v>
          </cell>
          <cell r="E77">
            <v>30</v>
          </cell>
          <cell r="F77">
            <v>30</v>
          </cell>
          <cell r="G77">
            <v>1</v>
          </cell>
          <cell r="H77">
            <v>1.0784313725490196E-2</v>
          </cell>
          <cell r="I77">
            <v>86.274509803921561</v>
          </cell>
          <cell r="J77">
            <v>2.5374855824682814</v>
          </cell>
          <cell r="K77">
            <v>39</v>
          </cell>
          <cell r="L77">
            <v>12.5</v>
          </cell>
          <cell r="M77">
            <v>0.21666666666666667</v>
          </cell>
          <cell r="N77">
            <v>110.5</v>
          </cell>
          <cell r="O77">
            <v>3.25</v>
          </cell>
          <cell r="P77">
            <v>196.77450980392155</v>
          </cell>
          <cell r="Q77">
            <v>5.7874855824682809</v>
          </cell>
        </row>
        <row r="78">
          <cell r="A78" t="str">
            <v>55.49Y02.001</v>
          </cell>
          <cell r="B78" t="str">
            <v>CANARY EXTENSION BD 03364-1</v>
          </cell>
          <cell r="C78" t="str">
            <v>NB</v>
          </cell>
          <cell r="D78">
            <v>0</v>
          </cell>
          <cell r="E78">
            <v>40</v>
          </cell>
          <cell r="F78">
            <v>40</v>
          </cell>
          <cell r="G78">
            <v>6</v>
          </cell>
          <cell r="H78">
            <v>2.396514161220044E-3</v>
          </cell>
          <cell r="I78">
            <v>19.172113289760354</v>
          </cell>
          <cell r="J78">
            <v>0.56388568499295155</v>
          </cell>
          <cell r="K78">
            <v>10</v>
          </cell>
          <cell r="L78">
            <v>4.5</v>
          </cell>
          <cell r="M78">
            <v>0.02</v>
          </cell>
          <cell r="N78">
            <v>10.200000000000001</v>
          </cell>
          <cell r="O78">
            <v>0.30000000000000004</v>
          </cell>
          <cell r="P78">
            <v>29.372113289760357</v>
          </cell>
          <cell r="Q78">
            <v>0.86388568499295171</v>
          </cell>
        </row>
        <row r="79">
          <cell r="A79" t="str">
            <v>55.49Y03.001</v>
          </cell>
          <cell r="B79" t="str">
            <v>CANARY BTN BOARD</v>
          </cell>
          <cell r="C79" t="str">
            <v>NB</v>
          </cell>
          <cell r="D79">
            <v>146</v>
          </cell>
          <cell r="E79">
            <v>57</v>
          </cell>
          <cell r="F79">
            <v>203</v>
          </cell>
          <cell r="G79">
            <v>26</v>
          </cell>
          <cell r="H79">
            <v>2.8066867772750131E-3</v>
          </cell>
          <cell r="I79">
            <v>22.453494218200106</v>
          </cell>
          <cell r="J79">
            <v>0.66039688877059133</v>
          </cell>
          <cell r="K79">
            <v>15</v>
          </cell>
          <cell r="L79">
            <v>6.5</v>
          </cell>
          <cell r="M79">
            <v>4.3333333333333335E-2</v>
          </cell>
          <cell r="N79">
            <v>22.1</v>
          </cell>
          <cell r="O79">
            <v>0.65</v>
          </cell>
          <cell r="P79">
            <v>44.553494218200107</v>
          </cell>
          <cell r="Q79">
            <v>1.3103968887705915</v>
          </cell>
        </row>
        <row r="80">
          <cell r="A80" t="str">
            <v>55.49Y03.001</v>
          </cell>
          <cell r="B80" t="str">
            <v>CANARY BTN BOARD</v>
          </cell>
          <cell r="C80" t="str">
            <v>NB</v>
          </cell>
          <cell r="D80">
            <v>146</v>
          </cell>
          <cell r="E80">
            <v>57</v>
          </cell>
          <cell r="F80">
            <v>203</v>
          </cell>
          <cell r="G80">
            <v>26</v>
          </cell>
          <cell r="H80">
            <v>2.8066867772750131E-3</v>
          </cell>
          <cell r="I80">
            <v>22.453494218200106</v>
          </cell>
          <cell r="J80">
            <v>0.66039688877059133</v>
          </cell>
          <cell r="K80">
            <v>15</v>
          </cell>
          <cell r="L80">
            <v>6.5</v>
          </cell>
          <cell r="M80">
            <v>4.3333333333333335E-2</v>
          </cell>
          <cell r="N80">
            <v>22.1</v>
          </cell>
          <cell r="O80">
            <v>0.65</v>
          </cell>
          <cell r="P80">
            <v>44.553494218200107</v>
          </cell>
          <cell r="Q80">
            <v>1.3103968887705915</v>
          </cell>
        </row>
        <row r="81">
          <cell r="A81" t="str">
            <v>55.49Y03.001</v>
          </cell>
          <cell r="B81" t="str">
            <v>CANARY BTN BOARD</v>
          </cell>
          <cell r="C81" t="str">
            <v>NB</v>
          </cell>
          <cell r="D81">
            <v>146</v>
          </cell>
          <cell r="E81">
            <v>57</v>
          </cell>
          <cell r="F81">
            <v>203</v>
          </cell>
          <cell r="G81">
            <v>26</v>
          </cell>
          <cell r="H81">
            <v>2.8066867772750131E-3</v>
          </cell>
          <cell r="I81">
            <v>22.453494218200106</v>
          </cell>
          <cell r="J81">
            <v>0.66039688877059133</v>
          </cell>
          <cell r="K81">
            <v>15</v>
          </cell>
          <cell r="L81">
            <v>6.5</v>
          </cell>
          <cell r="M81">
            <v>4.3333333333333335E-2</v>
          </cell>
          <cell r="N81">
            <v>22.1</v>
          </cell>
          <cell r="O81">
            <v>0.65</v>
          </cell>
          <cell r="P81">
            <v>44.553494218200107</v>
          </cell>
          <cell r="Q81">
            <v>1.3103968887705915</v>
          </cell>
        </row>
        <row r="82">
          <cell r="A82" t="str">
            <v>55.49Y03.001</v>
          </cell>
          <cell r="B82" t="str">
            <v>CANARY BTN BOARD</v>
          </cell>
          <cell r="C82" t="str">
            <v>NB</v>
          </cell>
          <cell r="D82">
            <v>146</v>
          </cell>
          <cell r="E82">
            <v>57</v>
          </cell>
          <cell r="F82">
            <v>203</v>
          </cell>
          <cell r="G82">
            <v>26</v>
          </cell>
          <cell r="H82">
            <v>2.8066867772750131E-3</v>
          </cell>
          <cell r="I82">
            <v>22.453494218200106</v>
          </cell>
          <cell r="J82">
            <v>0.66039688877059133</v>
          </cell>
          <cell r="K82">
            <v>15</v>
          </cell>
          <cell r="L82">
            <v>6.5</v>
          </cell>
          <cell r="M82">
            <v>4.3333333333333335E-2</v>
          </cell>
          <cell r="N82">
            <v>22.1</v>
          </cell>
          <cell r="O82">
            <v>0.65</v>
          </cell>
          <cell r="P82">
            <v>44.553494218200107</v>
          </cell>
          <cell r="Q82">
            <v>1.3103968887705915</v>
          </cell>
        </row>
        <row r="83">
          <cell r="A83" t="str">
            <v>55.49Y03.001</v>
          </cell>
          <cell r="B83" t="str">
            <v>CANARY BTN BOARD</v>
          </cell>
          <cell r="C83" t="str">
            <v>NB</v>
          </cell>
          <cell r="D83">
            <v>146</v>
          </cell>
          <cell r="E83">
            <v>57</v>
          </cell>
          <cell r="F83">
            <v>203</v>
          </cell>
          <cell r="G83">
            <v>26</v>
          </cell>
          <cell r="H83">
            <v>2.8066867772750131E-3</v>
          </cell>
          <cell r="I83">
            <v>22.453494218200106</v>
          </cell>
          <cell r="J83">
            <v>0.66039688877059133</v>
          </cell>
          <cell r="K83">
            <v>15</v>
          </cell>
          <cell r="L83">
            <v>6.5</v>
          </cell>
          <cell r="M83">
            <v>4.3333333333333335E-2</v>
          </cell>
          <cell r="N83">
            <v>22.1</v>
          </cell>
          <cell r="O83">
            <v>0.65</v>
          </cell>
          <cell r="P83">
            <v>44.553494218200107</v>
          </cell>
          <cell r="Q83">
            <v>1.3103968887705915</v>
          </cell>
        </row>
        <row r="84">
          <cell r="A84" t="str">
            <v>55.49Y04.001</v>
          </cell>
          <cell r="B84" t="str">
            <v>CANARY LED BOARD</v>
          </cell>
          <cell r="C84" t="str">
            <v>NB</v>
          </cell>
          <cell r="D84">
            <v>104</v>
          </cell>
          <cell r="E84">
            <v>110</v>
          </cell>
          <cell r="F84">
            <v>214</v>
          </cell>
          <cell r="G84">
            <v>28</v>
          </cell>
          <cell r="H84">
            <v>2.7474323062558364E-3</v>
          </cell>
          <cell r="I84">
            <v>21.979458450046693</v>
          </cell>
          <cell r="J84">
            <v>0.64645466029549092</v>
          </cell>
          <cell r="K84">
            <v>15</v>
          </cell>
          <cell r="L84">
            <v>6.5</v>
          </cell>
          <cell r="M84">
            <v>4.3333333333333335E-2</v>
          </cell>
          <cell r="N84">
            <v>22.1</v>
          </cell>
          <cell r="O84">
            <v>0.65</v>
          </cell>
          <cell r="P84">
            <v>44.079458450046694</v>
          </cell>
          <cell r="Q84">
            <v>1.2964546602954909</v>
          </cell>
        </row>
        <row r="85">
          <cell r="A85" t="str">
            <v>55.49Y04.001</v>
          </cell>
          <cell r="B85" t="str">
            <v>CANARY LED BOARD</v>
          </cell>
          <cell r="C85" t="str">
            <v>NB</v>
          </cell>
          <cell r="D85">
            <v>104</v>
          </cell>
          <cell r="E85">
            <v>110</v>
          </cell>
          <cell r="F85">
            <v>214</v>
          </cell>
          <cell r="G85">
            <v>28</v>
          </cell>
          <cell r="H85">
            <v>2.7474323062558364E-3</v>
          </cell>
          <cell r="I85">
            <v>21.979458450046693</v>
          </cell>
          <cell r="J85">
            <v>0.64645466029549092</v>
          </cell>
          <cell r="K85">
            <v>15</v>
          </cell>
          <cell r="L85">
            <v>6.5</v>
          </cell>
          <cell r="M85">
            <v>4.3333333333333335E-2</v>
          </cell>
          <cell r="N85">
            <v>22.1</v>
          </cell>
          <cell r="O85">
            <v>0.65</v>
          </cell>
          <cell r="P85">
            <v>44.079458450046694</v>
          </cell>
          <cell r="Q85">
            <v>1.2964546602954909</v>
          </cell>
        </row>
        <row r="86">
          <cell r="A86" t="str">
            <v>55.49Y04.001</v>
          </cell>
          <cell r="B86" t="str">
            <v>CANARY LED BOARD</v>
          </cell>
          <cell r="C86" t="str">
            <v>NB</v>
          </cell>
          <cell r="D86">
            <v>104</v>
          </cell>
          <cell r="E86">
            <v>110</v>
          </cell>
          <cell r="F86">
            <v>214</v>
          </cell>
          <cell r="G86">
            <v>28</v>
          </cell>
          <cell r="H86">
            <v>2.7474323062558364E-3</v>
          </cell>
          <cell r="I86">
            <v>21.979458450046693</v>
          </cell>
          <cell r="J86">
            <v>0.64645466029549092</v>
          </cell>
          <cell r="K86">
            <v>15</v>
          </cell>
          <cell r="L86">
            <v>6.5</v>
          </cell>
          <cell r="M86">
            <v>4.3333333333333335E-2</v>
          </cell>
          <cell r="N86">
            <v>22.1</v>
          </cell>
          <cell r="O86">
            <v>0.65</v>
          </cell>
          <cell r="P86">
            <v>44.079458450046694</v>
          </cell>
          <cell r="Q86">
            <v>1.2964546602954909</v>
          </cell>
        </row>
        <row r="87">
          <cell r="A87" t="str">
            <v>55.49Y04.001</v>
          </cell>
          <cell r="B87" t="str">
            <v>CANARY LED BOARD</v>
          </cell>
          <cell r="C87" t="str">
            <v>NB</v>
          </cell>
          <cell r="D87">
            <v>104</v>
          </cell>
          <cell r="E87">
            <v>110</v>
          </cell>
          <cell r="F87">
            <v>214</v>
          </cell>
          <cell r="G87">
            <v>28</v>
          </cell>
          <cell r="H87">
            <v>2.7474323062558364E-3</v>
          </cell>
          <cell r="I87">
            <v>21.979458450046693</v>
          </cell>
          <cell r="J87">
            <v>0.64645466029549092</v>
          </cell>
          <cell r="K87">
            <v>15</v>
          </cell>
          <cell r="L87">
            <v>6.5</v>
          </cell>
          <cell r="M87">
            <v>4.3333333333333335E-2</v>
          </cell>
          <cell r="N87">
            <v>22.1</v>
          </cell>
          <cell r="O87">
            <v>0.65</v>
          </cell>
          <cell r="P87">
            <v>44.079458450046694</v>
          </cell>
          <cell r="Q87">
            <v>1.2964546602954909</v>
          </cell>
        </row>
        <row r="88">
          <cell r="A88" t="str">
            <v>55.49Y05.001</v>
          </cell>
          <cell r="B88" t="str">
            <v>CANARY CD-ROM BOARD</v>
          </cell>
          <cell r="C88" t="str">
            <v>NB</v>
          </cell>
          <cell r="D88">
            <v>90</v>
          </cell>
          <cell r="E88">
            <v>90</v>
          </cell>
          <cell r="F88">
            <v>180</v>
          </cell>
          <cell r="G88">
            <v>26</v>
          </cell>
          <cell r="H88">
            <v>2.4886877828054306E-3</v>
          </cell>
          <cell r="I88">
            <v>19.909502262443443</v>
          </cell>
          <cell r="J88">
            <v>0.58557359595421887</v>
          </cell>
          <cell r="K88">
            <v>10</v>
          </cell>
          <cell r="L88">
            <v>10.5</v>
          </cell>
          <cell r="M88">
            <v>4.6666666666666669E-2</v>
          </cell>
          <cell r="N88">
            <v>23.8</v>
          </cell>
          <cell r="O88">
            <v>0.70000000000000007</v>
          </cell>
          <cell r="P88">
            <v>43.709502262443443</v>
          </cell>
          <cell r="Q88">
            <v>1.2855735959542189</v>
          </cell>
        </row>
        <row r="89">
          <cell r="A89" t="str">
            <v>55.49Y05.001</v>
          </cell>
          <cell r="B89" t="str">
            <v>CANARY CD-ROM BOARD</v>
          </cell>
          <cell r="C89" t="str">
            <v>NB</v>
          </cell>
          <cell r="D89">
            <v>90</v>
          </cell>
          <cell r="E89">
            <v>90</v>
          </cell>
          <cell r="F89">
            <v>180</v>
          </cell>
          <cell r="G89">
            <v>26</v>
          </cell>
          <cell r="H89">
            <v>2.4886877828054306E-3</v>
          </cell>
          <cell r="I89">
            <v>19.909502262443443</v>
          </cell>
          <cell r="J89">
            <v>0.58557359595421887</v>
          </cell>
          <cell r="K89">
            <v>10</v>
          </cell>
          <cell r="L89">
            <v>10.5</v>
          </cell>
          <cell r="M89">
            <v>4.6666666666666669E-2</v>
          </cell>
          <cell r="N89">
            <v>23.8</v>
          </cell>
          <cell r="O89">
            <v>0.70000000000000007</v>
          </cell>
          <cell r="P89">
            <v>43.709502262443443</v>
          </cell>
          <cell r="Q89">
            <v>1.2855735959542189</v>
          </cell>
        </row>
        <row r="90">
          <cell r="A90" t="str">
            <v>55.49Y05.001</v>
          </cell>
          <cell r="B90" t="str">
            <v>CANARY CD-ROM BOARD</v>
          </cell>
          <cell r="C90" t="str">
            <v>NB</v>
          </cell>
          <cell r="D90">
            <v>90</v>
          </cell>
          <cell r="E90">
            <v>90</v>
          </cell>
          <cell r="F90">
            <v>180</v>
          </cell>
          <cell r="G90">
            <v>26</v>
          </cell>
          <cell r="H90">
            <v>2.4886877828054306E-3</v>
          </cell>
          <cell r="I90">
            <v>19.909502262443443</v>
          </cell>
          <cell r="J90">
            <v>0.58557359595421887</v>
          </cell>
          <cell r="K90">
            <v>10</v>
          </cell>
          <cell r="L90">
            <v>10.5</v>
          </cell>
          <cell r="M90">
            <v>4.6666666666666669E-2</v>
          </cell>
          <cell r="N90">
            <v>23.8</v>
          </cell>
          <cell r="O90">
            <v>0.70000000000000007</v>
          </cell>
          <cell r="P90">
            <v>43.709502262443443</v>
          </cell>
          <cell r="Q90">
            <v>1.2855735959542189</v>
          </cell>
        </row>
        <row r="91">
          <cell r="A91" t="str">
            <v>55.50C02.001</v>
          </cell>
          <cell r="B91" t="str">
            <v>M71IXG LED</v>
          </cell>
          <cell r="C91" t="str">
            <v>SERVER I</v>
          </cell>
          <cell r="D91">
            <v>0</v>
          </cell>
          <cell r="E91">
            <v>30</v>
          </cell>
          <cell r="F91">
            <v>30</v>
          </cell>
          <cell r="G91">
            <v>12</v>
          </cell>
          <cell r="H91">
            <v>8.9869281045751629E-4</v>
          </cell>
          <cell r="I91">
            <v>7.18954248366013</v>
          </cell>
          <cell r="J91">
            <v>0.21145713187235676</v>
          </cell>
          <cell r="K91">
            <v>9</v>
          </cell>
          <cell r="L91">
            <v>18.5</v>
          </cell>
          <cell r="M91">
            <v>7.3999999999999996E-2</v>
          </cell>
          <cell r="N91">
            <v>37.739999999999995</v>
          </cell>
          <cell r="O91">
            <v>1.1099999999999999</v>
          </cell>
          <cell r="P91">
            <v>44.929542483660128</v>
          </cell>
          <cell r="Q91">
            <v>1.3214571318723567</v>
          </cell>
        </row>
        <row r="92">
          <cell r="A92" t="str">
            <v>55.50C03.001</v>
          </cell>
          <cell r="B92" t="str">
            <v>M71IXG RISER</v>
          </cell>
          <cell r="C92" t="str">
            <v>SERVER I</v>
          </cell>
          <cell r="D92">
            <v>30</v>
          </cell>
          <cell r="E92">
            <v>0</v>
          </cell>
          <cell r="F92">
            <v>30</v>
          </cell>
          <cell r="G92">
            <v>4</v>
          </cell>
          <cell r="H92">
            <v>2.696078431372549E-3</v>
          </cell>
          <cell r="I92">
            <v>21.56862745098039</v>
          </cell>
          <cell r="J92">
            <v>0.63437139561707034</v>
          </cell>
          <cell r="K92">
            <v>35</v>
          </cell>
          <cell r="L92">
            <v>12.5</v>
          </cell>
          <cell r="M92">
            <v>0.19444444444444448</v>
          </cell>
          <cell r="N92">
            <v>99.166666666666686</v>
          </cell>
          <cell r="O92">
            <v>2.9166666666666674</v>
          </cell>
          <cell r="P92">
            <v>120.73529411764707</v>
          </cell>
          <cell r="Q92">
            <v>3.5510380622837374</v>
          </cell>
        </row>
        <row r="93">
          <cell r="A93" t="str">
            <v>55.50C04.001</v>
          </cell>
          <cell r="B93" t="str">
            <v>M71IXG SATA BD</v>
          </cell>
          <cell r="C93" t="str">
            <v>SERVER I</v>
          </cell>
          <cell r="D93">
            <v>0</v>
          </cell>
          <cell r="E93">
            <v>82</v>
          </cell>
          <cell r="F93">
            <v>82</v>
          </cell>
          <cell r="G93">
            <v>6</v>
          </cell>
          <cell r="H93">
            <v>4.9128540305010907E-3</v>
          </cell>
          <cell r="I93">
            <v>39.302832244008727</v>
          </cell>
          <cell r="J93">
            <v>1.1559656542355508</v>
          </cell>
          <cell r="K93">
            <v>46</v>
          </cell>
          <cell r="L93">
            <v>14.5</v>
          </cell>
          <cell r="M93">
            <v>0.29644444444444445</v>
          </cell>
          <cell r="N93">
            <v>151.18666666666667</v>
          </cell>
          <cell r="O93">
            <v>4.4466666666666663</v>
          </cell>
          <cell r="P93">
            <v>190.48949891067539</v>
          </cell>
          <cell r="Q93">
            <v>5.6026323209022175</v>
          </cell>
        </row>
        <row r="94">
          <cell r="A94" t="str">
            <v>55.50F02.001</v>
          </cell>
          <cell r="B94" t="str">
            <v>ULTRA 160 SISC CARD</v>
          </cell>
          <cell r="C94" t="str">
            <v>SERVER I</v>
          </cell>
          <cell r="D94">
            <v>0</v>
          </cell>
          <cell r="E94">
            <v>30</v>
          </cell>
          <cell r="F94">
            <v>30</v>
          </cell>
          <cell r="G94">
            <v>2</v>
          </cell>
          <cell r="H94">
            <v>5.392156862745098E-3</v>
          </cell>
          <cell r="I94">
            <v>43.13725490196078</v>
          </cell>
          <cell r="J94">
            <v>1.2687427912341407</v>
          </cell>
          <cell r="K94">
            <v>15</v>
          </cell>
          <cell r="L94">
            <v>22.5</v>
          </cell>
          <cell r="M94">
            <v>0.15</v>
          </cell>
          <cell r="N94">
            <v>76.5</v>
          </cell>
          <cell r="O94">
            <v>2.25</v>
          </cell>
          <cell r="P94">
            <v>119.63725490196077</v>
          </cell>
          <cell r="Q94">
            <v>3.5187427912341405</v>
          </cell>
        </row>
        <row r="95">
          <cell r="A95" t="str">
            <v>55.50F04.001</v>
          </cell>
          <cell r="B95" t="str">
            <v>64B LAN CARD BD</v>
          </cell>
          <cell r="C95" t="str">
            <v>SERVER I</v>
          </cell>
          <cell r="D95">
            <v>0</v>
          </cell>
          <cell r="E95">
            <v>30</v>
          </cell>
          <cell r="F95">
            <v>30</v>
          </cell>
          <cell r="G95">
            <v>2</v>
          </cell>
          <cell r="H95">
            <v>5.392156862745098E-3</v>
          </cell>
          <cell r="I95">
            <v>43.13725490196078</v>
          </cell>
          <cell r="J95">
            <v>1.2687427912341407</v>
          </cell>
          <cell r="K95">
            <v>13</v>
          </cell>
          <cell r="L95">
            <v>22.5</v>
          </cell>
          <cell r="M95">
            <v>0.13000000000000003</v>
          </cell>
          <cell r="N95">
            <v>66.300000000000011</v>
          </cell>
          <cell r="O95">
            <v>1.9500000000000004</v>
          </cell>
          <cell r="P95">
            <v>109.43725490196078</v>
          </cell>
          <cell r="Q95">
            <v>3.2187427912341406</v>
          </cell>
        </row>
        <row r="96">
          <cell r="A96" t="str">
            <v>55.51M02.011</v>
          </cell>
          <cell r="B96" t="str">
            <v>N51S MIDDLE PLANE BOARD - 1</v>
          </cell>
          <cell r="C96" t="str">
            <v>SERVER I</v>
          </cell>
          <cell r="D96">
            <v>0</v>
          </cell>
          <cell r="E96">
            <v>38</v>
          </cell>
          <cell r="F96">
            <v>38</v>
          </cell>
          <cell r="G96">
            <v>1</v>
          </cell>
          <cell r="H96">
            <v>1.366013071895425E-2</v>
          </cell>
          <cell r="I96">
            <v>109.281045751634</v>
          </cell>
          <cell r="J96">
            <v>3.2141484044598236</v>
          </cell>
          <cell r="K96">
            <v>26</v>
          </cell>
          <cell r="L96">
            <v>17.5</v>
          </cell>
          <cell r="M96">
            <v>0.20222222222222225</v>
          </cell>
          <cell r="N96">
            <v>103.13333333333334</v>
          </cell>
          <cell r="O96">
            <v>3.0333333333333337</v>
          </cell>
          <cell r="P96">
            <v>212.41437908496732</v>
          </cell>
          <cell r="Q96">
            <v>6.2474817377931569</v>
          </cell>
        </row>
        <row r="97">
          <cell r="A97" t="str">
            <v>55.51M03.001</v>
          </cell>
          <cell r="B97" t="str">
            <v>N51S MPL RISER BD</v>
          </cell>
          <cell r="C97" t="str">
            <v>SERVER I</v>
          </cell>
          <cell r="D97">
            <v>0</v>
          </cell>
          <cell r="E97">
            <v>30</v>
          </cell>
          <cell r="F97">
            <v>30</v>
          </cell>
          <cell r="G97">
            <v>2</v>
          </cell>
          <cell r="H97">
            <v>5.392156862745098E-3</v>
          </cell>
          <cell r="I97">
            <v>43.13725490196078</v>
          </cell>
          <cell r="J97">
            <v>1.2687427912341407</v>
          </cell>
          <cell r="K97">
            <v>28</v>
          </cell>
          <cell r="L97">
            <v>11.5</v>
          </cell>
          <cell r="M97">
            <v>0.14311111111111111</v>
          </cell>
          <cell r="N97">
            <v>72.986666666666665</v>
          </cell>
          <cell r="O97">
            <v>2.1466666666666665</v>
          </cell>
          <cell r="P97">
            <v>116.12392156862745</v>
          </cell>
          <cell r="Q97">
            <v>3.4154094579008074</v>
          </cell>
        </row>
        <row r="98">
          <cell r="A98" t="str">
            <v>55.51M04.001</v>
          </cell>
          <cell r="B98" t="str">
            <v>N51S PCI RISER BD</v>
          </cell>
          <cell r="C98" t="str">
            <v>SERVER I</v>
          </cell>
          <cell r="D98">
            <v>0</v>
          </cell>
          <cell r="E98">
            <v>30</v>
          </cell>
          <cell r="F98">
            <v>30</v>
          </cell>
          <cell r="G98">
            <v>2</v>
          </cell>
          <cell r="H98">
            <v>5.392156862745098E-3</v>
          </cell>
          <cell r="I98">
            <v>43.13725490196078</v>
          </cell>
          <cell r="J98">
            <v>1.2687427912341407</v>
          </cell>
          <cell r="K98">
            <v>9</v>
          </cell>
          <cell r="L98">
            <v>15.5</v>
          </cell>
          <cell r="M98">
            <v>6.2000000000000006E-2</v>
          </cell>
          <cell r="N98">
            <v>31.620000000000005</v>
          </cell>
          <cell r="O98">
            <v>0.93000000000000016</v>
          </cell>
          <cell r="P98">
            <v>74.757254901960778</v>
          </cell>
          <cell r="Q98">
            <v>2.1987427912341406</v>
          </cell>
        </row>
        <row r="99">
          <cell r="A99" t="str">
            <v>55.51R02.001</v>
          </cell>
          <cell r="B99" t="str">
            <v>M51SLG PCI RISER CARD (DIP)</v>
          </cell>
          <cell r="C99" t="str">
            <v>SERVER I</v>
          </cell>
          <cell r="D99">
            <v>30</v>
          </cell>
          <cell r="E99">
            <v>0</v>
          </cell>
          <cell r="F99">
            <v>30</v>
          </cell>
          <cell r="G99">
            <v>2</v>
          </cell>
          <cell r="H99">
            <v>5.392156862745098E-3</v>
          </cell>
          <cell r="I99">
            <v>43.13725490196078</v>
          </cell>
          <cell r="J99">
            <v>1.2687427912341407</v>
          </cell>
          <cell r="K99">
            <v>9</v>
          </cell>
          <cell r="L99">
            <v>19.5</v>
          </cell>
          <cell r="M99">
            <v>7.8E-2</v>
          </cell>
          <cell r="N99">
            <v>39.78</v>
          </cell>
          <cell r="O99">
            <v>1.17</v>
          </cell>
          <cell r="P99">
            <v>82.917254901960774</v>
          </cell>
          <cell r="Q99">
            <v>2.4387427912341404</v>
          </cell>
        </row>
        <row r="100">
          <cell r="A100" t="str">
            <v>55.51R03.001</v>
          </cell>
          <cell r="B100" t="str">
            <v>M51SLG LED BOARD (DIP)</v>
          </cell>
          <cell r="C100" t="str">
            <v>SERVER I</v>
          </cell>
          <cell r="D100">
            <v>0</v>
          </cell>
          <cell r="E100">
            <v>39</v>
          </cell>
          <cell r="F100">
            <v>39</v>
          </cell>
          <cell r="G100">
            <v>22</v>
          </cell>
          <cell r="H100">
            <v>6.3725490196078446E-4</v>
          </cell>
          <cell r="I100">
            <v>5.0980392156862759</v>
          </cell>
          <cell r="J100">
            <v>0.14994232987312575</v>
          </cell>
          <cell r="K100">
            <v>9</v>
          </cell>
          <cell r="L100">
            <v>22.5</v>
          </cell>
          <cell r="M100">
            <v>9.0000000000000011E-2</v>
          </cell>
          <cell r="N100">
            <v>45.900000000000006</v>
          </cell>
          <cell r="O100">
            <v>1.35</v>
          </cell>
          <cell r="P100">
            <v>50.998039215686283</v>
          </cell>
          <cell r="Q100">
            <v>1.499942329873126</v>
          </cell>
        </row>
        <row r="101">
          <cell r="A101" t="str">
            <v>55.51R03.001</v>
          </cell>
          <cell r="B101" t="str">
            <v>M51SLG LED BOARD (DIP)</v>
          </cell>
          <cell r="C101" t="str">
            <v>SERVER I</v>
          </cell>
          <cell r="D101">
            <v>0</v>
          </cell>
          <cell r="E101">
            <v>39</v>
          </cell>
          <cell r="F101">
            <v>39</v>
          </cell>
          <cell r="G101">
            <v>22</v>
          </cell>
          <cell r="H101">
            <v>6.3725490196078446E-4</v>
          </cell>
          <cell r="I101">
            <v>5.0980392156862759</v>
          </cell>
          <cell r="J101">
            <v>0.14994232987312575</v>
          </cell>
          <cell r="K101">
            <v>9</v>
          </cell>
          <cell r="L101">
            <v>22.5</v>
          </cell>
          <cell r="M101">
            <v>9.0000000000000011E-2</v>
          </cell>
          <cell r="N101">
            <v>45.900000000000006</v>
          </cell>
          <cell r="O101">
            <v>1.35</v>
          </cell>
          <cell r="P101">
            <v>50.998039215686283</v>
          </cell>
          <cell r="Q101">
            <v>1.499942329873126</v>
          </cell>
        </row>
        <row r="102">
          <cell r="A102" t="str">
            <v>55.51R03.001</v>
          </cell>
          <cell r="B102" t="str">
            <v>M51SLG LED BOARD (DIP)</v>
          </cell>
          <cell r="C102" t="str">
            <v>SERVER I</v>
          </cell>
          <cell r="D102">
            <v>0</v>
          </cell>
          <cell r="E102">
            <v>39</v>
          </cell>
          <cell r="F102">
            <v>39</v>
          </cell>
          <cell r="G102">
            <v>22</v>
          </cell>
          <cell r="H102">
            <v>6.3725490196078446E-4</v>
          </cell>
          <cell r="I102">
            <v>5.0980392156862759</v>
          </cell>
          <cell r="J102">
            <v>0.14994232987312575</v>
          </cell>
          <cell r="K102">
            <v>9</v>
          </cell>
          <cell r="L102">
            <v>22.5</v>
          </cell>
          <cell r="M102">
            <v>9.0000000000000011E-2</v>
          </cell>
          <cell r="N102">
            <v>45.900000000000006</v>
          </cell>
          <cell r="O102">
            <v>1.35</v>
          </cell>
          <cell r="P102">
            <v>50.998039215686283</v>
          </cell>
          <cell r="Q102">
            <v>1.499942329873126</v>
          </cell>
        </row>
        <row r="103">
          <cell r="A103" t="str">
            <v>55.51R04.001</v>
          </cell>
          <cell r="B103" t="str">
            <v>M51SLG CD-ROM C/R FOR GAMA</v>
          </cell>
          <cell r="C103" t="str">
            <v>SERVER I</v>
          </cell>
          <cell r="D103">
            <v>60</v>
          </cell>
          <cell r="E103">
            <v>0</v>
          </cell>
          <cell r="F103">
            <v>60</v>
          </cell>
          <cell r="G103">
            <v>16</v>
          </cell>
          <cell r="H103">
            <v>1.3480392156862745E-3</v>
          </cell>
          <cell r="I103">
            <v>10.784313725490195</v>
          </cell>
          <cell r="J103">
            <v>0.31718569780853517</v>
          </cell>
          <cell r="K103">
            <v>9</v>
          </cell>
          <cell r="L103">
            <v>22.5</v>
          </cell>
          <cell r="M103">
            <v>9.0000000000000011E-2</v>
          </cell>
          <cell r="N103">
            <v>45.900000000000006</v>
          </cell>
          <cell r="O103">
            <v>1.35</v>
          </cell>
          <cell r="P103">
            <v>56.684313725490199</v>
          </cell>
          <cell r="Q103">
            <v>1.6671856978085353</v>
          </cell>
        </row>
        <row r="104">
          <cell r="A104" t="str">
            <v>55.51R04.001</v>
          </cell>
          <cell r="B104" t="str">
            <v>M51SLG CD-ROM C/R FOR GAMA</v>
          </cell>
          <cell r="C104" t="str">
            <v>SERVER I</v>
          </cell>
          <cell r="D104">
            <v>60</v>
          </cell>
          <cell r="E104">
            <v>0</v>
          </cell>
          <cell r="F104">
            <v>60</v>
          </cell>
          <cell r="G104">
            <v>16</v>
          </cell>
          <cell r="H104">
            <v>1.3480392156862745E-3</v>
          </cell>
          <cell r="I104">
            <v>10.784313725490195</v>
          </cell>
          <cell r="J104">
            <v>0.31718569780853517</v>
          </cell>
          <cell r="K104">
            <v>9</v>
          </cell>
          <cell r="L104">
            <v>22.5</v>
          </cell>
          <cell r="M104">
            <v>9.0000000000000011E-2</v>
          </cell>
          <cell r="N104">
            <v>45.900000000000006</v>
          </cell>
          <cell r="O104">
            <v>1.35</v>
          </cell>
          <cell r="P104">
            <v>56.684313725490199</v>
          </cell>
          <cell r="Q104">
            <v>1.6671856978085353</v>
          </cell>
        </row>
        <row r="105">
          <cell r="A105" t="str">
            <v>55.51R04.001</v>
          </cell>
          <cell r="B105" t="str">
            <v>M51SLG CD-ROM C/R FOR GAMA</v>
          </cell>
          <cell r="C105" t="str">
            <v>SERVER I</v>
          </cell>
          <cell r="D105">
            <v>60</v>
          </cell>
          <cell r="E105">
            <v>0</v>
          </cell>
          <cell r="F105">
            <v>60</v>
          </cell>
          <cell r="G105">
            <v>16</v>
          </cell>
          <cell r="H105">
            <v>1.3480392156862745E-3</v>
          </cell>
          <cell r="I105">
            <v>10.784313725490195</v>
          </cell>
          <cell r="J105">
            <v>0.31718569780853517</v>
          </cell>
          <cell r="K105">
            <v>9</v>
          </cell>
          <cell r="L105">
            <v>22.5</v>
          </cell>
          <cell r="M105">
            <v>9.0000000000000011E-2</v>
          </cell>
          <cell r="N105">
            <v>45.900000000000006</v>
          </cell>
          <cell r="O105">
            <v>1.35</v>
          </cell>
          <cell r="P105">
            <v>56.684313725490199</v>
          </cell>
          <cell r="Q105">
            <v>1.6671856978085353</v>
          </cell>
        </row>
        <row r="106">
          <cell r="A106" t="str">
            <v>55.51R04.001</v>
          </cell>
          <cell r="B106" t="str">
            <v>M51SLG CD-ROM C/R FOR GAMA</v>
          </cell>
          <cell r="C106" t="str">
            <v>SERVER I</v>
          </cell>
          <cell r="D106">
            <v>60</v>
          </cell>
          <cell r="E106">
            <v>0</v>
          </cell>
          <cell r="F106">
            <v>60</v>
          </cell>
          <cell r="G106">
            <v>16</v>
          </cell>
          <cell r="H106">
            <v>1.3480392156862745E-3</v>
          </cell>
          <cell r="I106">
            <v>10.784313725490195</v>
          </cell>
          <cell r="J106">
            <v>0.31718569780853517</v>
          </cell>
          <cell r="K106">
            <v>9</v>
          </cell>
          <cell r="L106">
            <v>22.5</v>
          </cell>
          <cell r="M106">
            <v>9.0000000000000011E-2</v>
          </cell>
          <cell r="N106">
            <v>45.900000000000006</v>
          </cell>
          <cell r="O106">
            <v>1.35</v>
          </cell>
          <cell r="P106">
            <v>56.684313725490199</v>
          </cell>
          <cell r="Q106">
            <v>1.6671856978085353</v>
          </cell>
        </row>
        <row r="107">
          <cell r="A107" t="str">
            <v>55.51R04.001</v>
          </cell>
          <cell r="B107" t="str">
            <v>M51SLG CD-ROM C/R FOR GAMA</v>
          </cell>
          <cell r="C107" t="str">
            <v>SERVER I</v>
          </cell>
          <cell r="D107">
            <v>60</v>
          </cell>
          <cell r="E107">
            <v>0</v>
          </cell>
          <cell r="F107">
            <v>60</v>
          </cell>
          <cell r="G107">
            <v>16</v>
          </cell>
          <cell r="H107">
            <v>1.3480392156862745E-3</v>
          </cell>
          <cell r="I107">
            <v>10.784313725490195</v>
          </cell>
          <cell r="J107">
            <v>0.31718569780853517</v>
          </cell>
          <cell r="K107">
            <v>9</v>
          </cell>
          <cell r="L107">
            <v>22.5</v>
          </cell>
          <cell r="M107">
            <v>9.0000000000000011E-2</v>
          </cell>
          <cell r="N107">
            <v>45.900000000000006</v>
          </cell>
          <cell r="O107">
            <v>1.35</v>
          </cell>
          <cell r="P107">
            <v>56.684313725490199</v>
          </cell>
          <cell r="Q107">
            <v>1.6671856978085353</v>
          </cell>
        </row>
        <row r="108">
          <cell r="A108" t="str">
            <v>55.53W02.001</v>
          </cell>
          <cell r="B108" t="str">
            <v>M71IXG BMC</v>
          </cell>
          <cell r="C108" t="str">
            <v>SERVER I</v>
          </cell>
          <cell r="D108">
            <v>30</v>
          </cell>
          <cell r="E108">
            <v>30</v>
          </cell>
          <cell r="F108">
            <v>60</v>
          </cell>
          <cell r="G108">
            <v>12</v>
          </cell>
          <cell r="H108">
            <v>1.7973856209150326E-3</v>
          </cell>
          <cell r="I108">
            <v>14.37908496732026</v>
          </cell>
          <cell r="J108">
            <v>0.42291426374471353</v>
          </cell>
          <cell r="K108">
            <v>9</v>
          </cell>
          <cell r="L108">
            <v>6.5</v>
          </cell>
          <cell r="M108">
            <v>2.6000000000000002E-2</v>
          </cell>
          <cell r="N108">
            <v>13.260000000000002</v>
          </cell>
          <cell r="O108">
            <v>0.39000000000000007</v>
          </cell>
          <cell r="P108">
            <v>27.639084967320262</v>
          </cell>
          <cell r="Q108">
            <v>0.81291426374471354</v>
          </cell>
        </row>
        <row r="109">
          <cell r="A109" t="str">
            <v>55.54K01.001</v>
          </cell>
          <cell r="B109" t="str">
            <v>BPL6-320</v>
          </cell>
          <cell r="C109" t="str">
            <v>SERVER I</v>
          </cell>
          <cell r="D109">
            <v>0</v>
          </cell>
          <cell r="E109">
            <v>80</v>
          </cell>
          <cell r="F109">
            <v>80</v>
          </cell>
          <cell r="G109">
            <v>2</v>
          </cell>
          <cell r="H109">
            <v>1.4379084967320261E-2</v>
          </cell>
          <cell r="I109">
            <v>115.03267973856208</v>
          </cell>
          <cell r="J109">
            <v>3.3833141099577082</v>
          </cell>
          <cell r="K109">
            <v>45</v>
          </cell>
          <cell r="L109">
            <v>17.5</v>
          </cell>
          <cell r="M109">
            <v>0.35000000000000003</v>
          </cell>
          <cell r="N109">
            <v>178.50000000000003</v>
          </cell>
          <cell r="O109">
            <v>5.2500000000000009</v>
          </cell>
          <cell r="P109">
            <v>293.53267973856214</v>
          </cell>
          <cell r="Q109">
            <v>8.6333141099577091</v>
          </cell>
        </row>
        <row r="110">
          <cell r="A110" t="str">
            <v>55.56J02.001</v>
          </cell>
          <cell r="B110" t="str">
            <v>M51SG BMC DAUGHTER ADD-O-C</v>
          </cell>
          <cell r="C110" t="str">
            <v>SERVER I</v>
          </cell>
          <cell r="D110">
            <v>0</v>
          </cell>
          <cell r="E110">
            <v>96</v>
          </cell>
          <cell r="F110">
            <v>96</v>
          </cell>
          <cell r="G110">
            <v>20</v>
          </cell>
          <cell r="H110">
            <v>1.7254901960784314E-3</v>
          </cell>
          <cell r="I110">
            <v>13.803921568627452</v>
          </cell>
          <cell r="J110">
            <v>0.40599769319492507</v>
          </cell>
          <cell r="K110">
            <v>9</v>
          </cell>
          <cell r="L110">
            <v>18.5</v>
          </cell>
          <cell r="M110">
            <v>7.3999999999999996E-2</v>
          </cell>
          <cell r="N110">
            <v>37.739999999999995</v>
          </cell>
          <cell r="O110">
            <v>1.1099999999999999</v>
          </cell>
          <cell r="P110">
            <v>51.543921568627447</v>
          </cell>
          <cell r="Q110">
            <v>1.5159976931949248</v>
          </cell>
        </row>
        <row r="111">
          <cell r="A111" t="str">
            <v>55.56J02.001</v>
          </cell>
          <cell r="B111" t="str">
            <v>M51SG BMC DAUGHTER ADD-O-C</v>
          </cell>
          <cell r="C111" t="str">
            <v>SERVER I</v>
          </cell>
          <cell r="D111">
            <v>0</v>
          </cell>
          <cell r="E111">
            <v>96</v>
          </cell>
          <cell r="F111">
            <v>96</v>
          </cell>
          <cell r="G111">
            <v>20</v>
          </cell>
          <cell r="H111">
            <v>1.7254901960784314E-3</v>
          </cell>
          <cell r="I111">
            <v>13.803921568627452</v>
          </cell>
          <cell r="J111">
            <v>0.40599769319492507</v>
          </cell>
          <cell r="K111">
            <v>9</v>
          </cell>
          <cell r="L111">
            <v>18.5</v>
          </cell>
          <cell r="M111">
            <v>7.3999999999999996E-2</v>
          </cell>
          <cell r="N111">
            <v>37.739999999999995</v>
          </cell>
          <cell r="O111">
            <v>1.1099999999999999</v>
          </cell>
          <cell r="P111">
            <v>51.543921568627447</v>
          </cell>
          <cell r="Q111">
            <v>1.5159976931949248</v>
          </cell>
        </row>
        <row r="112">
          <cell r="A112" t="str">
            <v>55.56J02.001</v>
          </cell>
          <cell r="B112" t="str">
            <v>M51SG BMC DAUGHTER ADD-O-C</v>
          </cell>
          <cell r="C112" t="str">
            <v>SERVER I</v>
          </cell>
          <cell r="D112">
            <v>0</v>
          </cell>
          <cell r="E112">
            <v>96</v>
          </cell>
          <cell r="F112">
            <v>96</v>
          </cell>
          <cell r="G112">
            <v>20</v>
          </cell>
          <cell r="H112">
            <v>1.7254901960784314E-3</v>
          </cell>
          <cell r="I112">
            <v>13.803921568627452</v>
          </cell>
          <cell r="J112">
            <v>0.40599769319492507</v>
          </cell>
          <cell r="K112">
            <v>9</v>
          </cell>
          <cell r="L112">
            <v>18.5</v>
          </cell>
          <cell r="M112">
            <v>7.3999999999999996E-2</v>
          </cell>
          <cell r="N112">
            <v>37.739999999999995</v>
          </cell>
          <cell r="O112">
            <v>1.1099999999999999</v>
          </cell>
          <cell r="P112">
            <v>51.543921568627447</v>
          </cell>
          <cell r="Q112">
            <v>1.5159976931949248</v>
          </cell>
        </row>
        <row r="113">
          <cell r="A113" t="str">
            <v>55.56J02.001</v>
          </cell>
          <cell r="B113" t="str">
            <v>M51SG BMC DAUGHTER ADD-O-C</v>
          </cell>
          <cell r="C113" t="str">
            <v>SERVER I</v>
          </cell>
          <cell r="D113">
            <v>0</v>
          </cell>
          <cell r="E113">
            <v>96</v>
          </cell>
          <cell r="F113">
            <v>96</v>
          </cell>
          <cell r="G113">
            <v>20</v>
          </cell>
          <cell r="H113">
            <v>1.7254901960784314E-3</v>
          </cell>
          <cell r="I113">
            <v>13.803921568627452</v>
          </cell>
          <cell r="J113">
            <v>0.40599769319492507</v>
          </cell>
          <cell r="K113">
            <v>9</v>
          </cell>
          <cell r="L113">
            <v>18.5</v>
          </cell>
          <cell r="M113">
            <v>7.3999999999999996E-2</v>
          </cell>
          <cell r="N113">
            <v>37.739999999999995</v>
          </cell>
          <cell r="O113">
            <v>1.1099999999999999</v>
          </cell>
          <cell r="P113">
            <v>51.543921568627447</v>
          </cell>
          <cell r="Q113">
            <v>1.5159976931949248</v>
          </cell>
        </row>
        <row r="114">
          <cell r="A114" t="str">
            <v>55.56J02.001</v>
          </cell>
          <cell r="B114" t="str">
            <v>M51SG BMC DAUGHTER ADD-O-C</v>
          </cell>
          <cell r="C114" t="str">
            <v>SERVER I</v>
          </cell>
          <cell r="D114">
            <v>0</v>
          </cell>
          <cell r="E114">
            <v>96</v>
          </cell>
          <cell r="F114">
            <v>96</v>
          </cell>
          <cell r="G114">
            <v>20</v>
          </cell>
          <cell r="H114">
            <v>1.7254901960784314E-3</v>
          </cell>
          <cell r="I114">
            <v>13.803921568627452</v>
          </cell>
          <cell r="J114">
            <v>0.40599769319492507</v>
          </cell>
          <cell r="K114">
            <v>9</v>
          </cell>
          <cell r="L114">
            <v>18.5</v>
          </cell>
          <cell r="M114">
            <v>7.3999999999999996E-2</v>
          </cell>
          <cell r="N114">
            <v>37.739999999999995</v>
          </cell>
          <cell r="O114">
            <v>1.1099999999999999</v>
          </cell>
          <cell r="P114">
            <v>51.543921568627447</v>
          </cell>
          <cell r="Q114">
            <v>1.5159976931949248</v>
          </cell>
        </row>
        <row r="115">
          <cell r="A115" t="str">
            <v>55.56J02.001</v>
          </cell>
          <cell r="B115" t="str">
            <v>M51SG BMC DAUGHTER ADD-O-C</v>
          </cell>
          <cell r="C115" t="str">
            <v>SERVER I</v>
          </cell>
          <cell r="D115">
            <v>0</v>
          </cell>
          <cell r="E115">
            <v>96</v>
          </cell>
          <cell r="F115">
            <v>96</v>
          </cell>
          <cell r="G115">
            <v>20</v>
          </cell>
          <cell r="H115">
            <v>1.7254901960784314E-3</v>
          </cell>
          <cell r="I115">
            <v>13.803921568627452</v>
          </cell>
          <cell r="J115">
            <v>0.40599769319492507</v>
          </cell>
          <cell r="K115">
            <v>9</v>
          </cell>
          <cell r="L115">
            <v>18.5</v>
          </cell>
          <cell r="M115">
            <v>7.3999999999999996E-2</v>
          </cell>
          <cell r="N115">
            <v>37.739999999999995</v>
          </cell>
          <cell r="O115">
            <v>1.1099999999999999</v>
          </cell>
          <cell r="P115">
            <v>51.543921568627447</v>
          </cell>
          <cell r="Q115">
            <v>1.5159976931949248</v>
          </cell>
        </row>
        <row r="116">
          <cell r="A116" t="str">
            <v>55.56J02.001</v>
          </cell>
          <cell r="B116" t="str">
            <v>M51SG BMC DAUGHTER ADD-O-C</v>
          </cell>
          <cell r="C116" t="str">
            <v>SERVER I</v>
          </cell>
          <cell r="D116">
            <v>0</v>
          </cell>
          <cell r="E116">
            <v>96</v>
          </cell>
          <cell r="F116">
            <v>96</v>
          </cell>
          <cell r="G116">
            <v>20</v>
          </cell>
          <cell r="H116">
            <v>1.7254901960784314E-3</v>
          </cell>
          <cell r="I116">
            <v>13.803921568627452</v>
          </cell>
          <cell r="J116">
            <v>0.40599769319492507</v>
          </cell>
          <cell r="K116">
            <v>9</v>
          </cell>
          <cell r="L116">
            <v>18.5</v>
          </cell>
          <cell r="M116">
            <v>7.3999999999999996E-2</v>
          </cell>
          <cell r="N116">
            <v>37.739999999999995</v>
          </cell>
          <cell r="O116">
            <v>1.1099999999999999</v>
          </cell>
          <cell r="P116">
            <v>51.543921568627447</v>
          </cell>
          <cell r="Q116">
            <v>1.5159976931949248</v>
          </cell>
        </row>
        <row r="117">
          <cell r="A117" t="str">
            <v>55.58M01.001</v>
          </cell>
          <cell r="B117" t="str">
            <v>AS64DL AOS-3201 SCSI CARD(DIP)</v>
          </cell>
          <cell r="C117" t="str">
            <v>SERVER I</v>
          </cell>
          <cell r="D117">
            <v>0</v>
          </cell>
          <cell r="E117">
            <v>30</v>
          </cell>
          <cell r="F117">
            <v>30</v>
          </cell>
          <cell r="G117">
            <v>2</v>
          </cell>
          <cell r="H117">
            <v>5.392156862745098E-3</v>
          </cell>
          <cell r="I117">
            <v>43.13725490196078</v>
          </cell>
          <cell r="J117">
            <v>1.2687427912341407</v>
          </cell>
          <cell r="K117">
            <v>15</v>
          </cell>
          <cell r="L117">
            <v>26.5</v>
          </cell>
          <cell r="M117">
            <v>0.17666666666666667</v>
          </cell>
          <cell r="N117">
            <v>90.1</v>
          </cell>
          <cell r="O117">
            <v>2.65</v>
          </cell>
          <cell r="P117">
            <v>133.23725490196077</v>
          </cell>
          <cell r="Q117">
            <v>3.9187427912341404</v>
          </cell>
        </row>
        <row r="118">
          <cell r="A118" t="str">
            <v>55.58M01.011</v>
          </cell>
          <cell r="B118" t="str">
            <v>AS64DL SCSI CARD</v>
          </cell>
          <cell r="C118" t="str">
            <v>SERVER I</v>
          </cell>
          <cell r="D118">
            <v>0</v>
          </cell>
          <cell r="E118">
            <v>30</v>
          </cell>
          <cell r="F118">
            <v>30</v>
          </cell>
          <cell r="G118">
            <v>2</v>
          </cell>
          <cell r="H118">
            <v>5.392156862745098E-3</v>
          </cell>
          <cell r="I118">
            <v>43.13725490196078</v>
          </cell>
          <cell r="J118">
            <v>1.2687427912341407</v>
          </cell>
          <cell r="K118">
            <v>15</v>
          </cell>
          <cell r="L118">
            <v>27.5</v>
          </cell>
          <cell r="M118">
            <v>0.18333333333333335</v>
          </cell>
          <cell r="N118">
            <v>93.500000000000014</v>
          </cell>
          <cell r="O118">
            <v>2.7500000000000004</v>
          </cell>
          <cell r="P118">
            <v>136.6372549019608</v>
          </cell>
          <cell r="Q118">
            <v>4.0187427912341409</v>
          </cell>
        </row>
        <row r="119">
          <cell r="A119" t="str">
            <v>55.59H02.001</v>
          </cell>
          <cell r="B119" t="str">
            <v>FORTRESS 1120 RISER BD</v>
          </cell>
          <cell r="C119" t="str">
            <v>SERVER II</v>
          </cell>
          <cell r="E119">
            <v>30</v>
          </cell>
          <cell r="F119">
            <v>30</v>
          </cell>
          <cell r="G119">
            <v>2</v>
          </cell>
          <cell r="H119">
            <v>5.392156862745098E-3</v>
          </cell>
          <cell r="I119">
            <v>43.13725490196078</v>
          </cell>
          <cell r="J119">
            <v>1.2687427912341407</v>
          </cell>
          <cell r="K119">
            <v>9</v>
          </cell>
          <cell r="L119">
            <v>20.5</v>
          </cell>
          <cell r="M119">
            <v>8.2000000000000017E-2</v>
          </cell>
          <cell r="N119">
            <v>41.820000000000007</v>
          </cell>
          <cell r="O119">
            <v>1.2300000000000002</v>
          </cell>
          <cell r="P119">
            <v>84.957254901960795</v>
          </cell>
          <cell r="Q119">
            <v>2.4987427912341409</v>
          </cell>
        </row>
        <row r="120">
          <cell r="A120" t="str">
            <v>55.59H03.001</v>
          </cell>
          <cell r="B120" t="str">
            <v>FORTESS 1120 LED BD</v>
          </cell>
          <cell r="C120" t="str">
            <v>SERVER II</v>
          </cell>
          <cell r="D120">
            <v>0</v>
          </cell>
          <cell r="E120">
            <v>75</v>
          </cell>
          <cell r="F120">
            <v>75</v>
          </cell>
          <cell r="G120">
            <v>22</v>
          </cell>
          <cell r="H120">
            <v>1.2254901960784314E-3</v>
          </cell>
          <cell r="I120">
            <v>9.8039215686274517</v>
          </cell>
          <cell r="J120">
            <v>0.28835063437139563</v>
          </cell>
          <cell r="K120">
            <v>9</v>
          </cell>
          <cell r="L120">
            <v>22.5</v>
          </cell>
          <cell r="M120">
            <v>9.0000000000000011E-2</v>
          </cell>
          <cell r="N120">
            <v>45.900000000000006</v>
          </cell>
          <cell r="O120">
            <v>1.35</v>
          </cell>
          <cell r="P120">
            <v>55.703921568627457</v>
          </cell>
          <cell r="Q120">
            <v>1.6383506343713958</v>
          </cell>
        </row>
        <row r="121">
          <cell r="A121" t="str">
            <v>55.59H04.001</v>
          </cell>
          <cell r="B121" t="str">
            <v>FORTESS 1120 CD-ROM BD</v>
          </cell>
          <cell r="C121" t="str">
            <v>SERVER II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55.5A102.001</v>
          </cell>
          <cell r="B122" t="str">
            <v>CHIMPANZEE LED BD</v>
          </cell>
          <cell r="C122" t="str">
            <v>SERVER II</v>
          </cell>
          <cell r="D122">
            <v>0</v>
          </cell>
          <cell r="E122">
            <v>30</v>
          </cell>
          <cell r="F122">
            <v>30</v>
          </cell>
          <cell r="G122">
            <v>6</v>
          </cell>
          <cell r="H122">
            <v>1.7973856209150326E-3</v>
          </cell>
          <cell r="I122">
            <v>14.37908496732026</v>
          </cell>
          <cell r="J122">
            <v>0.42291426374471353</v>
          </cell>
          <cell r="K122">
            <v>9</v>
          </cell>
          <cell r="L122">
            <v>24.5</v>
          </cell>
          <cell r="M122">
            <v>9.8000000000000004E-2</v>
          </cell>
          <cell r="N122">
            <v>49.980000000000004</v>
          </cell>
          <cell r="O122">
            <v>1.4700000000000002</v>
          </cell>
          <cell r="P122">
            <v>64.359084967320257</v>
          </cell>
          <cell r="Q122">
            <v>1.8929142637447134</v>
          </cell>
        </row>
        <row r="123">
          <cell r="A123" t="str">
            <v>55.5A103.001</v>
          </cell>
          <cell r="B123" t="str">
            <v>CHIMPANZEE RISER CARD</v>
          </cell>
          <cell r="C123" t="str">
            <v>SERVER II</v>
          </cell>
          <cell r="D123">
            <v>30</v>
          </cell>
          <cell r="E123">
            <v>0</v>
          </cell>
          <cell r="F123">
            <v>30</v>
          </cell>
          <cell r="G123">
            <v>2</v>
          </cell>
          <cell r="H123">
            <v>5.392156862745098E-3</v>
          </cell>
          <cell r="I123">
            <v>43.13725490196078</v>
          </cell>
          <cell r="J123">
            <v>1.2687427912341407</v>
          </cell>
          <cell r="K123">
            <v>9</v>
          </cell>
          <cell r="L123">
            <v>10.5</v>
          </cell>
          <cell r="M123">
            <v>4.2000000000000003E-2</v>
          </cell>
          <cell r="N123">
            <v>21.42</v>
          </cell>
          <cell r="O123">
            <v>0.63</v>
          </cell>
          <cell r="P123">
            <v>64.557254901960789</v>
          </cell>
          <cell r="Q123">
            <v>1.8987427912341408</v>
          </cell>
        </row>
        <row r="124">
          <cell r="A124" t="str">
            <v>55.5A104.001</v>
          </cell>
          <cell r="B124" t="str">
            <v>CHIMPANZEE BACK PLANE BD</v>
          </cell>
          <cell r="C124" t="str">
            <v>SERVER II</v>
          </cell>
          <cell r="D124">
            <v>30</v>
          </cell>
          <cell r="E124">
            <v>0</v>
          </cell>
          <cell r="F124">
            <v>30</v>
          </cell>
          <cell r="G124">
            <v>8</v>
          </cell>
          <cell r="H124">
            <v>1.3480392156862745E-3</v>
          </cell>
          <cell r="I124">
            <v>10.784313725490195</v>
          </cell>
          <cell r="J124">
            <v>0.31718569780853517</v>
          </cell>
          <cell r="K124">
            <v>9</v>
          </cell>
          <cell r="L124">
            <v>11.5</v>
          </cell>
          <cell r="M124">
            <v>4.6000000000000006E-2</v>
          </cell>
          <cell r="N124">
            <v>23.460000000000004</v>
          </cell>
          <cell r="O124">
            <v>0.69000000000000017</v>
          </cell>
          <cell r="P124">
            <v>34.244313725490201</v>
          </cell>
          <cell r="Q124">
            <v>1.0071856978085354</v>
          </cell>
        </row>
        <row r="125">
          <cell r="A125" t="str">
            <v>55.5A502.001</v>
          </cell>
          <cell r="B125" t="str">
            <v>CHIMP 2.0 LED BD</v>
          </cell>
          <cell r="C125" t="str">
            <v>SERVER I</v>
          </cell>
          <cell r="D125">
            <v>0</v>
          </cell>
          <cell r="E125">
            <v>30</v>
          </cell>
          <cell r="F125">
            <v>30</v>
          </cell>
          <cell r="G125">
            <v>12</v>
          </cell>
          <cell r="H125">
            <v>8.9869281045751629E-4</v>
          </cell>
          <cell r="I125">
            <v>7.18954248366013</v>
          </cell>
          <cell r="J125">
            <v>0.21145713187235676</v>
          </cell>
          <cell r="K125">
            <v>35</v>
          </cell>
          <cell r="L125">
            <v>12.5</v>
          </cell>
          <cell r="M125">
            <v>0.19444444444444448</v>
          </cell>
          <cell r="N125">
            <v>99.166666666666686</v>
          </cell>
          <cell r="O125">
            <v>2.9166666666666674</v>
          </cell>
          <cell r="P125">
            <v>106.35620915032682</v>
          </cell>
          <cell r="Q125">
            <v>3.1281237985390242</v>
          </cell>
        </row>
        <row r="126">
          <cell r="A126" t="str">
            <v>55.5A503.001</v>
          </cell>
          <cell r="B126" t="str">
            <v>CHIMP 2.0 PCI BD</v>
          </cell>
          <cell r="C126" t="str">
            <v>SERVER I</v>
          </cell>
          <cell r="D126">
            <v>0</v>
          </cell>
          <cell r="E126">
            <v>30</v>
          </cell>
          <cell r="F126">
            <v>30</v>
          </cell>
          <cell r="G126">
            <v>4</v>
          </cell>
          <cell r="H126">
            <v>2.696078431372549E-3</v>
          </cell>
          <cell r="I126">
            <v>21.56862745098039</v>
          </cell>
          <cell r="J126">
            <v>0.63437139561707034</v>
          </cell>
          <cell r="K126">
            <v>9</v>
          </cell>
          <cell r="L126">
            <v>17.5</v>
          </cell>
          <cell r="M126">
            <v>6.9999999999999993E-2</v>
          </cell>
          <cell r="N126">
            <v>35.699999999999996</v>
          </cell>
          <cell r="O126">
            <v>1.0499999999999998</v>
          </cell>
          <cell r="P126">
            <v>57.268627450980389</v>
          </cell>
          <cell r="Q126">
            <v>1.6843713956170703</v>
          </cell>
        </row>
        <row r="127">
          <cell r="A127" t="str">
            <v>55.5A505.001</v>
          </cell>
          <cell r="B127" t="str">
            <v>CHIMP 2.0 CD-ROM BD</v>
          </cell>
          <cell r="C127" t="str">
            <v>SERVER I</v>
          </cell>
          <cell r="D127">
            <v>0</v>
          </cell>
          <cell r="E127">
            <v>45</v>
          </cell>
          <cell r="F127">
            <v>45</v>
          </cell>
          <cell r="G127">
            <v>36</v>
          </cell>
          <cell r="H127">
            <v>4.4934640522875815E-4</v>
          </cell>
          <cell r="I127">
            <v>3.594771241830065</v>
          </cell>
          <cell r="J127">
            <v>0.10572856593617838</v>
          </cell>
          <cell r="K127">
            <v>11</v>
          </cell>
          <cell r="L127">
            <v>17.5</v>
          </cell>
          <cell r="M127">
            <v>8.5555555555555565E-2</v>
          </cell>
          <cell r="N127">
            <v>43.63333333333334</v>
          </cell>
          <cell r="O127">
            <v>1.2833333333333334</v>
          </cell>
          <cell r="P127">
            <v>47.228104575163407</v>
          </cell>
          <cell r="Q127">
            <v>1.3890618992695121</v>
          </cell>
        </row>
        <row r="128">
          <cell r="A128" t="str">
            <v>55.65A02.001</v>
          </cell>
          <cell r="B128" t="str">
            <v>FS150 MIDDLE PLANE BOARD - DIP</v>
          </cell>
          <cell r="C128" t="str">
            <v>STORAGE</v>
          </cell>
          <cell r="D128">
            <v>45</v>
          </cell>
          <cell r="E128">
            <v>46</v>
          </cell>
          <cell r="F128">
            <v>91</v>
          </cell>
          <cell r="G128">
            <v>2</v>
          </cell>
          <cell r="H128">
            <v>1.63562091503268E-2</v>
          </cell>
          <cell r="I128">
            <v>130.84967320261438</v>
          </cell>
          <cell r="J128">
            <v>3.8485198000768936</v>
          </cell>
          <cell r="K128">
            <v>40</v>
          </cell>
          <cell r="L128">
            <v>17.5</v>
          </cell>
          <cell r="M128">
            <v>0.31111111111111117</v>
          </cell>
          <cell r="N128">
            <v>158.66666666666669</v>
          </cell>
          <cell r="O128">
            <v>4.666666666666667</v>
          </cell>
          <cell r="P128">
            <v>289.51633986928107</v>
          </cell>
          <cell r="Q128">
            <v>8.5151864667435611</v>
          </cell>
        </row>
        <row r="129">
          <cell r="A129" t="str">
            <v>55.65A02.001</v>
          </cell>
          <cell r="B129" t="str">
            <v>FS150 MIDDLE PLANE BOARD - DIP</v>
          </cell>
          <cell r="C129" t="str">
            <v>STORAGE</v>
          </cell>
          <cell r="D129">
            <v>45</v>
          </cell>
          <cell r="E129">
            <v>46</v>
          </cell>
          <cell r="F129">
            <v>91</v>
          </cell>
          <cell r="G129">
            <v>2</v>
          </cell>
          <cell r="H129">
            <v>1.63562091503268E-2</v>
          </cell>
          <cell r="I129">
            <v>130.84967320261438</v>
          </cell>
          <cell r="J129">
            <v>3.8485198000768936</v>
          </cell>
          <cell r="K129">
            <v>40</v>
          </cell>
          <cell r="L129">
            <v>17.5</v>
          </cell>
          <cell r="M129">
            <v>0.31111111111111117</v>
          </cell>
          <cell r="N129">
            <v>158.66666666666669</v>
          </cell>
          <cell r="O129">
            <v>4.666666666666667</v>
          </cell>
          <cell r="P129">
            <v>289.51633986928107</v>
          </cell>
          <cell r="Q129">
            <v>8.5151864667435611</v>
          </cell>
        </row>
        <row r="130">
          <cell r="A130" t="str">
            <v>55.65A02.011</v>
          </cell>
          <cell r="B130" t="str">
            <v>FS150 MIDDL PLANE BD</v>
          </cell>
          <cell r="C130" t="str">
            <v>STORAGE</v>
          </cell>
          <cell r="D130">
            <v>40</v>
          </cell>
          <cell r="E130">
            <v>33</v>
          </cell>
          <cell r="F130">
            <v>73</v>
          </cell>
          <cell r="G130">
            <v>2</v>
          </cell>
          <cell r="H130">
            <v>1.3120915032679739E-2</v>
          </cell>
          <cell r="I130">
            <v>104.96732026143792</v>
          </cell>
          <cell r="J130">
            <v>3.0872741253364095</v>
          </cell>
          <cell r="K130">
            <v>40</v>
          </cell>
          <cell r="L130">
            <v>17.5</v>
          </cell>
          <cell r="M130">
            <v>0.31111111111111117</v>
          </cell>
          <cell r="N130">
            <v>158.66666666666669</v>
          </cell>
          <cell r="O130">
            <v>4.666666666666667</v>
          </cell>
          <cell r="P130">
            <v>263.6339869281046</v>
          </cell>
          <cell r="Q130">
            <v>7.7539407920030765</v>
          </cell>
        </row>
        <row r="131">
          <cell r="A131" t="str">
            <v>55.65A03.001</v>
          </cell>
          <cell r="B131" t="str">
            <v>FS150 SCSI CARD</v>
          </cell>
          <cell r="C131" t="str">
            <v>STORAGE</v>
          </cell>
          <cell r="E131">
            <v>48</v>
          </cell>
          <cell r="F131">
            <v>48</v>
          </cell>
          <cell r="G131">
            <v>4</v>
          </cell>
          <cell r="H131">
            <v>4.3137254901960791E-3</v>
          </cell>
          <cell r="I131">
            <v>34.509803921568633</v>
          </cell>
          <cell r="J131">
            <v>1.0149942329873127</v>
          </cell>
          <cell r="K131">
            <v>11</v>
          </cell>
          <cell r="L131">
            <v>16.5</v>
          </cell>
          <cell r="M131">
            <v>8.0666666666666664E-2</v>
          </cell>
          <cell r="N131">
            <v>41.14</v>
          </cell>
          <cell r="O131">
            <v>1.21</v>
          </cell>
          <cell r="P131">
            <v>75.649803921568633</v>
          </cell>
          <cell r="Q131">
            <v>2.2249942329873127</v>
          </cell>
        </row>
        <row r="132">
          <cell r="A132" t="str">
            <v>55.65A04.001</v>
          </cell>
          <cell r="B132" t="str">
            <v>FS150 CD-ROM CONVERT BD</v>
          </cell>
          <cell r="C132" t="str">
            <v>STORAGE</v>
          </cell>
          <cell r="D132">
            <v>35</v>
          </cell>
          <cell r="E132">
            <v>0</v>
          </cell>
          <cell r="F132">
            <v>35</v>
          </cell>
          <cell r="G132">
            <v>11</v>
          </cell>
          <cell r="H132">
            <v>1.1437908496732027E-3</v>
          </cell>
          <cell r="I132">
            <v>9.1503267973856222</v>
          </cell>
          <cell r="J132">
            <v>0.26912725874663596</v>
          </cell>
          <cell r="K132">
            <v>12</v>
          </cell>
          <cell r="L132">
            <v>10.5</v>
          </cell>
          <cell r="M132">
            <v>5.6000000000000015E-2</v>
          </cell>
          <cell r="N132">
            <v>28.560000000000009</v>
          </cell>
          <cell r="O132">
            <v>0.8400000000000003</v>
          </cell>
          <cell r="P132">
            <v>37.710326797385633</v>
          </cell>
          <cell r="Q132">
            <v>1.1091272587466363</v>
          </cell>
        </row>
        <row r="133">
          <cell r="A133" t="str">
            <v>55.65A06.001</v>
          </cell>
          <cell r="B133" t="str">
            <v>FS150 MID-PLANE BD</v>
          </cell>
          <cell r="C133" t="str">
            <v>STORAGE</v>
          </cell>
          <cell r="E133">
            <v>45</v>
          </cell>
          <cell r="F133">
            <v>45</v>
          </cell>
          <cell r="G133">
            <v>4</v>
          </cell>
          <cell r="H133">
            <v>4.0441176470588239E-3</v>
          </cell>
          <cell r="I133">
            <v>32.352941176470594</v>
          </cell>
          <cell r="J133">
            <v>0.95155709342560568</v>
          </cell>
          <cell r="K133">
            <v>28</v>
          </cell>
          <cell r="L133">
            <v>11.5</v>
          </cell>
          <cell r="M133">
            <v>0.14311111111111111</v>
          </cell>
          <cell r="N133">
            <v>72.986666666666665</v>
          </cell>
          <cell r="O133">
            <v>2.1466666666666665</v>
          </cell>
          <cell r="P133">
            <v>105.33960784313726</v>
          </cell>
          <cell r="Q133">
            <v>3.0982237600922722</v>
          </cell>
        </row>
        <row r="134">
          <cell r="A134" t="str">
            <v>55.65A07.001</v>
          </cell>
          <cell r="B134" t="str">
            <v>FS150 MIDDLE TRANSITION</v>
          </cell>
          <cell r="C134" t="str">
            <v>STORAGE</v>
          </cell>
          <cell r="D134">
            <v>30</v>
          </cell>
          <cell r="E134">
            <v>30</v>
          </cell>
          <cell r="F134">
            <v>60</v>
          </cell>
          <cell r="G134">
            <v>2</v>
          </cell>
          <cell r="H134">
            <v>1.0784313725490196E-2</v>
          </cell>
          <cell r="I134">
            <v>86.274509803921561</v>
          </cell>
          <cell r="J134">
            <v>2.5374855824682814</v>
          </cell>
          <cell r="K134">
            <v>20</v>
          </cell>
          <cell r="L134">
            <v>14.5</v>
          </cell>
          <cell r="M134">
            <v>0.12888888888888889</v>
          </cell>
          <cell r="N134">
            <v>65.733333333333334</v>
          </cell>
          <cell r="O134">
            <v>1.9333333333333333</v>
          </cell>
          <cell r="P134">
            <v>152.00784313725489</v>
          </cell>
          <cell r="Q134">
            <v>4.4708189158016145</v>
          </cell>
        </row>
        <row r="135">
          <cell r="A135" t="str">
            <v>55.65A08.001</v>
          </cell>
          <cell r="B135" t="str">
            <v>FS150 USB &amp; COM BD</v>
          </cell>
          <cell r="C135" t="str">
            <v>STORAGE</v>
          </cell>
          <cell r="D135">
            <v>0</v>
          </cell>
          <cell r="E135">
            <v>30</v>
          </cell>
          <cell r="F135">
            <v>30</v>
          </cell>
          <cell r="G135">
            <v>5</v>
          </cell>
          <cell r="H135">
            <v>2.1568627450980395E-3</v>
          </cell>
          <cell r="I135">
            <v>17.254901960784316</v>
          </cell>
          <cell r="J135">
            <v>0.50749711649365636</v>
          </cell>
          <cell r="K135">
            <v>20</v>
          </cell>
          <cell r="L135">
            <v>8.5</v>
          </cell>
          <cell r="M135">
            <v>7.555555555555557E-2</v>
          </cell>
          <cell r="N135">
            <v>38.533333333333339</v>
          </cell>
          <cell r="O135">
            <v>1.1333333333333335</v>
          </cell>
          <cell r="P135">
            <v>55.788235294117655</v>
          </cell>
          <cell r="Q135">
            <v>1.6408304498269899</v>
          </cell>
        </row>
        <row r="136">
          <cell r="A136" t="str">
            <v>55.65A09.001</v>
          </cell>
          <cell r="B136" t="str">
            <v>FS150 LED PANNEL</v>
          </cell>
          <cell r="C136" t="str">
            <v>STORAGE</v>
          </cell>
          <cell r="E136">
            <v>30</v>
          </cell>
          <cell r="F136">
            <v>30</v>
          </cell>
          <cell r="G136">
            <v>5</v>
          </cell>
          <cell r="H136">
            <v>2.1568627450980395E-3</v>
          </cell>
          <cell r="I136">
            <v>17.254901960784316</v>
          </cell>
          <cell r="J136">
            <v>0.50749711649365636</v>
          </cell>
          <cell r="K136">
            <v>20</v>
          </cell>
          <cell r="L136">
            <v>9</v>
          </cell>
          <cell r="M136">
            <v>0.08</v>
          </cell>
          <cell r="N136">
            <v>40.800000000000004</v>
          </cell>
          <cell r="O136">
            <v>1.2000000000000002</v>
          </cell>
          <cell r="P136">
            <v>58.054901960784321</v>
          </cell>
          <cell r="Q136">
            <v>1.7074971164936565</v>
          </cell>
        </row>
        <row r="137">
          <cell r="A137" t="str">
            <v>55.65A10.001</v>
          </cell>
          <cell r="B137" t="str">
            <v>FS150 RISER CARD (L</v>
          </cell>
          <cell r="C137" t="str">
            <v>STORAGE</v>
          </cell>
          <cell r="E137">
            <v>30</v>
          </cell>
          <cell r="F137">
            <v>30</v>
          </cell>
          <cell r="G137">
            <v>2</v>
          </cell>
          <cell r="H137">
            <v>5.392156862745098E-3</v>
          </cell>
          <cell r="I137">
            <v>43.13725490196078</v>
          </cell>
          <cell r="J137">
            <v>1.2687427912341407</v>
          </cell>
          <cell r="K137">
            <v>16</v>
          </cell>
          <cell r="L137">
            <v>10.5</v>
          </cell>
          <cell r="M137">
            <v>7.4666666666666673E-2</v>
          </cell>
          <cell r="N137">
            <v>38.080000000000005</v>
          </cell>
          <cell r="O137">
            <v>1.1200000000000001</v>
          </cell>
          <cell r="P137">
            <v>81.217254901960786</v>
          </cell>
          <cell r="Q137">
            <v>2.3887427912341406</v>
          </cell>
        </row>
        <row r="138">
          <cell r="A138" t="str">
            <v>55.65A10.011</v>
          </cell>
          <cell r="B138" t="str">
            <v>FS150 RISER CARD (R)</v>
          </cell>
          <cell r="C138" t="str">
            <v>STORAGE</v>
          </cell>
          <cell r="E138">
            <v>30</v>
          </cell>
          <cell r="F138">
            <v>30</v>
          </cell>
          <cell r="G138">
            <v>2</v>
          </cell>
          <cell r="H138">
            <v>5.392156862745098E-3</v>
          </cell>
          <cell r="I138">
            <v>43.13725490196078</v>
          </cell>
          <cell r="J138">
            <v>1.2687427912341407</v>
          </cell>
          <cell r="K138">
            <v>16</v>
          </cell>
          <cell r="L138">
            <v>11.5</v>
          </cell>
          <cell r="M138">
            <v>8.1777777777777796E-2</v>
          </cell>
          <cell r="N138">
            <v>41.706666666666678</v>
          </cell>
          <cell r="O138">
            <v>1.226666666666667</v>
          </cell>
          <cell r="P138">
            <v>84.843921568627451</v>
          </cell>
          <cell r="Q138">
            <v>2.4954094579008075</v>
          </cell>
        </row>
        <row r="139">
          <cell r="A139" t="str">
            <v>55.65A10.021</v>
          </cell>
          <cell r="B139" t="str">
            <v>FS150 PCI RISER CARD-INTEL(D)</v>
          </cell>
          <cell r="C139" t="str">
            <v>STORAGE</v>
          </cell>
          <cell r="D139">
            <v>0</v>
          </cell>
          <cell r="E139">
            <v>30</v>
          </cell>
          <cell r="F139">
            <v>30</v>
          </cell>
          <cell r="G139">
            <v>2</v>
          </cell>
          <cell r="H139">
            <v>5.392156862745098E-3</v>
          </cell>
          <cell r="I139">
            <v>43.13725490196078</v>
          </cell>
          <cell r="J139">
            <v>1.2687427912341407</v>
          </cell>
          <cell r="K139">
            <v>16</v>
          </cell>
          <cell r="L139">
            <v>11.5</v>
          </cell>
          <cell r="M139">
            <v>8.1777777777777796E-2</v>
          </cell>
          <cell r="N139">
            <v>41.706666666666678</v>
          </cell>
          <cell r="O139">
            <v>1.226666666666667</v>
          </cell>
          <cell r="P139">
            <v>84.843921568627451</v>
          </cell>
          <cell r="Q139">
            <v>2.4954094579008075</v>
          </cell>
        </row>
        <row r="140">
          <cell r="A140" t="str">
            <v>55.67B02.011</v>
          </cell>
          <cell r="B140" t="str">
            <v>FS150-2 MIDDLE PLANE BD</v>
          </cell>
          <cell r="C140" t="str">
            <v>STORAGE</v>
          </cell>
          <cell r="D140">
            <v>40</v>
          </cell>
          <cell r="E140">
            <v>33</v>
          </cell>
          <cell r="F140">
            <v>73</v>
          </cell>
          <cell r="G140">
            <v>2</v>
          </cell>
          <cell r="H140">
            <v>1.3120915032679739E-2</v>
          </cell>
          <cell r="I140">
            <v>104.96732026143792</v>
          </cell>
          <cell r="J140">
            <v>3.0872741253364095</v>
          </cell>
          <cell r="K140">
            <v>40</v>
          </cell>
          <cell r="L140">
            <v>18.5</v>
          </cell>
          <cell r="M140">
            <v>0.32888888888888895</v>
          </cell>
          <cell r="N140">
            <v>167.73333333333338</v>
          </cell>
          <cell r="O140">
            <v>4.9333333333333345</v>
          </cell>
          <cell r="P140">
            <v>272.70065359477132</v>
          </cell>
          <cell r="Q140">
            <v>8.020607458669744</v>
          </cell>
        </row>
        <row r="141">
          <cell r="A141" t="str">
            <v>55.67B03.001</v>
          </cell>
          <cell r="B141" t="str">
            <v>FS150-2 SATA CONVERT BD</v>
          </cell>
          <cell r="C141" t="str">
            <v>STORAGE</v>
          </cell>
          <cell r="D141">
            <v>42</v>
          </cell>
          <cell r="E141">
            <v>45</v>
          </cell>
          <cell r="F141">
            <v>87</v>
          </cell>
          <cell r="G141">
            <v>4</v>
          </cell>
          <cell r="H141">
            <v>7.8186274509803918E-3</v>
          </cell>
          <cell r="I141">
            <v>62.549019607843135</v>
          </cell>
          <cell r="J141">
            <v>1.8396770472895039</v>
          </cell>
          <cell r="K141">
            <v>40</v>
          </cell>
          <cell r="L141">
            <v>18.5</v>
          </cell>
          <cell r="M141">
            <v>0.32888888888888895</v>
          </cell>
          <cell r="N141">
            <v>167.73333333333338</v>
          </cell>
          <cell r="O141">
            <v>4.9333333333333345</v>
          </cell>
          <cell r="P141">
            <v>230.2823529411765</v>
          </cell>
          <cell r="Q141">
            <v>6.7730103806228383</v>
          </cell>
        </row>
        <row r="142">
          <cell r="A142" t="str">
            <v>55.92801.001</v>
          </cell>
          <cell r="B142" t="str">
            <v>SAF-TE 5M DAUGHTER BOARD (DIP)</v>
          </cell>
          <cell r="D142">
            <v>30</v>
          </cell>
          <cell r="E142">
            <v>36</v>
          </cell>
          <cell r="F142">
            <v>66</v>
          </cell>
          <cell r="G142">
            <v>4</v>
          </cell>
          <cell r="H142">
            <v>5.9313725490196091E-3</v>
          </cell>
          <cell r="I142">
            <v>47.450980392156872</v>
          </cell>
          <cell r="J142">
            <v>1.395617070357555</v>
          </cell>
          <cell r="K142">
            <v>45</v>
          </cell>
          <cell r="L142">
            <v>14</v>
          </cell>
          <cell r="M142">
            <v>0.27999999999999997</v>
          </cell>
          <cell r="N142">
            <v>142.79999999999998</v>
          </cell>
          <cell r="O142">
            <v>4.1999999999999993</v>
          </cell>
          <cell r="P142">
            <v>190.25098039215686</v>
          </cell>
          <cell r="Q142">
            <v>5.5956170703575552</v>
          </cell>
        </row>
        <row r="143">
          <cell r="A143" t="str">
            <v>55.96303.001</v>
          </cell>
          <cell r="C143" t="str">
            <v>SERVER I</v>
          </cell>
          <cell r="D143">
            <v>0</v>
          </cell>
          <cell r="E143">
            <v>30</v>
          </cell>
          <cell r="F143">
            <v>30</v>
          </cell>
          <cell r="G143">
            <v>6</v>
          </cell>
          <cell r="H143">
            <v>1.7973856209150326E-3</v>
          </cell>
          <cell r="I143">
            <v>14.37908496732026</v>
          </cell>
          <cell r="J143">
            <v>0.42291426374471353</v>
          </cell>
          <cell r="K143">
            <v>45</v>
          </cell>
          <cell r="L143">
            <v>14</v>
          </cell>
          <cell r="M143">
            <v>0.27999999999999997</v>
          </cell>
          <cell r="N143">
            <v>142.79999999999998</v>
          </cell>
          <cell r="O143">
            <v>4.1999999999999993</v>
          </cell>
          <cell r="P143">
            <v>157.17908496732025</v>
          </cell>
          <cell r="Q143">
            <v>4.6229142637447129</v>
          </cell>
        </row>
        <row r="144">
          <cell r="A144" t="str">
            <v>91.36P10.004</v>
          </cell>
          <cell r="B144" t="str">
            <v>S81PI USB BOARD</v>
          </cell>
          <cell r="C144" t="str">
            <v>DT</v>
          </cell>
          <cell r="D144">
            <v>0</v>
          </cell>
          <cell r="E144">
            <v>45</v>
          </cell>
          <cell r="F144">
            <v>45</v>
          </cell>
          <cell r="G144">
            <v>7</v>
          </cell>
          <cell r="H144">
            <v>2.3109243697478992E-3</v>
          </cell>
          <cell r="I144">
            <v>18.487394957983195</v>
          </cell>
          <cell r="J144">
            <v>0.54374691052891755</v>
          </cell>
          <cell r="K144">
            <v>9</v>
          </cell>
          <cell r="L144">
            <v>20.5</v>
          </cell>
          <cell r="M144">
            <v>8.2000000000000017E-2</v>
          </cell>
          <cell r="N144">
            <v>41.820000000000007</v>
          </cell>
          <cell r="O144">
            <v>1.2300000000000002</v>
          </cell>
          <cell r="P144">
            <v>60.307394957983206</v>
          </cell>
          <cell r="Q144">
            <v>1.7737469105289179</v>
          </cell>
        </row>
        <row r="145">
          <cell r="A145" t="str">
            <v>91.51R10.002</v>
          </cell>
          <cell r="B145" t="str">
            <v>M51SLG CD-ROM CONVERTER KIT</v>
          </cell>
          <cell r="C145" t="str">
            <v>SERVER I</v>
          </cell>
          <cell r="E145">
            <v>30</v>
          </cell>
          <cell r="F145">
            <v>30</v>
          </cell>
          <cell r="G145">
            <v>4</v>
          </cell>
          <cell r="H145">
            <v>2.696078431372549E-3</v>
          </cell>
          <cell r="I145">
            <v>21.56862745098039</v>
          </cell>
          <cell r="J145">
            <v>0.63437139561707034</v>
          </cell>
          <cell r="K145">
            <v>9</v>
          </cell>
          <cell r="L145">
            <v>23</v>
          </cell>
          <cell r="M145">
            <v>9.2000000000000012E-2</v>
          </cell>
          <cell r="N145">
            <v>46.920000000000009</v>
          </cell>
          <cell r="O145">
            <v>1.3800000000000003</v>
          </cell>
          <cell r="P145">
            <v>68.488627450980403</v>
          </cell>
          <cell r="Q145">
            <v>2.0143713956170708</v>
          </cell>
        </row>
        <row r="146">
          <cell r="A146" t="str">
            <v>91.51R10.002</v>
          </cell>
          <cell r="B146" t="str">
            <v>M51SLG CD-ROM CONVERTER KIT</v>
          </cell>
          <cell r="C146" t="str">
            <v>SERVER I</v>
          </cell>
          <cell r="E146">
            <v>30</v>
          </cell>
          <cell r="F146">
            <v>30</v>
          </cell>
          <cell r="G146">
            <v>4</v>
          </cell>
          <cell r="H146">
            <v>2.696078431372549E-3</v>
          </cell>
          <cell r="I146">
            <v>21.56862745098039</v>
          </cell>
          <cell r="J146">
            <v>0.63437139561707034</v>
          </cell>
          <cell r="K146">
            <v>9</v>
          </cell>
          <cell r="L146">
            <v>23</v>
          </cell>
          <cell r="M146">
            <v>9.2000000000000012E-2</v>
          </cell>
          <cell r="N146">
            <v>46.920000000000009</v>
          </cell>
          <cell r="O146">
            <v>1.3800000000000003</v>
          </cell>
          <cell r="P146">
            <v>68.488627450980403</v>
          </cell>
          <cell r="Q146">
            <v>2.0143713956170708</v>
          </cell>
        </row>
        <row r="147">
          <cell r="A147" t="str">
            <v>91.51R10.002</v>
          </cell>
          <cell r="B147" t="str">
            <v>M51SLG CD-ROM CONVERTER KIT</v>
          </cell>
          <cell r="C147" t="str">
            <v>SERVER I</v>
          </cell>
          <cell r="E147">
            <v>30</v>
          </cell>
          <cell r="F147">
            <v>30</v>
          </cell>
          <cell r="G147">
            <v>4</v>
          </cell>
          <cell r="H147">
            <v>2.696078431372549E-3</v>
          </cell>
          <cell r="I147">
            <v>21.56862745098039</v>
          </cell>
          <cell r="J147">
            <v>0.63437139561707034</v>
          </cell>
          <cell r="K147">
            <v>9</v>
          </cell>
          <cell r="L147">
            <v>23</v>
          </cell>
          <cell r="M147">
            <v>9.2000000000000012E-2</v>
          </cell>
          <cell r="N147">
            <v>46.920000000000009</v>
          </cell>
          <cell r="O147">
            <v>1.3800000000000003</v>
          </cell>
          <cell r="P147">
            <v>68.488627450980403</v>
          </cell>
          <cell r="Q147">
            <v>2.0143713956170708</v>
          </cell>
        </row>
        <row r="148">
          <cell r="A148" t="str">
            <v>91.51R10.002</v>
          </cell>
          <cell r="B148" t="str">
            <v>M51SLG CD-ROM CONVERTER KIT</v>
          </cell>
          <cell r="C148" t="str">
            <v>SERVER I</v>
          </cell>
          <cell r="E148">
            <v>30</v>
          </cell>
          <cell r="F148">
            <v>30</v>
          </cell>
          <cell r="G148">
            <v>4</v>
          </cell>
          <cell r="H148">
            <v>2.696078431372549E-3</v>
          </cell>
          <cell r="I148">
            <v>21.56862745098039</v>
          </cell>
          <cell r="J148">
            <v>0.63437139561707034</v>
          </cell>
          <cell r="K148">
            <v>9</v>
          </cell>
          <cell r="L148">
            <v>23</v>
          </cell>
          <cell r="M148">
            <v>9.2000000000000012E-2</v>
          </cell>
          <cell r="N148">
            <v>46.920000000000009</v>
          </cell>
          <cell r="O148">
            <v>1.3800000000000003</v>
          </cell>
          <cell r="P148">
            <v>68.488627450980403</v>
          </cell>
          <cell r="Q148">
            <v>2.0143713956170708</v>
          </cell>
        </row>
        <row r="149">
          <cell r="A149" t="str">
            <v>91.51R10.002</v>
          </cell>
          <cell r="B149" t="str">
            <v>M51SLG CD-ROM CONVERTER KIT</v>
          </cell>
          <cell r="C149" t="str">
            <v>SERVER I</v>
          </cell>
          <cell r="E149">
            <v>30</v>
          </cell>
          <cell r="F149">
            <v>30</v>
          </cell>
          <cell r="G149">
            <v>4</v>
          </cell>
          <cell r="H149">
            <v>2.696078431372549E-3</v>
          </cell>
          <cell r="I149">
            <v>21.56862745098039</v>
          </cell>
          <cell r="J149">
            <v>0.63437139561707034</v>
          </cell>
          <cell r="K149">
            <v>9</v>
          </cell>
          <cell r="L149">
            <v>23</v>
          </cell>
          <cell r="M149">
            <v>9.2000000000000012E-2</v>
          </cell>
          <cell r="N149">
            <v>46.920000000000009</v>
          </cell>
          <cell r="O149">
            <v>1.3800000000000003</v>
          </cell>
          <cell r="P149">
            <v>68.488627450980403</v>
          </cell>
          <cell r="Q149">
            <v>2.0143713956170708</v>
          </cell>
        </row>
        <row r="150">
          <cell r="A150" t="str">
            <v>91.92810.001</v>
          </cell>
          <cell r="B150" t="str">
            <v>SAF-TE5M DAUGHTER BOARD</v>
          </cell>
          <cell r="E150">
            <v>30</v>
          </cell>
          <cell r="F150">
            <v>30</v>
          </cell>
          <cell r="G150">
            <v>4</v>
          </cell>
          <cell r="H150">
            <v>2.696078431372549E-3</v>
          </cell>
          <cell r="I150">
            <v>21.56862745098039</v>
          </cell>
          <cell r="J150">
            <v>0.63437139561707034</v>
          </cell>
          <cell r="K150">
            <v>45</v>
          </cell>
          <cell r="L150">
            <v>14</v>
          </cell>
          <cell r="M150">
            <v>0.27999999999999997</v>
          </cell>
          <cell r="N150">
            <v>142.79999999999998</v>
          </cell>
          <cell r="O150">
            <v>4.1999999999999993</v>
          </cell>
          <cell r="P150">
            <v>164.36862745098037</v>
          </cell>
          <cell r="Q150">
            <v>4.8343713956170697</v>
          </cell>
        </row>
        <row r="151">
          <cell r="A151" t="str">
            <v>P885C</v>
          </cell>
          <cell r="B151" t="str">
            <v>HT710 BPA4 SATA BAORD</v>
          </cell>
          <cell r="C151" t="str">
            <v>SERVER II</v>
          </cell>
          <cell r="D151">
            <v>30</v>
          </cell>
          <cell r="E151">
            <v>75</v>
          </cell>
          <cell r="F151">
            <v>105</v>
          </cell>
          <cell r="G151">
            <v>2</v>
          </cell>
          <cell r="H151">
            <v>1.8872549019607845E-2</v>
          </cell>
          <cell r="I151">
            <v>150.98039215686276</v>
          </cell>
          <cell r="J151">
            <v>4.4405997693194932</v>
          </cell>
          <cell r="K151">
            <v>120</v>
          </cell>
          <cell r="L151">
            <v>12.5</v>
          </cell>
          <cell r="M151">
            <v>0.66666666666666685</v>
          </cell>
          <cell r="N151">
            <v>340.00000000000011</v>
          </cell>
          <cell r="O151">
            <v>10.000000000000004</v>
          </cell>
          <cell r="P151">
            <v>490.98039215686288</v>
          </cell>
          <cell r="Q151">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Small card-July"/>
      <sheetName val="Small card-Aug"/>
      <sheetName val="Aug raw data"/>
      <sheetName val="Sheet1"/>
      <sheetName val="Raw Data"/>
      <sheetName val="ArchII"/>
      <sheetName val="Detail"/>
      <sheetName val="Vise"/>
      <sheetName val="Xbox"/>
      <sheetName val="Stock"/>
      <sheetName val="GSO's File"/>
      <sheetName val="Dean's File"/>
      <sheetName val="Assumption"/>
      <sheetName val="Trooper BOM quote"/>
      <sheetName val="EC Charge"/>
      <sheetName val="Others"/>
      <sheetName val="Pilot Run"/>
      <sheetName val="Rework"/>
      <sheetName val="plan"/>
      <sheetName val="SimulationBaseLine_TV20K+SV20K"/>
      <sheetName val="ExportData"/>
      <sheetName val="FA-LISTING"/>
      <sheetName val="Detail Schedule"/>
      <sheetName val="OverTime Rule"/>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xml:space="preserve"> $ NT/pcs</v>
          </cell>
          <cell r="J2" t="str">
            <v xml:space="preserve"> $ US/pcs</v>
          </cell>
          <cell r="K2" t="str">
            <v>C.T (Sec.)</v>
          </cell>
          <cell r="L2" t="str">
            <v>Station</v>
          </cell>
          <cell r="M2" t="str">
            <v>A.C Hr.</v>
          </cell>
          <cell r="N2" t="str">
            <v xml:space="preserve"> $ NT/pcs</v>
          </cell>
          <cell r="O2" t="str">
            <v xml:space="preserve"> $ US/pcs</v>
          </cell>
          <cell r="P2" t="str">
            <v xml:space="preserve"> $ NT/pcs</v>
          </cell>
          <cell r="Q2" t="str">
            <v xml:space="preserve"> $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55.29F04.001</v>
          </cell>
          <cell r="B13" t="str">
            <v>C 15-LC2100 tuner Bd</v>
          </cell>
          <cell r="C13" t="str">
            <v>STORAGE</v>
          </cell>
          <cell r="F13">
            <v>0</v>
          </cell>
          <cell r="G13">
            <v>4</v>
          </cell>
          <cell r="H13">
            <v>0</v>
          </cell>
          <cell r="I13">
            <v>0</v>
          </cell>
          <cell r="J13">
            <v>0</v>
          </cell>
          <cell r="K13">
            <v>9</v>
          </cell>
          <cell r="L13">
            <v>10.5</v>
          </cell>
          <cell r="M13">
            <v>4.2000000000000003E-2</v>
          </cell>
          <cell r="N13">
            <v>21.42</v>
          </cell>
          <cell r="O13">
            <v>0.63</v>
          </cell>
          <cell r="P13">
            <v>21.42</v>
          </cell>
          <cell r="Q13">
            <v>0.63</v>
          </cell>
        </row>
        <row r="14">
          <cell r="A14" t="str">
            <v>55.3ZC04.001</v>
          </cell>
          <cell r="C14" t="str">
            <v>LCD TV</v>
          </cell>
          <cell r="D14">
            <v>0</v>
          </cell>
          <cell r="E14">
            <v>0</v>
          </cell>
          <cell r="F14">
            <v>0</v>
          </cell>
          <cell r="G14">
            <v>20</v>
          </cell>
          <cell r="H14">
            <v>0</v>
          </cell>
          <cell r="I14">
            <v>0</v>
          </cell>
          <cell r="J14">
            <v>0</v>
          </cell>
          <cell r="K14">
            <v>9</v>
          </cell>
          <cell r="L14">
            <v>17.5</v>
          </cell>
          <cell r="M14">
            <v>6.9999999999999993E-2</v>
          </cell>
          <cell r="N14">
            <v>35.699999999999996</v>
          </cell>
          <cell r="O14">
            <v>1.0499999999999998</v>
          </cell>
          <cell r="P14">
            <v>35.699999999999996</v>
          </cell>
          <cell r="Q14">
            <v>1.0499999999999998</v>
          </cell>
        </row>
        <row r="15">
          <cell r="A15" t="str">
            <v>55.40M03.031</v>
          </cell>
          <cell r="B15" t="str">
            <v>WILDCAT DESK DOCKING BD</v>
          </cell>
          <cell r="C15" t="str">
            <v>NB</v>
          </cell>
          <cell r="D15">
            <v>49</v>
          </cell>
          <cell r="E15">
            <v>60</v>
          </cell>
          <cell r="F15">
            <v>109</v>
          </cell>
          <cell r="G15">
            <v>2</v>
          </cell>
          <cell r="H15">
            <v>1.9591503267973858E-2</v>
          </cell>
          <cell r="I15">
            <v>156.73202614379088</v>
          </cell>
          <cell r="J15">
            <v>4.6097654748173786</v>
          </cell>
          <cell r="K15">
            <v>32</v>
          </cell>
          <cell r="L15">
            <v>11</v>
          </cell>
          <cell r="M15">
            <v>0.15644444444444444</v>
          </cell>
          <cell r="N15">
            <v>79.786666666666662</v>
          </cell>
          <cell r="O15">
            <v>2.3466666666666667</v>
          </cell>
          <cell r="P15">
            <v>236.51869281045754</v>
          </cell>
          <cell r="Q15">
            <v>6.9564321414840453</v>
          </cell>
        </row>
        <row r="16">
          <cell r="A16" t="str">
            <v>55.47G03.011</v>
          </cell>
          <cell r="B16" t="str">
            <v>KODLAK I/O</v>
          </cell>
          <cell r="C16" t="str">
            <v>NB</v>
          </cell>
          <cell r="D16">
            <v>144</v>
          </cell>
          <cell r="E16">
            <v>80</v>
          </cell>
          <cell r="F16">
            <v>224</v>
          </cell>
          <cell r="G16">
            <v>8</v>
          </cell>
          <cell r="H16">
            <v>1.0065359477124183E-2</v>
          </cell>
          <cell r="I16">
            <v>80.522875816993462</v>
          </cell>
          <cell r="J16">
            <v>2.3683198769703959</v>
          </cell>
          <cell r="K16">
            <v>30</v>
          </cell>
          <cell r="L16">
            <v>8</v>
          </cell>
          <cell r="M16">
            <v>0.10666666666666667</v>
          </cell>
          <cell r="N16">
            <v>54.400000000000006</v>
          </cell>
          <cell r="O16">
            <v>1.6</v>
          </cell>
          <cell r="P16">
            <v>134.92287581699347</v>
          </cell>
          <cell r="Q16">
            <v>3.968319876970396</v>
          </cell>
        </row>
        <row r="17">
          <cell r="A17" t="str">
            <v>55.47G04.011</v>
          </cell>
          <cell r="C17" t="str">
            <v>NB</v>
          </cell>
          <cell r="F17">
            <v>0</v>
          </cell>
          <cell r="G17">
            <v>16</v>
          </cell>
          <cell r="H17">
            <v>0</v>
          </cell>
          <cell r="I17">
            <v>0</v>
          </cell>
          <cell r="J17">
            <v>0</v>
          </cell>
          <cell r="K17">
            <v>30</v>
          </cell>
          <cell r="L17">
            <v>6</v>
          </cell>
          <cell r="M17">
            <v>0.08</v>
          </cell>
          <cell r="N17">
            <v>40.800000000000004</v>
          </cell>
          <cell r="O17">
            <v>1.2000000000000002</v>
          </cell>
          <cell r="P17">
            <v>40.800000000000004</v>
          </cell>
          <cell r="Q17">
            <v>1.2000000000000002</v>
          </cell>
        </row>
        <row r="18">
          <cell r="A18" t="str">
            <v>55.52S02.021</v>
          </cell>
          <cell r="B18" t="str">
            <v>BPL6M Back Plane Bd</v>
          </cell>
          <cell r="C18" t="str">
            <v>SERVER</v>
          </cell>
          <cell r="E18">
            <v>100</v>
          </cell>
          <cell r="F18">
            <v>100</v>
          </cell>
          <cell r="G18">
            <v>2</v>
          </cell>
          <cell r="H18">
            <v>1.7973856209150332E-2</v>
          </cell>
          <cell r="I18">
            <v>143.79084967320267</v>
          </cell>
          <cell r="J18">
            <v>4.2291426374471373</v>
          </cell>
          <cell r="K18">
            <v>45</v>
          </cell>
          <cell r="L18">
            <v>26</v>
          </cell>
          <cell r="M18">
            <v>0.52000000000000013</v>
          </cell>
          <cell r="N18">
            <v>265.20000000000005</v>
          </cell>
          <cell r="O18">
            <v>7.8000000000000016</v>
          </cell>
          <cell r="P18">
            <v>408.99084967320272</v>
          </cell>
          <cell r="Q18">
            <v>12.029142637447139</v>
          </cell>
        </row>
        <row r="19">
          <cell r="A19" t="str">
            <v>55.62B02.001</v>
          </cell>
          <cell r="C19" t="str">
            <v>STORAGE</v>
          </cell>
          <cell r="D19">
            <v>0</v>
          </cell>
          <cell r="E19">
            <v>0</v>
          </cell>
          <cell r="F19">
            <v>0</v>
          </cell>
          <cell r="G19">
            <v>2</v>
          </cell>
          <cell r="H19">
            <v>0</v>
          </cell>
          <cell r="I19">
            <v>0</v>
          </cell>
          <cell r="J19">
            <v>0</v>
          </cell>
          <cell r="K19">
            <v>46</v>
          </cell>
          <cell r="L19">
            <v>10.5</v>
          </cell>
          <cell r="M19">
            <v>0.2146666666666667</v>
          </cell>
          <cell r="N19">
            <v>109.48000000000002</v>
          </cell>
          <cell r="O19">
            <v>3.2200000000000006</v>
          </cell>
          <cell r="P19">
            <v>109.48000000000002</v>
          </cell>
          <cell r="Q19">
            <v>3.2200000000000006</v>
          </cell>
        </row>
        <row r="20">
          <cell r="A20" t="str">
            <v>55.62B04.001</v>
          </cell>
          <cell r="C20" t="str">
            <v>STORAGE</v>
          </cell>
          <cell r="F20">
            <v>0</v>
          </cell>
          <cell r="G20">
            <v>1</v>
          </cell>
          <cell r="H20">
            <v>0</v>
          </cell>
          <cell r="I20">
            <v>0</v>
          </cell>
          <cell r="J20">
            <v>0</v>
          </cell>
          <cell r="K20">
            <v>77</v>
          </cell>
          <cell r="L20">
            <v>10.5</v>
          </cell>
          <cell r="M20">
            <v>0.35933333333333334</v>
          </cell>
          <cell r="N20">
            <v>183.26</v>
          </cell>
          <cell r="O20">
            <v>5.39</v>
          </cell>
          <cell r="P20">
            <v>183.26</v>
          </cell>
          <cell r="Q20">
            <v>5.39</v>
          </cell>
        </row>
        <row r="21">
          <cell r="A21" t="str">
            <v>55.67B04.001</v>
          </cell>
          <cell r="C21" t="str">
            <v>STORAGE</v>
          </cell>
          <cell r="E21">
            <v>45</v>
          </cell>
          <cell r="F21">
            <v>45</v>
          </cell>
          <cell r="G21">
            <v>4</v>
          </cell>
          <cell r="H21">
            <v>4.0441176470588239E-3</v>
          </cell>
          <cell r="I21">
            <v>32.352941176470594</v>
          </cell>
          <cell r="J21">
            <v>0.95155709342560568</v>
          </cell>
          <cell r="K21">
            <v>11</v>
          </cell>
          <cell r="L21">
            <v>17.5</v>
          </cell>
          <cell r="M21">
            <v>8.5555555555555565E-2</v>
          </cell>
          <cell r="N21">
            <v>43.63333333333334</v>
          </cell>
          <cell r="O21">
            <v>1.2833333333333334</v>
          </cell>
          <cell r="P21">
            <v>75.986274509803934</v>
          </cell>
          <cell r="Q21">
            <v>2.2348904267589393</v>
          </cell>
        </row>
        <row r="22">
          <cell r="A22" t="str">
            <v>91.58M10.002</v>
          </cell>
          <cell r="C22" t="str">
            <v>SERVER I</v>
          </cell>
          <cell r="E22">
            <v>30</v>
          </cell>
          <cell r="F22">
            <v>30</v>
          </cell>
          <cell r="G22">
            <v>2</v>
          </cell>
          <cell r="H22">
            <v>5.392156862745098E-3</v>
          </cell>
          <cell r="I22">
            <v>43.13725490196078</v>
          </cell>
          <cell r="J22">
            <v>1.2687427912341407</v>
          </cell>
          <cell r="K22">
            <v>15</v>
          </cell>
          <cell r="L22">
            <v>27.5</v>
          </cell>
          <cell r="M22">
            <v>0.18333333333333335</v>
          </cell>
          <cell r="N22">
            <v>93.500000000000014</v>
          </cell>
          <cell r="O22">
            <v>2.7500000000000004</v>
          </cell>
          <cell r="P22">
            <v>136.6372549019608</v>
          </cell>
          <cell r="Q22">
            <v>4.0187427912341409</v>
          </cell>
        </row>
        <row r="23">
          <cell r="A23" t="str">
            <v>55.30902.201</v>
          </cell>
          <cell r="B23" t="str">
            <v>15" HINGE BOARD-JAGUAR</v>
          </cell>
          <cell r="C23" t="str">
            <v>NB</v>
          </cell>
          <cell r="D23">
            <v>30</v>
          </cell>
          <cell r="E23">
            <v>87</v>
          </cell>
          <cell r="F23">
            <v>117</v>
          </cell>
          <cell r="G23">
            <v>13</v>
          </cell>
          <cell r="H23">
            <v>3.2352941176470593E-3</v>
          </cell>
          <cell r="I23">
            <v>25.882352941176475</v>
          </cell>
          <cell r="J23">
            <v>0.76124567474048455</v>
          </cell>
          <cell r="K23">
            <v>7</v>
          </cell>
          <cell r="L23">
            <v>13.5</v>
          </cell>
          <cell r="M23">
            <v>4.2000000000000003E-2</v>
          </cell>
          <cell r="N23">
            <v>21.42</v>
          </cell>
          <cell r="O23">
            <v>0.63</v>
          </cell>
          <cell r="P23">
            <v>47.30235294117648</v>
          </cell>
          <cell r="Q23">
            <v>1.3912456747404847</v>
          </cell>
        </row>
        <row r="24">
          <cell r="A24" t="str">
            <v>55.36P02.001</v>
          </cell>
          <cell r="B24" t="str">
            <v>S81PI USB BOARD</v>
          </cell>
          <cell r="C24" t="str">
            <v>DT</v>
          </cell>
          <cell r="D24">
            <v>0</v>
          </cell>
          <cell r="E24">
            <v>45</v>
          </cell>
          <cell r="F24">
            <v>45</v>
          </cell>
          <cell r="G24">
            <v>7</v>
          </cell>
          <cell r="H24">
            <v>2.3109243697478992E-3</v>
          </cell>
          <cell r="I24">
            <v>18.487394957983195</v>
          </cell>
          <cell r="J24">
            <v>0.54374691052891755</v>
          </cell>
          <cell r="K24">
            <v>9</v>
          </cell>
          <cell r="L24">
            <v>20.5</v>
          </cell>
          <cell r="M24">
            <v>8.2000000000000017E-2</v>
          </cell>
          <cell r="N24">
            <v>41.820000000000007</v>
          </cell>
          <cell r="O24">
            <v>1.2300000000000002</v>
          </cell>
          <cell r="P24">
            <v>60.307394957983206</v>
          </cell>
          <cell r="Q24">
            <v>1.7737469105289179</v>
          </cell>
        </row>
        <row r="25">
          <cell r="A25" t="str">
            <v>55.3C102.001</v>
          </cell>
          <cell r="B25" t="str">
            <v>MILLVILLE NV34 AGP Movdle</v>
          </cell>
          <cell r="C25" t="str">
            <v>DT</v>
          </cell>
          <cell r="D25">
            <v>54</v>
          </cell>
          <cell r="E25">
            <v>41</v>
          </cell>
          <cell r="F25">
            <v>95</v>
          </cell>
          <cell r="G25">
            <v>3</v>
          </cell>
          <cell r="H25">
            <v>1.1383442265795209E-2</v>
          </cell>
          <cell r="I25">
            <v>91.067538126361669</v>
          </cell>
          <cell r="J25">
            <v>2.6784570037165198</v>
          </cell>
          <cell r="K25">
            <v>19</v>
          </cell>
          <cell r="L25">
            <v>21.5</v>
          </cell>
          <cell r="M25">
            <v>0.18155555555555558</v>
          </cell>
          <cell r="N25">
            <v>92.593333333333348</v>
          </cell>
          <cell r="O25">
            <v>2.7233333333333336</v>
          </cell>
          <cell r="P25">
            <v>183.66087145969502</v>
          </cell>
          <cell r="Q25">
            <v>5.401790337049853</v>
          </cell>
        </row>
        <row r="26">
          <cell r="A26" t="str">
            <v>55.3ZC02.D01</v>
          </cell>
          <cell r="B26" t="str">
            <v>GT140A IR BD</v>
          </cell>
          <cell r="C26" t="str">
            <v>LCD TV</v>
          </cell>
          <cell r="D26">
            <v>30</v>
          </cell>
          <cell r="E26">
            <v>0</v>
          </cell>
          <cell r="F26">
            <v>30</v>
          </cell>
          <cell r="G26">
            <v>8</v>
          </cell>
          <cell r="H26">
            <v>1.3480392156862745E-3</v>
          </cell>
          <cell r="I26">
            <v>10.784313725490195</v>
          </cell>
          <cell r="J26">
            <v>0.31718569780853517</v>
          </cell>
          <cell r="K26">
            <v>15</v>
          </cell>
          <cell r="L26">
            <v>11.5</v>
          </cell>
          <cell r="M26">
            <v>7.6666666666666689E-2</v>
          </cell>
          <cell r="N26">
            <v>39.100000000000009</v>
          </cell>
          <cell r="O26">
            <v>1.1500000000000004</v>
          </cell>
          <cell r="P26">
            <v>49.884313725490202</v>
          </cell>
          <cell r="Q26">
            <v>1.4671856978085354</v>
          </cell>
        </row>
        <row r="27">
          <cell r="A27" t="str">
            <v>55.3ZC02.M01</v>
          </cell>
          <cell r="B27" t="str">
            <v>IR Bd</v>
          </cell>
          <cell r="C27" t="str">
            <v>LCD TV</v>
          </cell>
          <cell r="D27">
            <v>30</v>
          </cell>
          <cell r="E27">
            <v>0</v>
          </cell>
          <cell r="F27">
            <v>30</v>
          </cell>
          <cell r="G27">
            <v>8</v>
          </cell>
          <cell r="H27">
            <v>1.3480392156862745E-3</v>
          </cell>
          <cell r="I27">
            <v>10.784313725490195</v>
          </cell>
          <cell r="J27">
            <v>0.31718569780853517</v>
          </cell>
          <cell r="K27">
            <v>15</v>
          </cell>
          <cell r="L27">
            <v>11.5</v>
          </cell>
          <cell r="M27">
            <v>7.6666666666666689E-2</v>
          </cell>
          <cell r="N27">
            <v>39.100000000000009</v>
          </cell>
          <cell r="O27">
            <v>1.1500000000000004</v>
          </cell>
          <cell r="P27">
            <v>49.884313725490202</v>
          </cell>
          <cell r="Q27">
            <v>1.4671856978085354</v>
          </cell>
        </row>
        <row r="28">
          <cell r="A28" t="str">
            <v>55.3ZC03.S01</v>
          </cell>
          <cell r="B28" t="str">
            <v>SW Bd</v>
          </cell>
          <cell r="C28" t="str">
            <v>LCD TV</v>
          </cell>
          <cell r="E28">
            <v>45</v>
          </cell>
          <cell r="F28">
            <v>45</v>
          </cell>
          <cell r="G28">
            <v>8</v>
          </cell>
          <cell r="H28">
            <v>2.022058823529412E-3</v>
          </cell>
          <cell r="I28">
            <v>16.176470588235297</v>
          </cell>
          <cell r="J28">
            <v>0.47577854671280284</v>
          </cell>
          <cell r="K28">
            <v>9</v>
          </cell>
          <cell r="L28">
            <v>3.5</v>
          </cell>
          <cell r="M28">
            <v>1.4000000000000004E-2</v>
          </cell>
          <cell r="N28">
            <v>7.1400000000000023</v>
          </cell>
          <cell r="O28">
            <v>0.21000000000000008</v>
          </cell>
          <cell r="P28">
            <v>23.316470588235298</v>
          </cell>
          <cell r="Q28">
            <v>0.68577854671280292</v>
          </cell>
        </row>
        <row r="29">
          <cell r="A29" t="str">
            <v>55.3ZC04.D01</v>
          </cell>
          <cell r="B29" t="str">
            <v>GT141A Earphone BD</v>
          </cell>
          <cell r="C29" t="str">
            <v>LCD TV</v>
          </cell>
          <cell r="F29">
            <v>0</v>
          </cell>
          <cell r="G29">
            <v>20</v>
          </cell>
          <cell r="H29">
            <v>0</v>
          </cell>
          <cell r="I29">
            <v>0</v>
          </cell>
          <cell r="J29">
            <v>0</v>
          </cell>
          <cell r="K29">
            <v>9</v>
          </cell>
          <cell r="L29">
            <v>17.5</v>
          </cell>
          <cell r="M29">
            <v>6.9999999999999993E-2</v>
          </cell>
          <cell r="N29">
            <v>35.699999999999996</v>
          </cell>
          <cell r="O29">
            <v>1.0499999999999998</v>
          </cell>
          <cell r="P29">
            <v>35.699999999999996</v>
          </cell>
          <cell r="Q29">
            <v>1.0499999999999998</v>
          </cell>
        </row>
        <row r="30">
          <cell r="A30" t="str">
            <v>91.3Z810.003</v>
          </cell>
          <cell r="B30" t="str">
            <v>LW2730 IO BD</v>
          </cell>
          <cell r="C30" t="str">
            <v>LCD TV</v>
          </cell>
          <cell r="D30">
            <v>0</v>
          </cell>
          <cell r="E30">
            <v>0</v>
          </cell>
          <cell r="F30">
            <v>0</v>
          </cell>
          <cell r="G30">
            <v>4</v>
          </cell>
          <cell r="H30">
            <v>0</v>
          </cell>
          <cell r="I30">
            <v>0</v>
          </cell>
          <cell r="J30">
            <v>0</v>
          </cell>
          <cell r="K30">
            <v>20</v>
          </cell>
          <cell r="L30">
            <v>12.5</v>
          </cell>
          <cell r="M30">
            <v>0.11111111111111113</v>
          </cell>
          <cell r="N30">
            <v>56.666666666666679</v>
          </cell>
          <cell r="O30">
            <v>1.666666666666667</v>
          </cell>
          <cell r="P30">
            <v>56.666666666666679</v>
          </cell>
          <cell r="Q30">
            <v>1.666666666666667</v>
          </cell>
        </row>
        <row r="31">
          <cell r="A31" t="str">
            <v>91.3Z810.004</v>
          </cell>
          <cell r="B31" t="str">
            <v>LW2730 FRONT PANEL BD</v>
          </cell>
          <cell r="C31" t="str">
            <v>LCD TV</v>
          </cell>
          <cell r="D31">
            <v>0</v>
          </cell>
          <cell r="E31">
            <v>30</v>
          </cell>
          <cell r="F31">
            <v>30</v>
          </cell>
          <cell r="G31">
            <v>6</v>
          </cell>
          <cell r="H31">
            <v>1.7973856209150326E-3</v>
          </cell>
          <cell r="I31">
            <v>14.37908496732026</v>
          </cell>
          <cell r="J31">
            <v>0.42291426374471353</v>
          </cell>
          <cell r="K31">
            <v>15</v>
          </cell>
          <cell r="L31">
            <v>12.5</v>
          </cell>
          <cell r="M31">
            <v>8.3333333333333356E-2</v>
          </cell>
          <cell r="N31">
            <v>42.500000000000014</v>
          </cell>
          <cell r="O31">
            <v>1.2500000000000004</v>
          </cell>
          <cell r="P31">
            <v>56.879084967320274</v>
          </cell>
          <cell r="Q31">
            <v>1.6729142637447139</v>
          </cell>
        </row>
        <row r="32">
          <cell r="A32" t="str">
            <v>91.3ZZ60.005</v>
          </cell>
          <cell r="B32" t="str">
            <v>LT20S PAL TUNER BOARD SKD</v>
          </cell>
          <cell r="C32" t="str">
            <v>LCD TV</v>
          </cell>
          <cell r="D32">
            <v>0</v>
          </cell>
          <cell r="E32">
            <v>30</v>
          </cell>
          <cell r="F32">
            <v>30</v>
          </cell>
          <cell r="G32">
            <v>2</v>
          </cell>
          <cell r="H32">
            <v>5.392156862745098E-3</v>
          </cell>
          <cell r="I32">
            <v>43.13725490196078</v>
          </cell>
          <cell r="J32">
            <v>1.2687427912341407</v>
          </cell>
          <cell r="K32">
            <v>88</v>
          </cell>
          <cell r="L32">
            <v>10.5</v>
          </cell>
          <cell r="M32">
            <v>0.41066666666666668</v>
          </cell>
          <cell r="N32">
            <v>209.44</v>
          </cell>
          <cell r="O32">
            <v>6.16</v>
          </cell>
          <cell r="P32">
            <v>252.57725490196077</v>
          </cell>
          <cell r="Q32">
            <v>7.4287427912341402</v>
          </cell>
        </row>
        <row r="33">
          <cell r="A33" t="str">
            <v>91.3ZZ60.006</v>
          </cell>
          <cell r="B33" t="str">
            <v>LT20S FRONT PANEL BOARD SKD</v>
          </cell>
          <cell r="C33" t="str">
            <v>LCD TV</v>
          </cell>
          <cell r="D33">
            <v>0</v>
          </cell>
          <cell r="E33">
            <v>30</v>
          </cell>
          <cell r="F33">
            <v>30</v>
          </cell>
          <cell r="G33">
            <v>6</v>
          </cell>
          <cell r="H33">
            <v>1.7973856209150326E-3</v>
          </cell>
          <cell r="I33">
            <v>14.37908496732026</v>
          </cell>
          <cell r="J33">
            <v>0.42291426374471353</v>
          </cell>
          <cell r="K33">
            <v>15</v>
          </cell>
          <cell r="L33">
            <v>11.5</v>
          </cell>
          <cell r="M33">
            <v>7.6666666666666689E-2</v>
          </cell>
          <cell r="N33">
            <v>39.100000000000009</v>
          </cell>
          <cell r="O33">
            <v>1.1500000000000004</v>
          </cell>
          <cell r="P33">
            <v>53.479084967320269</v>
          </cell>
          <cell r="Q33">
            <v>1.5729142637447138</v>
          </cell>
        </row>
        <row r="34">
          <cell r="A34" t="str">
            <v>91.3ZZ60.007</v>
          </cell>
          <cell r="B34" t="str">
            <v>LT20S IR BOARD SKD</v>
          </cell>
          <cell r="C34" t="str">
            <v>LCD TV</v>
          </cell>
          <cell r="D34">
            <v>0</v>
          </cell>
          <cell r="E34">
            <v>0</v>
          </cell>
          <cell r="F34">
            <v>0</v>
          </cell>
          <cell r="G34">
            <v>4</v>
          </cell>
          <cell r="H34">
            <v>0</v>
          </cell>
          <cell r="I34">
            <v>0</v>
          </cell>
          <cell r="J34">
            <v>0</v>
          </cell>
          <cell r="K34">
            <v>15</v>
          </cell>
          <cell r="L34">
            <v>11.5</v>
          </cell>
          <cell r="M34">
            <v>7.6666666666666689E-2</v>
          </cell>
          <cell r="N34">
            <v>39.100000000000009</v>
          </cell>
          <cell r="O34">
            <v>1.1500000000000004</v>
          </cell>
          <cell r="P34">
            <v>39.100000000000009</v>
          </cell>
          <cell r="Q34">
            <v>1.1500000000000004</v>
          </cell>
        </row>
        <row r="35">
          <cell r="A35" t="str">
            <v>55.3Z802.001</v>
          </cell>
          <cell r="B35" t="str">
            <v>LW2730 IO BD-1</v>
          </cell>
          <cell r="C35" t="str">
            <v>LCD TV</v>
          </cell>
          <cell r="D35">
            <v>0</v>
          </cell>
          <cell r="E35">
            <v>0</v>
          </cell>
          <cell r="F35">
            <v>0</v>
          </cell>
          <cell r="G35">
            <v>4</v>
          </cell>
          <cell r="H35">
            <v>0</v>
          </cell>
          <cell r="I35">
            <v>0</v>
          </cell>
          <cell r="J35">
            <v>0</v>
          </cell>
          <cell r="K35">
            <v>20</v>
          </cell>
          <cell r="L35">
            <v>12.5</v>
          </cell>
          <cell r="M35">
            <v>0.11111111111111113</v>
          </cell>
          <cell r="N35">
            <v>56.666666666666679</v>
          </cell>
          <cell r="O35">
            <v>1.666666666666667</v>
          </cell>
          <cell r="P35">
            <v>56.666666666666679</v>
          </cell>
          <cell r="Q35">
            <v>1.666666666666667</v>
          </cell>
        </row>
        <row r="36">
          <cell r="A36" t="str">
            <v>55.3Z803.001</v>
          </cell>
          <cell r="B36" t="str">
            <v>LW2730 FRONT PANEL BD-1</v>
          </cell>
          <cell r="C36" t="str">
            <v>LCD TV</v>
          </cell>
          <cell r="D36">
            <v>0</v>
          </cell>
          <cell r="E36">
            <v>30</v>
          </cell>
          <cell r="F36">
            <v>30</v>
          </cell>
          <cell r="G36">
            <v>6</v>
          </cell>
          <cell r="H36">
            <v>1.7973856209150326E-3</v>
          </cell>
          <cell r="I36">
            <v>14.37908496732026</v>
          </cell>
          <cell r="J36">
            <v>0.42291426374471353</v>
          </cell>
          <cell r="K36">
            <v>15</v>
          </cell>
          <cell r="L36">
            <v>12.5</v>
          </cell>
          <cell r="M36">
            <v>8.3333333333333356E-2</v>
          </cell>
          <cell r="N36">
            <v>42.500000000000014</v>
          </cell>
          <cell r="O36">
            <v>1.2500000000000004</v>
          </cell>
          <cell r="P36">
            <v>56.879084967320274</v>
          </cell>
          <cell r="Q36">
            <v>1.6729142637447139</v>
          </cell>
        </row>
        <row r="37">
          <cell r="A37" t="str">
            <v>55.3ZZ02.001</v>
          </cell>
          <cell r="B37" t="str">
            <v>LT20S PAL TUNER BOARD</v>
          </cell>
          <cell r="C37" t="str">
            <v>LCD TV</v>
          </cell>
          <cell r="D37">
            <v>0</v>
          </cell>
          <cell r="E37">
            <v>30</v>
          </cell>
          <cell r="F37">
            <v>30</v>
          </cell>
          <cell r="G37">
            <v>2</v>
          </cell>
          <cell r="H37">
            <v>5.392156862745098E-3</v>
          </cell>
          <cell r="I37">
            <v>43.13725490196078</v>
          </cell>
          <cell r="J37">
            <v>1.2687427912341407</v>
          </cell>
          <cell r="K37">
            <v>88</v>
          </cell>
          <cell r="L37">
            <v>10.5</v>
          </cell>
          <cell r="M37">
            <v>0.41066666666666668</v>
          </cell>
          <cell r="N37">
            <v>209.44</v>
          </cell>
          <cell r="O37">
            <v>6.16</v>
          </cell>
          <cell r="P37">
            <v>252.57725490196077</v>
          </cell>
          <cell r="Q37">
            <v>7.4287427912341402</v>
          </cell>
        </row>
        <row r="38">
          <cell r="A38" t="str">
            <v>55.3ZZ03.001</v>
          </cell>
          <cell r="B38" t="str">
            <v>LT20S FRONT PANEL BOARD</v>
          </cell>
          <cell r="C38" t="str">
            <v>LCD TV</v>
          </cell>
          <cell r="D38">
            <v>0</v>
          </cell>
          <cell r="E38">
            <v>30</v>
          </cell>
          <cell r="F38">
            <v>30</v>
          </cell>
          <cell r="G38">
            <v>6</v>
          </cell>
          <cell r="H38">
            <v>1.7973856209150326E-3</v>
          </cell>
          <cell r="I38">
            <v>14.37908496732026</v>
          </cell>
          <cell r="J38">
            <v>0.42291426374471353</v>
          </cell>
          <cell r="K38">
            <v>15</v>
          </cell>
          <cell r="L38">
            <v>11.5</v>
          </cell>
          <cell r="M38">
            <v>7.6666666666666689E-2</v>
          </cell>
          <cell r="N38">
            <v>39.100000000000009</v>
          </cell>
          <cell r="O38">
            <v>1.1500000000000004</v>
          </cell>
          <cell r="P38">
            <v>53.479084967320269</v>
          </cell>
          <cell r="Q38">
            <v>1.5729142637447138</v>
          </cell>
        </row>
        <row r="39">
          <cell r="A39" t="str">
            <v>55.3ZZ04.001</v>
          </cell>
          <cell r="B39" t="str">
            <v>LT20S IR BOARD</v>
          </cell>
          <cell r="C39" t="str">
            <v>LCD TV</v>
          </cell>
          <cell r="D39">
            <v>0</v>
          </cell>
          <cell r="E39">
            <v>0</v>
          </cell>
          <cell r="F39">
            <v>0</v>
          </cell>
          <cell r="G39">
            <v>4</v>
          </cell>
          <cell r="H39">
            <v>0</v>
          </cell>
          <cell r="I39">
            <v>0</v>
          </cell>
          <cell r="J39">
            <v>0</v>
          </cell>
          <cell r="K39">
            <v>15</v>
          </cell>
          <cell r="L39">
            <v>11.5</v>
          </cell>
          <cell r="M39">
            <v>7.6666666666666689E-2</v>
          </cell>
          <cell r="N39">
            <v>39.100000000000009</v>
          </cell>
          <cell r="O39">
            <v>1.1500000000000004</v>
          </cell>
          <cell r="P39">
            <v>39.100000000000009</v>
          </cell>
          <cell r="Q39">
            <v>1.1500000000000004</v>
          </cell>
        </row>
        <row r="40">
          <cell r="A40" t="str">
            <v>55.40D02.001</v>
          </cell>
          <cell r="B40" t="str">
            <v>CYGNUS MS/SD BOARD -3 PD</v>
          </cell>
          <cell r="C40" t="str">
            <v>NB</v>
          </cell>
          <cell r="D40">
            <v>0</v>
          </cell>
          <cell r="E40">
            <v>58</v>
          </cell>
          <cell r="F40">
            <v>58</v>
          </cell>
          <cell r="G40">
            <v>12</v>
          </cell>
          <cell r="H40">
            <v>1.7374727668845317E-3</v>
          </cell>
          <cell r="I40">
            <v>13.899782135076254</v>
          </cell>
          <cell r="J40">
            <v>0.40881712161988981</v>
          </cell>
          <cell r="K40">
            <v>15</v>
          </cell>
          <cell r="L40">
            <v>6.5</v>
          </cell>
          <cell r="M40">
            <v>4.3333333333333335E-2</v>
          </cell>
          <cell r="N40">
            <v>22.1</v>
          </cell>
          <cell r="O40">
            <v>0.65</v>
          </cell>
          <cell r="P40">
            <v>35.999782135076259</v>
          </cell>
          <cell r="Q40">
            <v>1.0588171216198901</v>
          </cell>
        </row>
        <row r="41">
          <cell r="A41" t="str">
            <v>55.40D02.001</v>
          </cell>
          <cell r="B41" t="str">
            <v>CYGNUS MS/SD BOARD -3 PD</v>
          </cell>
          <cell r="C41" t="str">
            <v>NB</v>
          </cell>
          <cell r="D41">
            <v>0</v>
          </cell>
          <cell r="E41">
            <v>58</v>
          </cell>
          <cell r="F41">
            <v>58</v>
          </cell>
          <cell r="G41">
            <v>12</v>
          </cell>
          <cell r="H41">
            <v>1.7374727668845317E-3</v>
          </cell>
          <cell r="I41">
            <v>13.899782135076254</v>
          </cell>
          <cell r="J41">
            <v>0.40881712161988981</v>
          </cell>
          <cell r="K41">
            <v>15</v>
          </cell>
          <cell r="L41">
            <v>6.5</v>
          </cell>
          <cell r="M41">
            <v>4.3333333333333335E-2</v>
          </cell>
          <cell r="N41">
            <v>22.1</v>
          </cell>
          <cell r="O41">
            <v>0.65</v>
          </cell>
          <cell r="P41">
            <v>35.999782135076259</v>
          </cell>
          <cell r="Q41">
            <v>1.0588171216198901</v>
          </cell>
        </row>
        <row r="42">
          <cell r="A42" t="str">
            <v>55.40D02.001</v>
          </cell>
          <cell r="B42" t="str">
            <v>CYGNUS MS/SD BOARD -3 PD</v>
          </cell>
          <cell r="C42" t="str">
            <v>NB</v>
          </cell>
          <cell r="D42">
            <v>0</v>
          </cell>
          <cell r="E42">
            <v>58</v>
          </cell>
          <cell r="F42">
            <v>58</v>
          </cell>
          <cell r="G42">
            <v>12</v>
          </cell>
          <cell r="H42">
            <v>1.7374727668845317E-3</v>
          </cell>
          <cell r="I42">
            <v>13.899782135076254</v>
          </cell>
          <cell r="J42">
            <v>0.40881712161988981</v>
          </cell>
          <cell r="K42">
            <v>15</v>
          </cell>
          <cell r="L42">
            <v>6.5</v>
          </cell>
          <cell r="M42">
            <v>4.3333333333333335E-2</v>
          </cell>
          <cell r="N42">
            <v>22.1</v>
          </cell>
          <cell r="O42">
            <v>0.65</v>
          </cell>
          <cell r="P42">
            <v>35.999782135076259</v>
          </cell>
          <cell r="Q42">
            <v>1.0588171216198901</v>
          </cell>
        </row>
        <row r="43">
          <cell r="A43" t="str">
            <v>55.40D02.001</v>
          </cell>
          <cell r="B43" t="str">
            <v>CYGNUS MS/SD BOARD -3 PD</v>
          </cell>
          <cell r="C43" t="str">
            <v>NB</v>
          </cell>
          <cell r="D43">
            <v>0</v>
          </cell>
          <cell r="E43">
            <v>58</v>
          </cell>
          <cell r="F43">
            <v>58</v>
          </cell>
          <cell r="G43">
            <v>12</v>
          </cell>
          <cell r="H43">
            <v>1.7374727668845317E-3</v>
          </cell>
          <cell r="I43">
            <v>13.899782135076254</v>
          </cell>
          <cell r="J43">
            <v>0.40881712161988981</v>
          </cell>
          <cell r="K43">
            <v>15</v>
          </cell>
          <cell r="L43">
            <v>6.5</v>
          </cell>
          <cell r="M43">
            <v>4.3333333333333335E-2</v>
          </cell>
          <cell r="N43">
            <v>22.1</v>
          </cell>
          <cell r="O43">
            <v>0.65</v>
          </cell>
          <cell r="P43">
            <v>35.999782135076259</v>
          </cell>
          <cell r="Q43">
            <v>1.0588171216198901</v>
          </cell>
        </row>
        <row r="44">
          <cell r="A44" t="str">
            <v>55.40D02.001</v>
          </cell>
          <cell r="B44" t="str">
            <v>CYGNUS MS/SD BOARD -3 PD</v>
          </cell>
          <cell r="C44" t="str">
            <v>NB</v>
          </cell>
          <cell r="D44">
            <v>0</v>
          </cell>
          <cell r="E44">
            <v>58</v>
          </cell>
          <cell r="F44">
            <v>58</v>
          </cell>
          <cell r="G44">
            <v>12</v>
          </cell>
          <cell r="H44">
            <v>1.7374727668845317E-3</v>
          </cell>
          <cell r="I44">
            <v>13.899782135076254</v>
          </cell>
          <cell r="J44">
            <v>0.40881712161988981</v>
          </cell>
          <cell r="K44">
            <v>15</v>
          </cell>
          <cell r="L44">
            <v>6.5</v>
          </cell>
          <cell r="M44">
            <v>4.3333333333333335E-2</v>
          </cell>
          <cell r="N44">
            <v>22.1</v>
          </cell>
          <cell r="O44">
            <v>0.65</v>
          </cell>
          <cell r="P44">
            <v>35.999782135076259</v>
          </cell>
          <cell r="Q44">
            <v>1.0588171216198901</v>
          </cell>
        </row>
        <row r="45">
          <cell r="A45" t="str">
            <v>55.40D02.001</v>
          </cell>
          <cell r="B45" t="str">
            <v>CYGNUS MS/SD BOARD -3 PD</v>
          </cell>
          <cell r="C45" t="str">
            <v>NB</v>
          </cell>
          <cell r="D45">
            <v>0</v>
          </cell>
          <cell r="E45">
            <v>58</v>
          </cell>
          <cell r="F45">
            <v>58</v>
          </cell>
          <cell r="G45">
            <v>12</v>
          </cell>
          <cell r="H45">
            <v>1.7374727668845317E-3</v>
          </cell>
          <cell r="I45">
            <v>13.899782135076254</v>
          </cell>
          <cell r="J45">
            <v>0.40881712161988981</v>
          </cell>
          <cell r="K45">
            <v>15</v>
          </cell>
          <cell r="L45">
            <v>6.5</v>
          </cell>
          <cell r="M45">
            <v>4.3333333333333335E-2</v>
          </cell>
          <cell r="N45">
            <v>22.1</v>
          </cell>
          <cell r="O45">
            <v>0.65</v>
          </cell>
          <cell r="P45">
            <v>35.999782135076259</v>
          </cell>
          <cell r="Q45">
            <v>1.0588171216198901</v>
          </cell>
        </row>
        <row r="46">
          <cell r="A46" t="str">
            <v>55.40D02.001</v>
          </cell>
          <cell r="B46" t="str">
            <v>CYGNUS MS/SD BOARD -3 PD</v>
          </cell>
          <cell r="C46" t="str">
            <v>NB</v>
          </cell>
          <cell r="D46">
            <v>0</v>
          </cell>
          <cell r="E46">
            <v>58</v>
          </cell>
          <cell r="F46">
            <v>58</v>
          </cell>
          <cell r="G46">
            <v>12</v>
          </cell>
          <cell r="H46">
            <v>1.7374727668845317E-3</v>
          </cell>
          <cell r="I46">
            <v>13.899782135076254</v>
          </cell>
          <cell r="J46">
            <v>0.40881712161988981</v>
          </cell>
          <cell r="K46">
            <v>15</v>
          </cell>
          <cell r="L46">
            <v>6.5</v>
          </cell>
          <cell r="M46">
            <v>4.3333333333333335E-2</v>
          </cell>
          <cell r="N46">
            <v>22.1</v>
          </cell>
          <cell r="O46">
            <v>0.65</v>
          </cell>
          <cell r="P46">
            <v>35.999782135076259</v>
          </cell>
          <cell r="Q46">
            <v>1.0588171216198901</v>
          </cell>
        </row>
        <row r="47">
          <cell r="A47" t="str">
            <v>55.40D03.001</v>
          </cell>
          <cell r="B47" t="str">
            <v>CYGNUS WLAN SW BOARD -1 PD</v>
          </cell>
          <cell r="C47" t="str">
            <v>NB</v>
          </cell>
          <cell r="D47">
            <v>0</v>
          </cell>
          <cell r="E47">
            <v>120</v>
          </cell>
          <cell r="F47">
            <v>120</v>
          </cell>
          <cell r="G47">
            <v>54</v>
          </cell>
          <cell r="H47">
            <v>7.9883805374001478E-4</v>
          </cell>
          <cell r="I47">
            <v>6.3907044299201186</v>
          </cell>
          <cell r="J47">
            <v>0.18796189499765054</v>
          </cell>
          <cell r="K47">
            <v>10</v>
          </cell>
          <cell r="L47">
            <v>6.5</v>
          </cell>
          <cell r="M47">
            <v>2.8888888888888891E-2</v>
          </cell>
          <cell r="N47">
            <v>14.733333333333334</v>
          </cell>
          <cell r="O47">
            <v>0.43333333333333335</v>
          </cell>
          <cell r="P47">
            <v>21.124037763253455</v>
          </cell>
          <cell r="Q47">
            <v>0.62129522833098394</v>
          </cell>
        </row>
        <row r="48">
          <cell r="A48" t="str">
            <v>55.40D03.001</v>
          </cell>
          <cell r="B48" t="str">
            <v>CYGNUS WLAN SW BOARD -1 PD</v>
          </cell>
          <cell r="C48" t="str">
            <v>NB</v>
          </cell>
          <cell r="D48">
            <v>0</v>
          </cell>
          <cell r="E48">
            <v>120</v>
          </cell>
          <cell r="F48">
            <v>120</v>
          </cell>
          <cell r="G48">
            <v>54</v>
          </cell>
          <cell r="H48">
            <v>7.9883805374001478E-4</v>
          </cell>
          <cell r="I48">
            <v>6.3907044299201186</v>
          </cell>
          <cell r="J48">
            <v>0.18796189499765054</v>
          </cell>
          <cell r="K48">
            <v>10</v>
          </cell>
          <cell r="L48">
            <v>6.5</v>
          </cell>
          <cell r="M48">
            <v>2.8888888888888891E-2</v>
          </cell>
          <cell r="N48">
            <v>14.733333333333334</v>
          </cell>
          <cell r="O48">
            <v>0.43333333333333335</v>
          </cell>
          <cell r="P48">
            <v>21.124037763253455</v>
          </cell>
          <cell r="Q48">
            <v>0.62129522833098394</v>
          </cell>
        </row>
        <row r="49">
          <cell r="A49" t="str">
            <v>55.40D03.001</v>
          </cell>
          <cell r="B49" t="str">
            <v>CYGNUS WLAN SW BOARD -1 PD</v>
          </cell>
          <cell r="C49" t="str">
            <v>NB</v>
          </cell>
          <cell r="D49">
            <v>0</v>
          </cell>
          <cell r="E49">
            <v>120</v>
          </cell>
          <cell r="F49">
            <v>120</v>
          </cell>
          <cell r="G49">
            <v>54</v>
          </cell>
          <cell r="H49">
            <v>7.9883805374001478E-4</v>
          </cell>
          <cell r="I49">
            <v>6.3907044299201186</v>
          </cell>
          <cell r="J49">
            <v>0.18796189499765054</v>
          </cell>
          <cell r="K49">
            <v>10</v>
          </cell>
          <cell r="L49">
            <v>6.5</v>
          </cell>
          <cell r="M49">
            <v>2.8888888888888891E-2</v>
          </cell>
          <cell r="N49">
            <v>14.733333333333334</v>
          </cell>
          <cell r="O49">
            <v>0.43333333333333335</v>
          </cell>
          <cell r="P49">
            <v>21.124037763253455</v>
          </cell>
          <cell r="Q49">
            <v>0.62129522833098394</v>
          </cell>
        </row>
        <row r="50">
          <cell r="A50" t="str">
            <v>55.40D04.001</v>
          </cell>
          <cell r="B50" t="str">
            <v>CYGNUS INDICATOR BOARD -3 PD</v>
          </cell>
          <cell r="C50" t="str">
            <v>NB</v>
          </cell>
          <cell r="D50">
            <v>58</v>
          </cell>
          <cell r="E50">
            <v>53</v>
          </cell>
          <cell r="F50">
            <v>111</v>
          </cell>
          <cell r="G50">
            <v>10</v>
          </cell>
          <cell r="H50">
            <v>3.990196078431373E-3</v>
          </cell>
          <cell r="I50">
            <v>31.921568627450984</v>
          </cell>
          <cell r="J50">
            <v>0.93886966551326423</v>
          </cell>
          <cell r="K50">
            <v>10</v>
          </cell>
          <cell r="L50">
            <v>9.5</v>
          </cell>
          <cell r="M50">
            <v>4.222222222222223E-2</v>
          </cell>
          <cell r="N50">
            <v>21.533333333333339</v>
          </cell>
          <cell r="O50">
            <v>0.63333333333333353</v>
          </cell>
          <cell r="P50">
            <v>53.454901960784326</v>
          </cell>
          <cell r="Q50">
            <v>1.5722029988465978</v>
          </cell>
        </row>
        <row r="51">
          <cell r="A51" t="str">
            <v>55.40D04.001</v>
          </cell>
          <cell r="B51" t="str">
            <v>CYGNUS INDICATOR BOARD -3 PD</v>
          </cell>
          <cell r="C51" t="str">
            <v>NB</v>
          </cell>
          <cell r="D51">
            <v>58</v>
          </cell>
          <cell r="E51">
            <v>53</v>
          </cell>
          <cell r="F51">
            <v>111</v>
          </cell>
          <cell r="G51">
            <v>10</v>
          </cell>
          <cell r="H51">
            <v>3.990196078431373E-3</v>
          </cell>
          <cell r="I51">
            <v>31.921568627450984</v>
          </cell>
          <cell r="J51">
            <v>0.93886966551326423</v>
          </cell>
          <cell r="K51">
            <v>10</v>
          </cell>
          <cell r="L51">
            <v>9.5</v>
          </cell>
          <cell r="M51">
            <v>4.222222222222223E-2</v>
          </cell>
          <cell r="N51">
            <v>21.533333333333339</v>
          </cell>
          <cell r="O51">
            <v>0.63333333333333353</v>
          </cell>
          <cell r="P51">
            <v>53.454901960784326</v>
          </cell>
          <cell r="Q51">
            <v>1.5722029988465978</v>
          </cell>
        </row>
        <row r="52">
          <cell r="A52" t="str">
            <v>55.40D04.001</v>
          </cell>
          <cell r="B52" t="str">
            <v>CYGNUS INDICATOR BOARD -3 PD</v>
          </cell>
          <cell r="C52" t="str">
            <v>NB</v>
          </cell>
          <cell r="D52">
            <v>58</v>
          </cell>
          <cell r="E52">
            <v>53</v>
          </cell>
          <cell r="F52">
            <v>111</v>
          </cell>
          <cell r="G52">
            <v>10</v>
          </cell>
          <cell r="H52">
            <v>3.990196078431373E-3</v>
          </cell>
          <cell r="I52">
            <v>31.921568627450984</v>
          </cell>
          <cell r="J52">
            <v>0.93886966551326423</v>
          </cell>
          <cell r="K52">
            <v>10</v>
          </cell>
          <cell r="L52">
            <v>9.5</v>
          </cell>
          <cell r="M52">
            <v>4.222222222222223E-2</v>
          </cell>
          <cell r="N52">
            <v>21.533333333333339</v>
          </cell>
          <cell r="O52">
            <v>0.63333333333333353</v>
          </cell>
          <cell r="P52">
            <v>53.454901960784326</v>
          </cell>
          <cell r="Q52">
            <v>1.5722029988465978</v>
          </cell>
        </row>
        <row r="53">
          <cell r="A53" t="str">
            <v>55.40D04.001</v>
          </cell>
          <cell r="B53" t="str">
            <v>CYGNUS INDICATOR BOARD -3 PD</v>
          </cell>
          <cell r="C53" t="str">
            <v>NB</v>
          </cell>
          <cell r="D53">
            <v>58</v>
          </cell>
          <cell r="E53">
            <v>53</v>
          </cell>
          <cell r="F53">
            <v>111</v>
          </cell>
          <cell r="G53">
            <v>10</v>
          </cell>
          <cell r="H53">
            <v>3.990196078431373E-3</v>
          </cell>
          <cell r="I53">
            <v>31.921568627450984</v>
          </cell>
          <cell r="J53">
            <v>0.93886966551326423</v>
          </cell>
          <cell r="K53">
            <v>10</v>
          </cell>
          <cell r="L53">
            <v>9.5</v>
          </cell>
          <cell r="M53">
            <v>4.222222222222223E-2</v>
          </cell>
          <cell r="N53">
            <v>21.533333333333339</v>
          </cell>
          <cell r="O53">
            <v>0.63333333333333353</v>
          </cell>
          <cell r="P53">
            <v>53.454901960784326</v>
          </cell>
          <cell r="Q53">
            <v>1.5722029988465978</v>
          </cell>
        </row>
        <row r="54">
          <cell r="A54" t="str">
            <v>55.40D04.001</v>
          </cell>
          <cell r="B54" t="str">
            <v>CYGNUS INDICATOR BOARD -3 PD</v>
          </cell>
          <cell r="C54" t="str">
            <v>NB</v>
          </cell>
          <cell r="D54">
            <v>58</v>
          </cell>
          <cell r="E54">
            <v>53</v>
          </cell>
          <cell r="F54">
            <v>111</v>
          </cell>
          <cell r="G54">
            <v>10</v>
          </cell>
          <cell r="H54">
            <v>3.990196078431373E-3</v>
          </cell>
          <cell r="I54">
            <v>31.921568627450984</v>
          </cell>
          <cell r="J54">
            <v>0.93886966551326423</v>
          </cell>
          <cell r="K54">
            <v>10</v>
          </cell>
          <cell r="L54">
            <v>9.5</v>
          </cell>
          <cell r="M54">
            <v>4.222222222222223E-2</v>
          </cell>
          <cell r="N54">
            <v>21.533333333333339</v>
          </cell>
          <cell r="O54">
            <v>0.63333333333333353</v>
          </cell>
          <cell r="P54">
            <v>53.454901960784326</v>
          </cell>
          <cell r="Q54">
            <v>1.5722029988465978</v>
          </cell>
        </row>
        <row r="55">
          <cell r="A55" t="str">
            <v>55.40D04.001</v>
          </cell>
          <cell r="B55" t="str">
            <v>CYGNUS INDICATOR BOARD -3 PD</v>
          </cell>
          <cell r="C55" t="str">
            <v>NB</v>
          </cell>
          <cell r="D55">
            <v>58</v>
          </cell>
          <cell r="E55">
            <v>53</v>
          </cell>
          <cell r="F55">
            <v>111</v>
          </cell>
          <cell r="G55">
            <v>10</v>
          </cell>
          <cell r="H55">
            <v>3.990196078431373E-3</v>
          </cell>
          <cell r="I55">
            <v>31.921568627450984</v>
          </cell>
          <cell r="J55">
            <v>0.93886966551326423</v>
          </cell>
          <cell r="K55">
            <v>10</v>
          </cell>
          <cell r="L55">
            <v>9.5</v>
          </cell>
          <cell r="M55">
            <v>4.222222222222223E-2</v>
          </cell>
          <cell r="N55">
            <v>21.533333333333339</v>
          </cell>
          <cell r="O55">
            <v>0.63333333333333353</v>
          </cell>
          <cell r="P55">
            <v>53.454901960784326</v>
          </cell>
          <cell r="Q55">
            <v>1.5722029988465978</v>
          </cell>
        </row>
        <row r="56">
          <cell r="A56" t="str">
            <v>55.40D04.001</v>
          </cell>
          <cell r="B56" t="str">
            <v>CYGNUS INDICATOR BOARD -3 PD</v>
          </cell>
          <cell r="C56" t="str">
            <v>NB</v>
          </cell>
          <cell r="D56">
            <v>58</v>
          </cell>
          <cell r="E56">
            <v>53</v>
          </cell>
          <cell r="F56">
            <v>111</v>
          </cell>
          <cell r="G56">
            <v>10</v>
          </cell>
          <cell r="H56">
            <v>3.990196078431373E-3</v>
          </cell>
          <cell r="I56">
            <v>31.921568627450984</v>
          </cell>
          <cell r="J56">
            <v>0.93886966551326423</v>
          </cell>
          <cell r="K56">
            <v>10</v>
          </cell>
          <cell r="L56">
            <v>9.5</v>
          </cell>
          <cell r="M56">
            <v>4.222222222222223E-2</v>
          </cell>
          <cell r="N56">
            <v>21.533333333333339</v>
          </cell>
          <cell r="O56">
            <v>0.63333333333333353</v>
          </cell>
          <cell r="P56">
            <v>53.454901960784326</v>
          </cell>
          <cell r="Q56">
            <v>1.5722029988465978</v>
          </cell>
        </row>
        <row r="57">
          <cell r="A57" t="str">
            <v>55.40D04.001</v>
          </cell>
          <cell r="B57" t="str">
            <v>CYGNUS INDICATOR BOARD -3 PD</v>
          </cell>
          <cell r="C57" t="str">
            <v>NB</v>
          </cell>
          <cell r="D57">
            <v>58</v>
          </cell>
          <cell r="E57">
            <v>53</v>
          </cell>
          <cell r="F57">
            <v>111</v>
          </cell>
          <cell r="G57">
            <v>10</v>
          </cell>
          <cell r="H57">
            <v>3.990196078431373E-3</v>
          </cell>
          <cell r="I57">
            <v>31.921568627450984</v>
          </cell>
          <cell r="J57">
            <v>0.93886966551326423</v>
          </cell>
          <cell r="K57">
            <v>10</v>
          </cell>
          <cell r="L57">
            <v>9.5</v>
          </cell>
          <cell r="M57">
            <v>4.222222222222223E-2</v>
          </cell>
          <cell r="N57">
            <v>21.533333333333339</v>
          </cell>
          <cell r="O57">
            <v>0.63333333333333353</v>
          </cell>
          <cell r="P57">
            <v>53.454901960784326</v>
          </cell>
          <cell r="Q57">
            <v>1.5722029988465978</v>
          </cell>
        </row>
        <row r="58">
          <cell r="A58" t="str">
            <v>55.40D04.001</v>
          </cell>
          <cell r="B58" t="str">
            <v>CYGNUS INDICATOR BOARD -3 PD</v>
          </cell>
          <cell r="C58" t="str">
            <v>NB</v>
          </cell>
          <cell r="D58">
            <v>58</v>
          </cell>
          <cell r="E58">
            <v>53</v>
          </cell>
          <cell r="F58">
            <v>111</v>
          </cell>
          <cell r="G58">
            <v>10</v>
          </cell>
          <cell r="H58">
            <v>3.990196078431373E-3</v>
          </cell>
          <cell r="I58">
            <v>31.921568627450984</v>
          </cell>
          <cell r="J58">
            <v>0.93886966551326423</v>
          </cell>
          <cell r="K58">
            <v>10</v>
          </cell>
          <cell r="L58">
            <v>9.5</v>
          </cell>
          <cell r="M58">
            <v>4.222222222222223E-2</v>
          </cell>
          <cell r="N58">
            <v>21.533333333333339</v>
          </cell>
          <cell r="O58">
            <v>0.63333333333333353</v>
          </cell>
          <cell r="P58">
            <v>53.454901960784326</v>
          </cell>
          <cell r="Q58">
            <v>1.5722029988465978</v>
          </cell>
        </row>
        <row r="59">
          <cell r="A59" t="str">
            <v>55.40M02.021</v>
          </cell>
          <cell r="B59" t="str">
            <v>WCATPRM DOCKING BD</v>
          </cell>
          <cell r="C59" t="str">
            <v>NB</v>
          </cell>
          <cell r="D59">
            <v>30</v>
          </cell>
          <cell r="E59">
            <v>37</v>
          </cell>
          <cell r="F59">
            <v>67</v>
          </cell>
          <cell r="G59">
            <v>2</v>
          </cell>
          <cell r="H59">
            <v>1.2042483660130721E-2</v>
          </cell>
          <cell r="I59">
            <v>96.339869281045765</v>
          </cell>
          <cell r="J59">
            <v>2.8335255670895814</v>
          </cell>
          <cell r="K59">
            <v>22</v>
          </cell>
          <cell r="L59">
            <v>15</v>
          </cell>
          <cell r="M59">
            <v>0.14666666666666667</v>
          </cell>
          <cell r="N59">
            <v>74.8</v>
          </cell>
          <cell r="O59">
            <v>2.1999999999999997</v>
          </cell>
          <cell r="P59">
            <v>171.13986928104578</v>
          </cell>
          <cell r="Q59">
            <v>5.0335255670895815</v>
          </cell>
        </row>
        <row r="60">
          <cell r="A60" t="str">
            <v>55.40M03.041</v>
          </cell>
          <cell r="B60" t="str">
            <v>WILDCAT DOCKING</v>
          </cell>
          <cell r="C60" t="str">
            <v>NB</v>
          </cell>
          <cell r="D60">
            <v>0</v>
          </cell>
          <cell r="E60">
            <v>37</v>
          </cell>
          <cell r="F60">
            <v>37</v>
          </cell>
          <cell r="G60">
            <v>2</v>
          </cell>
          <cell r="H60">
            <v>6.6503267973856217E-3</v>
          </cell>
          <cell r="I60">
            <v>53.202614379084977</v>
          </cell>
          <cell r="J60">
            <v>1.5647827758554405</v>
          </cell>
          <cell r="K60">
            <v>32</v>
          </cell>
          <cell r="L60">
            <v>13.5</v>
          </cell>
          <cell r="M60">
            <v>0.19200000000000003</v>
          </cell>
          <cell r="N60">
            <v>97.920000000000016</v>
          </cell>
          <cell r="O60">
            <v>2.8800000000000003</v>
          </cell>
          <cell r="P60">
            <v>151.12261437908501</v>
          </cell>
          <cell r="Q60">
            <v>4.4447827758554412</v>
          </cell>
        </row>
        <row r="61">
          <cell r="A61" t="str">
            <v>55.41D04.001</v>
          </cell>
          <cell r="B61" t="str">
            <v>K2P LAUNCH BD-1</v>
          </cell>
          <cell r="C61" t="str">
            <v>NB</v>
          </cell>
          <cell r="D61">
            <v>38</v>
          </cell>
          <cell r="E61">
            <v>30</v>
          </cell>
          <cell r="F61">
            <v>68</v>
          </cell>
          <cell r="G61">
            <v>16</v>
          </cell>
          <cell r="H61">
            <v>1.5277777777777781E-3</v>
          </cell>
          <cell r="I61">
            <v>12.222222222222225</v>
          </cell>
          <cell r="J61">
            <v>0.35947712418300659</v>
          </cell>
          <cell r="K61">
            <v>10</v>
          </cell>
          <cell r="L61">
            <v>6.5</v>
          </cell>
          <cell r="M61">
            <v>2.8888888888888891E-2</v>
          </cell>
          <cell r="N61">
            <v>14.733333333333334</v>
          </cell>
          <cell r="O61">
            <v>0.43333333333333335</v>
          </cell>
          <cell r="P61">
            <v>26.955555555555559</v>
          </cell>
          <cell r="Q61">
            <v>0.79281045751633994</v>
          </cell>
        </row>
        <row r="62">
          <cell r="A62" t="str">
            <v>55.41J03.001</v>
          </cell>
          <cell r="B62" t="str">
            <v>CASTOR-V CD-RW BOARD</v>
          </cell>
          <cell r="C62" t="str">
            <v>NB</v>
          </cell>
          <cell r="E62">
            <v>30</v>
          </cell>
          <cell r="F62">
            <v>30</v>
          </cell>
          <cell r="G62">
            <v>4</v>
          </cell>
          <cell r="H62">
            <v>2.696078431372549E-3</v>
          </cell>
          <cell r="I62">
            <v>21.56862745098039</v>
          </cell>
          <cell r="J62">
            <v>0.63437139561707034</v>
          </cell>
          <cell r="K62">
            <v>6</v>
          </cell>
          <cell r="L62">
            <v>17</v>
          </cell>
          <cell r="M62">
            <v>4.5333333333333337E-2</v>
          </cell>
          <cell r="N62">
            <v>23.12</v>
          </cell>
          <cell r="O62">
            <v>0.68</v>
          </cell>
          <cell r="P62">
            <v>44.688627450980391</v>
          </cell>
          <cell r="Q62">
            <v>1.3143713956170704</v>
          </cell>
        </row>
        <row r="63">
          <cell r="A63" t="str">
            <v>55.41T03.001</v>
          </cell>
          <cell r="B63" t="str">
            <v>H2 LAUNCH BD</v>
          </cell>
          <cell r="C63" t="str">
            <v>NB</v>
          </cell>
          <cell r="D63">
            <v>30</v>
          </cell>
          <cell r="E63">
            <v>33</v>
          </cell>
          <cell r="F63">
            <v>63</v>
          </cell>
          <cell r="G63">
            <v>20</v>
          </cell>
          <cell r="H63">
            <v>1.1323529411764708E-3</v>
          </cell>
          <cell r="I63">
            <v>9.0588235294117663</v>
          </cell>
          <cell r="J63">
            <v>0.26643598615916958</v>
          </cell>
          <cell r="K63">
            <v>10</v>
          </cell>
          <cell r="L63">
            <v>5</v>
          </cell>
          <cell r="M63">
            <v>2.2222222222222227E-2</v>
          </cell>
          <cell r="N63">
            <v>11.333333333333336</v>
          </cell>
          <cell r="O63">
            <v>0.33333333333333343</v>
          </cell>
          <cell r="P63">
            <v>20.392156862745104</v>
          </cell>
          <cell r="Q63">
            <v>0.59976931949250301</v>
          </cell>
        </row>
        <row r="64">
          <cell r="A64" t="str">
            <v>55.41T05.001</v>
          </cell>
          <cell r="B64" t="str">
            <v>H2 CDROM BD</v>
          </cell>
          <cell r="C64" t="str">
            <v>NB</v>
          </cell>
          <cell r="D64">
            <v>72</v>
          </cell>
          <cell r="E64">
            <v>60</v>
          </cell>
          <cell r="F64">
            <v>132</v>
          </cell>
          <cell r="G64">
            <v>24</v>
          </cell>
          <cell r="H64">
            <v>1.9771241830065359E-3</v>
          </cell>
          <cell r="I64">
            <v>15.816993464052288</v>
          </cell>
          <cell r="J64">
            <v>0.46520569011918494</v>
          </cell>
          <cell r="K64">
            <v>20</v>
          </cell>
          <cell r="L64">
            <v>13.5</v>
          </cell>
          <cell r="M64">
            <v>0.12000000000000001</v>
          </cell>
          <cell r="N64">
            <v>61.2</v>
          </cell>
          <cell r="O64">
            <v>1.8</v>
          </cell>
          <cell r="P64">
            <v>77.016993464052291</v>
          </cell>
          <cell r="Q64">
            <v>2.2652056901191848</v>
          </cell>
        </row>
        <row r="65">
          <cell r="A65" t="str">
            <v>55.44T02.001</v>
          </cell>
          <cell r="B65" t="str">
            <v>AJ LAUNCH BOARD (DIP)</v>
          </cell>
          <cell r="C65" t="str">
            <v>NB</v>
          </cell>
          <cell r="D65">
            <v>30</v>
          </cell>
          <cell r="E65">
            <v>30</v>
          </cell>
          <cell r="F65">
            <v>60</v>
          </cell>
          <cell r="G65">
            <v>16</v>
          </cell>
          <cell r="H65">
            <v>1.3480392156862745E-3</v>
          </cell>
          <cell r="I65">
            <v>10.784313725490195</v>
          </cell>
          <cell r="J65">
            <v>0.31718569780853517</v>
          </cell>
          <cell r="K65">
            <v>20</v>
          </cell>
          <cell r="L65">
            <v>6</v>
          </cell>
          <cell r="M65">
            <v>5.3333333333333337E-2</v>
          </cell>
          <cell r="N65">
            <v>27.200000000000003</v>
          </cell>
          <cell r="O65">
            <v>0.8</v>
          </cell>
          <cell r="P65">
            <v>37.984313725490196</v>
          </cell>
          <cell r="Q65">
            <v>1.1171856978085353</v>
          </cell>
        </row>
        <row r="66">
          <cell r="A66" t="str">
            <v>55.44T02.001</v>
          </cell>
          <cell r="B66" t="str">
            <v>AJ LAUNCH BOARD (DIP)</v>
          </cell>
          <cell r="C66" t="str">
            <v>NB</v>
          </cell>
          <cell r="D66">
            <v>30</v>
          </cell>
          <cell r="E66">
            <v>30</v>
          </cell>
          <cell r="F66">
            <v>60</v>
          </cell>
          <cell r="G66">
            <v>16</v>
          </cell>
          <cell r="H66">
            <v>1.3480392156862745E-3</v>
          </cell>
          <cell r="I66">
            <v>10.784313725490195</v>
          </cell>
          <cell r="J66">
            <v>0.31718569780853517</v>
          </cell>
          <cell r="K66">
            <v>20</v>
          </cell>
          <cell r="L66">
            <v>6</v>
          </cell>
          <cell r="M66">
            <v>5.3333333333333337E-2</v>
          </cell>
          <cell r="N66">
            <v>27.200000000000003</v>
          </cell>
          <cell r="O66">
            <v>0.8</v>
          </cell>
          <cell r="P66">
            <v>37.984313725490196</v>
          </cell>
          <cell r="Q66">
            <v>1.1171856978085353</v>
          </cell>
        </row>
        <row r="67">
          <cell r="A67" t="str">
            <v>55.44T02.001</v>
          </cell>
          <cell r="B67" t="str">
            <v>AJ LAUNCH BOARD (DIP)</v>
          </cell>
          <cell r="C67" t="str">
            <v>NB</v>
          </cell>
          <cell r="D67">
            <v>30</v>
          </cell>
          <cell r="E67">
            <v>30</v>
          </cell>
          <cell r="F67">
            <v>60</v>
          </cell>
          <cell r="G67">
            <v>16</v>
          </cell>
          <cell r="H67">
            <v>1.3480392156862745E-3</v>
          </cell>
          <cell r="I67">
            <v>10.784313725490195</v>
          </cell>
          <cell r="J67">
            <v>0.31718569780853517</v>
          </cell>
          <cell r="K67">
            <v>20</v>
          </cell>
          <cell r="L67">
            <v>6</v>
          </cell>
          <cell r="M67">
            <v>5.3333333333333337E-2</v>
          </cell>
          <cell r="N67">
            <v>27.200000000000003</v>
          </cell>
          <cell r="O67">
            <v>0.8</v>
          </cell>
          <cell r="P67">
            <v>37.984313725490196</v>
          </cell>
          <cell r="Q67">
            <v>1.1171856978085353</v>
          </cell>
        </row>
        <row r="68">
          <cell r="A68" t="str">
            <v>55.44T02.001</v>
          </cell>
          <cell r="B68" t="str">
            <v>AJ LAUNCH BOARD (DIP)</v>
          </cell>
          <cell r="C68" t="str">
            <v>NB</v>
          </cell>
          <cell r="D68">
            <v>30</v>
          </cell>
          <cell r="E68">
            <v>30</v>
          </cell>
          <cell r="F68">
            <v>60</v>
          </cell>
          <cell r="G68">
            <v>16</v>
          </cell>
          <cell r="H68">
            <v>1.3480392156862745E-3</v>
          </cell>
          <cell r="I68">
            <v>10.784313725490195</v>
          </cell>
          <cell r="J68">
            <v>0.31718569780853517</v>
          </cell>
          <cell r="K68">
            <v>20</v>
          </cell>
          <cell r="L68">
            <v>6</v>
          </cell>
          <cell r="M68">
            <v>5.3333333333333337E-2</v>
          </cell>
          <cell r="N68">
            <v>27.200000000000003</v>
          </cell>
          <cell r="O68">
            <v>0.8</v>
          </cell>
          <cell r="P68">
            <v>37.984313725490196</v>
          </cell>
          <cell r="Q68">
            <v>1.1171856978085353</v>
          </cell>
        </row>
        <row r="69">
          <cell r="A69" t="str">
            <v>55.44T03.001</v>
          </cell>
          <cell r="B69" t="str">
            <v>AJ FIR BOARD (DIP)</v>
          </cell>
          <cell r="C69" t="str">
            <v>NB</v>
          </cell>
          <cell r="D69">
            <v>0</v>
          </cell>
          <cell r="E69">
            <v>86</v>
          </cell>
          <cell r="F69">
            <v>86</v>
          </cell>
          <cell r="G69">
            <v>40</v>
          </cell>
          <cell r="H69">
            <v>7.7287581699346422E-4</v>
          </cell>
          <cell r="I69">
            <v>6.1830065359477135</v>
          </cell>
          <cell r="J69">
            <v>0.18185313341022688</v>
          </cell>
          <cell r="K69">
            <v>10</v>
          </cell>
          <cell r="L69">
            <v>4.5</v>
          </cell>
          <cell r="M69">
            <v>0.02</v>
          </cell>
          <cell r="N69">
            <v>10.200000000000001</v>
          </cell>
          <cell r="O69">
            <v>0.30000000000000004</v>
          </cell>
          <cell r="P69">
            <v>16.383006535947715</v>
          </cell>
          <cell r="Q69">
            <v>0.4818531334102269</v>
          </cell>
        </row>
        <row r="70">
          <cell r="A70" t="str">
            <v>55.44T03.001</v>
          </cell>
          <cell r="B70" t="str">
            <v>AJ FIR BOARD (DIP)</v>
          </cell>
          <cell r="C70" t="str">
            <v>NB</v>
          </cell>
          <cell r="D70">
            <v>0</v>
          </cell>
          <cell r="E70">
            <v>86</v>
          </cell>
          <cell r="F70">
            <v>86</v>
          </cell>
          <cell r="G70">
            <v>40</v>
          </cell>
          <cell r="H70">
            <v>7.7287581699346422E-4</v>
          </cell>
          <cell r="I70">
            <v>6.1830065359477135</v>
          </cell>
          <cell r="J70">
            <v>0.18185313341022688</v>
          </cell>
          <cell r="K70">
            <v>10</v>
          </cell>
          <cell r="L70">
            <v>4.5</v>
          </cell>
          <cell r="M70">
            <v>0.02</v>
          </cell>
          <cell r="N70">
            <v>10.200000000000001</v>
          </cell>
          <cell r="O70">
            <v>0.30000000000000004</v>
          </cell>
          <cell r="P70">
            <v>16.383006535947715</v>
          </cell>
          <cell r="Q70">
            <v>0.4818531334102269</v>
          </cell>
        </row>
        <row r="71">
          <cell r="A71" t="str">
            <v>55.45D02.001</v>
          </cell>
          <cell r="B71" t="str">
            <v>K2M TV TUNER BD FOR PD</v>
          </cell>
          <cell r="C71" t="str">
            <v>NB</v>
          </cell>
          <cell r="D71">
            <v>0</v>
          </cell>
          <cell r="E71">
            <v>72</v>
          </cell>
          <cell r="F71">
            <v>72</v>
          </cell>
          <cell r="G71">
            <v>16</v>
          </cell>
          <cell r="H71">
            <v>1.6176470588235296E-3</v>
          </cell>
          <cell r="I71">
            <v>12.941176470588237</v>
          </cell>
          <cell r="J71">
            <v>0.38062283737024227</v>
          </cell>
          <cell r="K71">
            <v>10</v>
          </cell>
          <cell r="L71">
            <v>14.5</v>
          </cell>
          <cell r="M71">
            <v>6.4444444444444443E-2</v>
          </cell>
          <cell r="N71">
            <v>32.866666666666667</v>
          </cell>
          <cell r="O71">
            <v>0.96666666666666667</v>
          </cell>
          <cell r="P71">
            <v>45.807843137254906</v>
          </cell>
          <cell r="Q71">
            <v>1.3472895040369091</v>
          </cell>
        </row>
        <row r="72">
          <cell r="A72" t="str">
            <v>55.45D02.001</v>
          </cell>
          <cell r="B72" t="str">
            <v>K2M TV TUNER BD FOR PD</v>
          </cell>
          <cell r="C72" t="str">
            <v>NB</v>
          </cell>
          <cell r="D72">
            <v>0</v>
          </cell>
          <cell r="E72">
            <v>72</v>
          </cell>
          <cell r="F72">
            <v>72</v>
          </cell>
          <cell r="G72">
            <v>16</v>
          </cell>
          <cell r="H72">
            <v>1.6176470588235296E-3</v>
          </cell>
          <cell r="I72">
            <v>12.941176470588237</v>
          </cell>
          <cell r="J72">
            <v>0.38062283737024227</v>
          </cell>
          <cell r="K72">
            <v>10</v>
          </cell>
          <cell r="L72">
            <v>14.5</v>
          </cell>
          <cell r="M72">
            <v>6.4444444444444443E-2</v>
          </cell>
          <cell r="N72">
            <v>32.866666666666667</v>
          </cell>
          <cell r="O72">
            <v>0.96666666666666667</v>
          </cell>
          <cell r="P72">
            <v>45.807843137254906</v>
          </cell>
          <cell r="Q72">
            <v>1.3472895040369091</v>
          </cell>
        </row>
        <row r="73">
          <cell r="A73" t="str">
            <v>55.45D02.001</v>
          </cell>
          <cell r="B73" t="str">
            <v>K2M TV TUNER BD FOR PD</v>
          </cell>
          <cell r="C73" t="str">
            <v>NB</v>
          </cell>
          <cell r="D73">
            <v>0</v>
          </cell>
          <cell r="E73">
            <v>72</v>
          </cell>
          <cell r="F73">
            <v>72</v>
          </cell>
          <cell r="G73">
            <v>16</v>
          </cell>
          <cell r="H73">
            <v>1.6176470588235296E-3</v>
          </cell>
          <cell r="I73">
            <v>12.941176470588237</v>
          </cell>
          <cell r="J73">
            <v>0.38062283737024227</v>
          </cell>
          <cell r="K73">
            <v>10</v>
          </cell>
          <cell r="L73">
            <v>14.5</v>
          </cell>
          <cell r="M73">
            <v>6.4444444444444443E-2</v>
          </cell>
          <cell r="N73">
            <v>32.866666666666667</v>
          </cell>
          <cell r="O73">
            <v>0.96666666666666667</v>
          </cell>
          <cell r="P73">
            <v>45.807843137254906</v>
          </cell>
          <cell r="Q73">
            <v>1.3472895040369091</v>
          </cell>
        </row>
        <row r="74">
          <cell r="A74" t="str">
            <v>55.45D02.001</v>
          </cell>
          <cell r="B74" t="str">
            <v>K2M TV TUNER BD FOR PD</v>
          </cell>
          <cell r="C74" t="str">
            <v>NB</v>
          </cell>
          <cell r="D74">
            <v>0</v>
          </cell>
          <cell r="E74">
            <v>72</v>
          </cell>
          <cell r="F74">
            <v>72</v>
          </cell>
          <cell r="G74">
            <v>16</v>
          </cell>
          <cell r="H74">
            <v>1.6176470588235296E-3</v>
          </cell>
          <cell r="I74">
            <v>12.941176470588237</v>
          </cell>
          <cell r="J74">
            <v>0.38062283737024227</v>
          </cell>
          <cell r="K74">
            <v>10</v>
          </cell>
          <cell r="L74">
            <v>14.5</v>
          </cell>
          <cell r="M74">
            <v>6.4444444444444443E-2</v>
          </cell>
          <cell r="N74">
            <v>32.866666666666667</v>
          </cell>
          <cell r="O74">
            <v>0.96666666666666667</v>
          </cell>
          <cell r="P74">
            <v>45.807843137254906</v>
          </cell>
          <cell r="Q74">
            <v>1.3472895040369091</v>
          </cell>
        </row>
        <row r="75">
          <cell r="A75" t="str">
            <v>55.45D02.001</v>
          </cell>
          <cell r="B75" t="str">
            <v>K2M TV TUNER BD FOR PD</v>
          </cell>
          <cell r="C75" t="str">
            <v>NB</v>
          </cell>
          <cell r="D75">
            <v>0</v>
          </cell>
          <cell r="E75">
            <v>72</v>
          </cell>
          <cell r="F75">
            <v>72</v>
          </cell>
          <cell r="G75">
            <v>16</v>
          </cell>
          <cell r="H75">
            <v>1.6176470588235296E-3</v>
          </cell>
          <cell r="I75">
            <v>12.941176470588237</v>
          </cell>
          <cell r="J75">
            <v>0.38062283737024227</v>
          </cell>
          <cell r="K75">
            <v>10</v>
          </cell>
          <cell r="L75">
            <v>14.5</v>
          </cell>
          <cell r="M75">
            <v>6.4444444444444443E-2</v>
          </cell>
          <cell r="N75">
            <v>32.866666666666667</v>
          </cell>
          <cell r="O75">
            <v>0.96666666666666667</v>
          </cell>
          <cell r="P75">
            <v>45.807843137254906</v>
          </cell>
          <cell r="Q75">
            <v>1.3472895040369091</v>
          </cell>
        </row>
        <row r="76">
          <cell r="A76" t="str">
            <v>55.45D02.001</v>
          </cell>
          <cell r="B76" t="str">
            <v>K2M TV TUNER BD FOR PD</v>
          </cell>
          <cell r="C76" t="str">
            <v>NB</v>
          </cell>
          <cell r="D76">
            <v>0</v>
          </cell>
          <cell r="E76">
            <v>72</v>
          </cell>
          <cell r="F76">
            <v>72</v>
          </cell>
          <cell r="G76">
            <v>16</v>
          </cell>
          <cell r="H76">
            <v>1.6176470588235296E-3</v>
          </cell>
          <cell r="I76">
            <v>12.941176470588237</v>
          </cell>
          <cell r="J76">
            <v>0.38062283737024227</v>
          </cell>
          <cell r="K76">
            <v>10</v>
          </cell>
          <cell r="L76">
            <v>14.5</v>
          </cell>
          <cell r="M76">
            <v>6.4444444444444443E-2</v>
          </cell>
          <cell r="N76">
            <v>32.866666666666667</v>
          </cell>
          <cell r="O76">
            <v>0.96666666666666667</v>
          </cell>
          <cell r="P76">
            <v>45.807843137254906</v>
          </cell>
          <cell r="Q76">
            <v>1.3472895040369091</v>
          </cell>
        </row>
        <row r="77">
          <cell r="A77" t="str">
            <v>55.45D02.001</v>
          </cell>
          <cell r="B77" t="str">
            <v>K2M TV TUNER BD FOR PD</v>
          </cell>
          <cell r="C77" t="str">
            <v>NB</v>
          </cell>
          <cell r="D77">
            <v>0</v>
          </cell>
          <cell r="E77">
            <v>72</v>
          </cell>
          <cell r="F77">
            <v>72</v>
          </cell>
          <cell r="G77">
            <v>16</v>
          </cell>
          <cell r="H77">
            <v>1.6176470588235296E-3</v>
          </cell>
          <cell r="I77">
            <v>12.941176470588237</v>
          </cell>
          <cell r="J77">
            <v>0.38062283737024227</v>
          </cell>
          <cell r="K77">
            <v>10</v>
          </cell>
          <cell r="L77">
            <v>14.5</v>
          </cell>
          <cell r="M77">
            <v>6.4444444444444443E-2</v>
          </cell>
          <cell r="N77">
            <v>32.866666666666667</v>
          </cell>
          <cell r="O77">
            <v>0.96666666666666667</v>
          </cell>
          <cell r="P77">
            <v>45.807843137254906</v>
          </cell>
          <cell r="Q77">
            <v>1.3472895040369091</v>
          </cell>
        </row>
        <row r="78">
          <cell r="A78" t="str">
            <v>55.45J02.001</v>
          </cell>
          <cell r="B78" t="str">
            <v>WILDCATII KEYPAD BD DIP</v>
          </cell>
          <cell r="C78" t="str">
            <v>NB</v>
          </cell>
          <cell r="D78">
            <v>45</v>
          </cell>
          <cell r="E78">
            <v>60</v>
          </cell>
          <cell r="F78">
            <v>105</v>
          </cell>
          <cell r="G78">
            <v>7</v>
          </cell>
          <cell r="H78">
            <v>5.392156862745098E-3</v>
          </cell>
          <cell r="I78">
            <v>43.13725490196078</v>
          </cell>
          <cell r="J78">
            <v>1.2687427912341407</v>
          </cell>
          <cell r="K78">
            <v>20</v>
          </cell>
          <cell r="L78">
            <v>10.5</v>
          </cell>
          <cell r="M78">
            <v>9.3333333333333338E-2</v>
          </cell>
          <cell r="N78">
            <v>47.6</v>
          </cell>
          <cell r="O78">
            <v>1.4000000000000001</v>
          </cell>
          <cell r="P78">
            <v>90.737254901960782</v>
          </cell>
          <cell r="Q78">
            <v>2.6687427912341408</v>
          </cell>
        </row>
        <row r="79">
          <cell r="A79" t="str">
            <v>55.45J03.001</v>
          </cell>
          <cell r="B79" t="str">
            <v>W'CATII IO BD DIP</v>
          </cell>
          <cell r="C79" t="str">
            <v>NB</v>
          </cell>
          <cell r="D79">
            <v>30</v>
          </cell>
          <cell r="E79">
            <v>30</v>
          </cell>
          <cell r="F79">
            <v>60</v>
          </cell>
          <cell r="G79">
            <v>6</v>
          </cell>
          <cell r="H79">
            <v>3.5947712418300652E-3</v>
          </cell>
          <cell r="I79">
            <v>28.75816993464052</v>
          </cell>
          <cell r="J79">
            <v>0.84582852748942705</v>
          </cell>
          <cell r="K79">
            <v>20</v>
          </cell>
          <cell r="L79">
            <v>15</v>
          </cell>
          <cell r="M79">
            <v>0.13333333333333336</v>
          </cell>
          <cell r="N79">
            <v>68.000000000000014</v>
          </cell>
          <cell r="O79">
            <v>2.0000000000000004</v>
          </cell>
          <cell r="P79">
            <v>96.758169934640534</v>
          </cell>
          <cell r="Q79">
            <v>2.8458285274894273</v>
          </cell>
        </row>
        <row r="80">
          <cell r="A80" t="str">
            <v>55.45V02.031</v>
          </cell>
          <cell r="B80" t="str">
            <v>WILDCAT I/O BD</v>
          </cell>
          <cell r="C80" t="str">
            <v>NB</v>
          </cell>
          <cell r="D80">
            <v>45</v>
          </cell>
          <cell r="E80">
            <v>144</v>
          </cell>
          <cell r="F80">
            <v>189</v>
          </cell>
          <cell r="G80">
            <v>7</v>
          </cell>
          <cell r="H80">
            <v>9.7058823529411788E-3</v>
          </cell>
          <cell r="I80">
            <v>77.647058823529434</v>
          </cell>
          <cell r="J80">
            <v>2.2837370242214541</v>
          </cell>
          <cell r="K80">
            <v>10</v>
          </cell>
          <cell r="L80">
            <v>14.5</v>
          </cell>
          <cell r="M80">
            <v>6.4444444444444443E-2</v>
          </cell>
          <cell r="N80">
            <v>32.866666666666667</v>
          </cell>
          <cell r="O80">
            <v>0.96666666666666667</v>
          </cell>
          <cell r="P80">
            <v>110.51372549019609</v>
          </cell>
          <cell r="Q80">
            <v>3.2504036908881204</v>
          </cell>
        </row>
        <row r="81">
          <cell r="A81" t="str">
            <v>55.45V03.001</v>
          </cell>
          <cell r="B81" t="str">
            <v>WILDCAT PD KEYPAD BD DIP</v>
          </cell>
          <cell r="C81" t="str">
            <v>NB</v>
          </cell>
          <cell r="D81">
            <v>30</v>
          </cell>
          <cell r="E81">
            <v>30</v>
          </cell>
          <cell r="F81">
            <v>60</v>
          </cell>
          <cell r="G81">
            <v>7</v>
          </cell>
          <cell r="H81">
            <v>3.0812324929971988E-3</v>
          </cell>
          <cell r="I81">
            <v>24.649859943977589</v>
          </cell>
          <cell r="J81">
            <v>0.72499588070522325</v>
          </cell>
          <cell r="K81">
            <v>20</v>
          </cell>
          <cell r="L81">
            <v>11</v>
          </cell>
          <cell r="M81">
            <v>9.7777777777777783E-2</v>
          </cell>
          <cell r="N81">
            <v>49.866666666666667</v>
          </cell>
          <cell r="O81">
            <v>1.4666666666666668</v>
          </cell>
          <cell r="P81">
            <v>74.516526610644263</v>
          </cell>
          <cell r="Q81">
            <v>2.19166254737189</v>
          </cell>
        </row>
        <row r="82">
          <cell r="A82" t="str">
            <v>55.45V03.001</v>
          </cell>
          <cell r="B82" t="str">
            <v>WILDCAT PD KEYPAD BD DIP</v>
          </cell>
          <cell r="C82" t="str">
            <v>NB</v>
          </cell>
          <cell r="D82">
            <v>30</v>
          </cell>
          <cell r="E82">
            <v>30</v>
          </cell>
          <cell r="F82">
            <v>60</v>
          </cell>
          <cell r="G82">
            <v>7</v>
          </cell>
          <cell r="H82">
            <v>3.0812324929971988E-3</v>
          </cell>
          <cell r="I82">
            <v>24.649859943977589</v>
          </cell>
          <cell r="J82">
            <v>0.72499588070522325</v>
          </cell>
          <cell r="K82">
            <v>20</v>
          </cell>
          <cell r="L82">
            <v>11</v>
          </cell>
          <cell r="M82">
            <v>9.7777777777777783E-2</v>
          </cell>
          <cell r="N82">
            <v>49.866666666666667</v>
          </cell>
          <cell r="O82">
            <v>1.4666666666666668</v>
          </cell>
          <cell r="P82">
            <v>74.516526610644263</v>
          </cell>
          <cell r="Q82">
            <v>2.19166254737189</v>
          </cell>
        </row>
        <row r="83">
          <cell r="A83" t="str">
            <v>55.45V03.001</v>
          </cell>
          <cell r="B83" t="str">
            <v>WILDCAT PD KEYPAD BD DIP</v>
          </cell>
          <cell r="C83" t="str">
            <v>NB</v>
          </cell>
          <cell r="D83">
            <v>30</v>
          </cell>
          <cell r="E83">
            <v>30</v>
          </cell>
          <cell r="F83">
            <v>60</v>
          </cell>
          <cell r="G83">
            <v>7</v>
          </cell>
          <cell r="H83">
            <v>3.0812324929971988E-3</v>
          </cell>
          <cell r="I83">
            <v>24.649859943977589</v>
          </cell>
          <cell r="J83">
            <v>0.72499588070522325</v>
          </cell>
          <cell r="K83">
            <v>20</v>
          </cell>
          <cell r="L83">
            <v>11</v>
          </cell>
          <cell r="M83">
            <v>9.7777777777777783E-2</v>
          </cell>
          <cell r="N83">
            <v>49.866666666666667</v>
          </cell>
          <cell r="O83">
            <v>1.4666666666666668</v>
          </cell>
          <cell r="P83">
            <v>74.516526610644263</v>
          </cell>
          <cell r="Q83">
            <v>2.19166254737189</v>
          </cell>
        </row>
        <row r="84">
          <cell r="A84" t="str">
            <v>55.45V03.011</v>
          </cell>
          <cell r="B84" t="str">
            <v>WILDCAT KEYPAD BD</v>
          </cell>
          <cell r="C84" t="str">
            <v>NB</v>
          </cell>
          <cell r="D84">
            <v>30</v>
          </cell>
          <cell r="E84">
            <v>30</v>
          </cell>
          <cell r="F84">
            <v>60</v>
          </cell>
          <cell r="G84">
            <v>7</v>
          </cell>
          <cell r="H84">
            <v>3.0812324929971988E-3</v>
          </cell>
          <cell r="I84">
            <v>24.649859943977589</v>
          </cell>
          <cell r="J84">
            <v>0.72499588070522325</v>
          </cell>
          <cell r="K84">
            <v>10</v>
          </cell>
          <cell r="L84">
            <v>14.5</v>
          </cell>
          <cell r="M84">
            <v>6.4444444444444443E-2</v>
          </cell>
          <cell r="N84">
            <v>32.866666666666667</v>
          </cell>
          <cell r="O84">
            <v>0.96666666666666667</v>
          </cell>
          <cell r="P84">
            <v>57.516526610644256</v>
          </cell>
          <cell r="Q84">
            <v>1.6916625473718898</v>
          </cell>
        </row>
        <row r="85">
          <cell r="A85" t="str">
            <v>55.45V04.011</v>
          </cell>
          <cell r="B85" t="str">
            <v>WILDCAT ANTENNA BD</v>
          </cell>
          <cell r="C85" t="str">
            <v>NB</v>
          </cell>
          <cell r="D85">
            <v>0</v>
          </cell>
          <cell r="E85">
            <v>120</v>
          </cell>
          <cell r="F85">
            <v>120</v>
          </cell>
          <cell r="G85">
            <v>32</v>
          </cell>
          <cell r="H85">
            <v>1.3480392156862745E-3</v>
          </cell>
          <cell r="I85">
            <v>10.784313725490195</v>
          </cell>
          <cell r="J85">
            <v>0.31718569780853517</v>
          </cell>
          <cell r="K85">
            <v>15</v>
          </cell>
          <cell r="L85">
            <v>9.5</v>
          </cell>
          <cell r="M85">
            <v>6.3333333333333339E-2</v>
          </cell>
          <cell r="N85">
            <v>32.300000000000004</v>
          </cell>
          <cell r="O85">
            <v>0.95000000000000018</v>
          </cell>
          <cell r="P85">
            <v>43.084313725490198</v>
          </cell>
          <cell r="Q85">
            <v>1.2671856978085352</v>
          </cell>
        </row>
        <row r="86">
          <cell r="A86" t="str">
            <v>55.46V02.001</v>
          </cell>
          <cell r="B86" t="str">
            <v>K3D LAUNCH BD W/O VOL SW V.01</v>
          </cell>
          <cell r="C86" t="str">
            <v>NB</v>
          </cell>
          <cell r="D86">
            <v>55</v>
          </cell>
          <cell r="E86">
            <v>30</v>
          </cell>
          <cell r="F86">
            <v>85</v>
          </cell>
          <cell r="G86">
            <v>7</v>
          </cell>
          <cell r="H86">
            <v>4.3650793650793652E-3</v>
          </cell>
          <cell r="I86">
            <v>34.920634920634924</v>
          </cell>
          <cell r="J86">
            <v>1.0270774976657331</v>
          </cell>
          <cell r="K86">
            <v>25</v>
          </cell>
          <cell r="L86">
            <v>10</v>
          </cell>
          <cell r="M86">
            <v>0.11111111111111113</v>
          </cell>
          <cell r="N86">
            <v>56.666666666666679</v>
          </cell>
          <cell r="O86">
            <v>1.666666666666667</v>
          </cell>
          <cell r="P86">
            <v>91.587301587301596</v>
          </cell>
          <cell r="Q86">
            <v>2.6937441643323998</v>
          </cell>
        </row>
        <row r="87">
          <cell r="A87" t="str">
            <v>55.47T07.001</v>
          </cell>
          <cell r="B87" t="str">
            <v>A2+ LED+BUTTON BD PD</v>
          </cell>
          <cell r="C87" t="str">
            <v>NB</v>
          </cell>
          <cell r="D87">
            <v>37</v>
          </cell>
          <cell r="E87">
            <v>30</v>
          </cell>
          <cell r="F87">
            <v>67</v>
          </cell>
          <cell r="G87">
            <v>10</v>
          </cell>
          <cell r="H87">
            <v>2.4084967320261441E-3</v>
          </cell>
          <cell r="I87">
            <v>19.267973856209153</v>
          </cell>
          <cell r="J87">
            <v>0.5667051134179163</v>
          </cell>
          <cell r="K87">
            <v>15</v>
          </cell>
          <cell r="L87">
            <v>5.5</v>
          </cell>
          <cell r="M87">
            <v>3.6666666666666667E-2</v>
          </cell>
          <cell r="N87">
            <v>18.7</v>
          </cell>
          <cell r="O87">
            <v>0.54999999999999993</v>
          </cell>
          <cell r="P87">
            <v>37.967973856209156</v>
          </cell>
          <cell r="Q87">
            <v>1.1167051134179165</v>
          </cell>
        </row>
        <row r="88">
          <cell r="A88" t="str">
            <v>55.47T07.011</v>
          </cell>
          <cell r="B88" t="str">
            <v>A2+ LED</v>
          </cell>
          <cell r="C88" t="str">
            <v>NB</v>
          </cell>
          <cell r="D88">
            <v>30</v>
          </cell>
          <cell r="E88">
            <v>37</v>
          </cell>
          <cell r="F88">
            <v>67</v>
          </cell>
          <cell r="G88">
            <v>8</v>
          </cell>
          <cell r="H88">
            <v>3.0106209150326801E-3</v>
          </cell>
          <cell r="I88">
            <v>24.084967320261441</v>
          </cell>
          <cell r="J88">
            <v>0.70838139177239534</v>
          </cell>
          <cell r="K88">
            <v>10</v>
          </cell>
          <cell r="L88">
            <v>8.5</v>
          </cell>
          <cell r="M88">
            <v>3.7777777777777785E-2</v>
          </cell>
          <cell r="N88">
            <v>19.266666666666669</v>
          </cell>
          <cell r="O88">
            <v>0.56666666666666676</v>
          </cell>
          <cell r="P88">
            <v>43.351633986928107</v>
          </cell>
          <cell r="Q88">
            <v>1.275048058439062</v>
          </cell>
        </row>
        <row r="89">
          <cell r="A89" t="str">
            <v>55.47T08.001</v>
          </cell>
          <cell r="B89" t="str">
            <v>A2+ DOCKING BOARD PD</v>
          </cell>
          <cell r="C89" t="str">
            <v>NB</v>
          </cell>
          <cell r="D89">
            <v>0</v>
          </cell>
          <cell r="E89">
            <v>30</v>
          </cell>
          <cell r="F89">
            <v>30</v>
          </cell>
          <cell r="G89">
            <v>1</v>
          </cell>
          <cell r="H89">
            <v>1.0784313725490196E-2</v>
          </cell>
          <cell r="I89">
            <v>86.274509803921561</v>
          </cell>
          <cell r="J89">
            <v>2.5374855824682814</v>
          </cell>
          <cell r="K89">
            <v>39</v>
          </cell>
          <cell r="L89">
            <v>12.5</v>
          </cell>
          <cell r="M89">
            <v>0.21666666666666667</v>
          </cell>
          <cell r="N89">
            <v>110.5</v>
          </cell>
          <cell r="O89">
            <v>3.25</v>
          </cell>
          <cell r="P89">
            <v>196.77450980392155</v>
          </cell>
          <cell r="Q89">
            <v>5.7874855824682809</v>
          </cell>
        </row>
        <row r="90">
          <cell r="A90" t="str">
            <v>55.47T08.001</v>
          </cell>
          <cell r="B90" t="str">
            <v>A2+ DOCKING BOARD PD</v>
          </cell>
          <cell r="C90" t="str">
            <v>NB</v>
          </cell>
          <cell r="D90">
            <v>0</v>
          </cell>
          <cell r="E90">
            <v>30</v>
          </cell>
          <cell r="F90">
            <v>30</v>
          </cell>
          <cell r="G90">
            <v>1</v>
          </cell>
          <cell r="H90">
            <v>1.0784313725490196E-2</v>
          </cell>
          <cell r="I90">
            <v>86.274509803921561</v>
          </cell>
          <cell r="J90">
            <v>2.5374855824682814</v>
          </cell>
          <cell r="K90">
            <v>39</v>
          </cell>
          <cell r="L90">
            <v>12.5</v>
          </cell>
          <cell r="M90">
            <v>0.21666666666666667</v>
          </cell>
          <cell r="N90">
            <v>110.5</v>
          </cell>
          <cell r="O90">
            <v>3.25</v>
          </cell>
          <cell r="P90">
            <v>196.77450980392155</v>
          </cell>
          <cell r="Q90">
            <v>5.7874855824682809</v>
          </cell>
        </row>
        <row r="91">
          <cell r="A91" t="str">
            <v>55.47T08.001</v>
          </cell>
          <cell r="B91" t="str">
            <v>A2+ DOCKING BOARD PD</v>
          </cell>
          <cell r="C91" t="str">
            <v>NB</v>
          </cell>
          <cell r="D91">
            <v>0</v>
          </cell>
          <cell r="E91">
            <v>30</v>
          </cell>
          <cell r="F91">
            <v>30</v>
          </cell>
          <cell r="G91">
            <v>1</v>
          </cell>
          <cell r="H91">
            <v>1.0784313725490196E-2</v>
          </cell>
          <cell r="I91">
            <v>86.274509803921561</v>
          </cell>
          <cell r="J91">
            <v>2.5374855824682814</v>
          </cell>
          <cell r="K91">
            <v>39</v>
          </cell>
          <cell r="L91">
            <v>12.5</v>
          </cell>
          <cell r="M91">
            <v>0.21666666666666667</v>
          </cell>
          <cell r="N91">
            <v>110.5</v>
          </cell>
          <cell r="O91">
            <v>3.25</v>
          </cell>
          <cell r="P91">
            <v>196.77450980392155</v>
          </cell>
          <cell r="Q91">
            <v>5.7874855824682809</v>
          </cell>
        </row>
        <row r="92">
          <cell r="A92" t="str">
            <v>55.47T08.001</v>
          </cell>
          <cell r="B92" t="str">
            <v>A2+ DOCKING BOARD PD</v>
          </cell>
          <cell r="C92" t="str">
            <v>NB</v>
          </cell>
          <cell r="D92">
            <v>0</v>
          </cell>
          <cell r="E92">
            <v>30</v>
          </cell>
          <cell r="F92">
            <v>30</v>
          </cell>
          <cell r="G92">
            <v>1</v>
          </cell>
          <cell r="H92">
            <v>1.0784313725490196E-2</v>
          </cell>
          <cell r="I92">
            <v>86.274509803921561</v>
          </cell>
          <cell r="J92">
            <v>2.5374855824682814</v>
          </cell>
          <cell r="K92">
            <v>39</v>
          </cell>
          <cell r="L92">
            <v>12.5</v>
          </cell>
          <cell r="M92">
            <v>0.21666666666666667</v>
          </cell>
          <cell r="N92">
            <v>110.5</v>
          </cell>
          <cell r="O92">
            <v>3.25</v>
          </cell>
          <cell r="P92">
            <v>196.77450980392155</v>
          </cell>
          <cell r="Q92">
            <v>5.7874855824682809</v>
          </cell>
        </row>
        <row r="93">
          <cell r="A93" t="str">
            <v>55.47T08.001</v>
          </cell>
          <cell r="B93" t="str">
            <v>A2+ DOCKING BOARD PD</v>
          </cell>
          <cell r="C93" t="str">
            <v>NB</v>
          </cell>
          <cell r="D93">
            <v>0</v>
          </cell>
          <cell r="E93">
            <v>30</v>
          </cell>
          <cell r="F93">
            <v>30</v>
          </cell>
          <cell r="G93">
            <v>1</v>
          </cell>
          <cell r="H93">
            <v>1.0784313725490196E-2</v>
          </cell>
          <cell r="I93">
            <v>86.274509803921561</v>
          </cell>
          <cell r="J93">
            <v>2.5374855824682814</v>
          </cell>
          <cell r="K93">
            <v>39</v>
          </cell>
          <cell r="L93">
            <v>12.5</v>
          </cell>
          <cell r="M93">
            <v>0.21666666666666667</v>
          </cell>
          <cell r="N93">
            <v>110.5</v>
          </cell>
          <cell r="O93">
            <v>3.25</v>
          </cell>
          <cell r="P93">
            <v>196.77450980392155</v>
          </cell>
          <cell r="Q93">
            <v>5.7874855824682809</v>
          </cell>
        </row>
        <row r="94">
          <cell r="A94" t="str">
            <v>55.49Y02.001</v>
          </cell>
          <cell r="B94" t="str">
            <v>CANARY EXTENSION BD 03364-1</v>
          </cell>
          <cell r="C94" t="str">
            <v>NB</v>
          </cell>
          <cell r="D94">
            <v>0</v>
          </cell>
          <cell r="E94">
            <v>40</v>
          </cell>
          <cell r="F94">
            <v>40</v>
          </cell>
          <cell r="G94">
            <v>6</v>
          </cell>
          <cell r="H94">
            <v>2.396514161220044E-3</v>
          </cell>
          <cell r="I94">
            <v>19.172113289760354</v>
          </cell>
          <cell r="J94">
            <v>0.56388568499295155</v>
          </cell>
          <cell r="K94">
            <v>10</v>
          </cell>
          <cell r="L94">
            <v>4.5</v>
          </cell>
          <cell r="M94">
            <v>0.02</v>
          </cell>
          <cell r="N94">
            <v>10.200000000000001</v>
          </cell>
          <cell r="O94">
            <v>0.30000000000000004</v>
          </cell>
          <cell r="P94">
            <v>29.372113289760357</v>
          </cell>
          <cell r="Q94">
            <v>0.86388568499295171</v>
          </cell>
        </row>
        <row r="95">
          <cell r="A95" t="str">
            <v>55.49Y03.001</v>
          </cell>
          <cell r="B95" t="str">
            <v>CANARY BTN BOARD</v>
          </cell>
          <cell r="C95" t="str">
            <v>NB</v>
          </cell>
          <cell r="D95">
            <v>146</v>
          </cell>
          <cell r="E95">
            <v>57</v>
          </cell>
          <cell r="F95">
            <v>203</v>
          </cell>
          <cell r="G95">
            <v>26</v>
          </cell>
          <cell r="H95">
            <v>2.8066867772750131E-3</v>
          </cell>
          <cell r="I95">
            <v>22.453494218200106</v>
          </cell>
          <cell r="J95">
            <v>0.66039688877059133</v>
          </cell>
          <cell r="K95">
            <v>15</v>
          </cell>
          <cell r="L95">
            <v>6.5</v>
          </cell>
          <cell r="M95">
            <v>4.3333333333333335E-2</v>
          </cell>
          <cell r="N95">
            <v>22.1</v>
          </cell>
          <cell r="O95">
            <v>0.65</v>
          </cell>
          <cell r="P95">
            <v>44.553494218200107</v>
          </cell>
          <cell r="Q95">
            <v>1.3103968887705915</v>
          </cell>
        </row>
        <row r="96">
          <cell r="A96" t="str">
            <v>55.49Y03.001</v>
          </cell>
          <cell r="B96" t="str">
            <v>CANARY BTN BOARD</v>
          </cell>
          <cell r="C96" t="str">
            <v>NB</v>
          </cell>
          <cell r="D96">
            <v>146</v>
          </cell>
          <cell r="E96">
            <v>57</v>
          </cell>
          <cell r="F96">
            <v>203</v>
          </cell>
          <cell r="G96">
            <v>26</v>
          </cell>
          <cell r="H96">
            <v>2.8066867772750131E-3</v>
          </cell>
          <cell r="I96">
            <v>22.453494218200106</v>
          </cell>
          <cell r="J96">
            <v>0.66039688877059133</v>
          </cell>
          <cell r="K96">
            <v>15</v>
          </cell>
          <cell r="L96">
            <v>6.5</v>
          </cell>
          <cell r="M96">
            <v>4.3333333333333335E-2</v>
          </cell>
          <cell r="N96">
            <v>22.1</v>
          </cell>
          <cell r="O96">
            <v>0.65</v>
          </cell>
          <cell r="P96">
            <v>44.553494218200107</v>
          </cell>
          <cell r="Q96">
            <v>1.3103968887705915</v>
          </cell>
        </row>
        <row r="97">
          <cell r="A97" t="str">
            <v>55.49Y03.001</v>
          </cell>
          <cell r="B97" t="str">
            <v>CANARY BTN BOARD</v>
          </cell>
          <cell r="C97" t="str">
            <v>NB</v>
          </cell>
          <cell r="D97">
            <v>146</v>
          </cell>
          <cell r="E97">
            <v>57</v>
          </cell>
          <cell r="F97">
            <v>203</v>
          </cell>
          <cell r="G97">
            <v>26</v>
          </cell>
          <cell r="H97">
            <v>2.8066867772750131E-3</v>
          </cell>
          <cell r="I97">
            <v>22.453494218200106</v>
          </cell>
          <cell r="J97">
            <v>0.66039688877059133</v>
          </cell>
          <cell r="K97">
            <v>15</v>
          </cell>
          <cell r="L97">
            <v>6.5</v>
          </cell>
          <cell r="M97">
            <v>4.3333333333333335E-2</v>
          </cell>
          <cell r="N97">
            <v>22.1</v>
          </cell>
          <cell r="O97">
            <v>0.65</v>
          </cell>
          <cell r="P97">
            <v>44.553494218200107</v>
          </cell>
          <cell r="Q97">
            <v>1.3103968887705915</v>
          </cell>
        </row>
        <row r="98">
          <cell r="A98" t="str">
            <v>55.49Y03.001</v>
          </cell>
          <cell r="B98" t="str">
            <v>CANARY BTN BOARD</v>
          </cell>
          <cell r="C98" t="str">
            <v>NB</v>
          </cell>
          <cell r="D98">
            <v>146</v>
          </cell>
          <cell r="E98">
            <v>57</v>
          </cell>
          <cell r="F98">
            <v>203</v>
          </cell>
          <cell r="G98">
            <v>26</v>
          </cell>
          <cell r="H98">
            <v>2.8066867772750131E-3</v>
          </cell>
          <cell r="I98">
            <v>22.453494218200106</v>
          </cell>
          <cell r="J98">
            <v>0.66039688877059133</v>
          </cell>
          <cell r="K98">
            <v>15</v>
          </cell>
          <cell r="L98">
            <v>6.5</v>
          </cell>
          <cell r="M98">
            <v>4.3333333333333335E-2</v>
          </cell>
          <cell r="N98">
            <v>22.1</v>
          </cell>
          <cell r="O98">
            <v>0.65</v>
          </cell>
          <cell r="P98">
            <v>44.553494218200107</v>
          </cell>
          <cell r="Q98">
            <v>1.3103968887705915</v>
          </cell>
        </row>
        <row r="99">
          <cell r="A99" t="str">
            <v>55.49Y03.001</v>
          </cell>
          <cell r="B99" t="str">
            <v>CANARY BTN BOARD</v>
          </cell>
          <cell r="C99" t="str">
            <v>NB</v>
          </cell>
          <cell r="D99">
            <v>146</v>
          </cell>
          <cell r="E99">
            <v>57</v>
          </cell>
          <cell r="F99">
            <v>203</v>
          </cell>
          <cell r="G99">
            <v>26</v>
          </cell>
          <cell r="H99">
            <v>2.8066867772750131E-3</v>
          </cell>
          <cell r="I99">
            <v>22.453494218200106</v>
          </cell>
          <cell r="J99">
            <v>0.66039688877059133</v>
          </cell>
          <cell r="K99">
            <v>15</v>
          </cell>
          <cell r="L99">
            <v>6.5</v>
          </cell>
          <cell r="M99">
            <v>4.3333333333333335E-2</v>
          </cell>
          <cell r="N99">
            <v>22.1</v>
          </cell>
          <cell r="O99">
            <v>0.65</v>
          </cell>
          <cell r="P99">
            <v>44.553494218200107</v>
          </cell>
          <cell r="Q99">
            <v>1.3103968887705915</v>
          </cell>
        </row>
        <row r="100">
          <cell r="A100" t="str">
            <v>55.49Y04.001</v>
          </cell>
          <cell r="B100" t="str">
            <v>CANARY LED BOARD</v>
          </cell>
          <cell r="C100" t="str">
            <v>NB</v>
          </cell>
          <cell r="D100">
            <v>104</v>
          </cell>
          <cell r="E100">
            <v>110</v>
          </cell>
          <cell r="F100">
            <v>214</v>
          </cell>
          <cell r="G100">
            <v>28</v>
          </cell>
          <cell r="H100">
            <v>2.7474323062558364E-3</v>
          </cell>
          <cell r="I100">
            <v>21.979458450046693</v>
          </cell>
          <cell r="J100">
            <v>0.64645466029549092</v>
          </cell>
          <cell r="K100">
            <v>15</v>
          </cell>
          <cell r="L100">
            <v>6.5</v>
          </cell>
          <cell r="M100">
            <v>4.3333333333333335E-2</v>
          </cell>
          <cell r="N100">
            <v>22.1</v>
          </cell>
          <cell r="O100">
            <v>0.65</v>
          </cell>
          <cell r="P100">
            <v>44.079458450046694</v>
          </cell>
          <cell r="Q100">
            <v>1.2964546602954909</v>
          </cell>
        </row>
        <row r="101">
          <cell r="A101" t="str">
            <v>55.49Y04.001</v>
          </cell>
          <cell r="B101" t="str">
            <v>CANARY LED BOARD</v>
          </cell>
          <cell r="C101" t="str">
            <v>NB</v>
          </cell>
          <cell r="D101">
            <v>104</v>
          </cell>
          <cell r="E101">
            <v>110</v>
          </cell>
          <cell r="F101">
            <v>214</v>
          </cell>
          <cell r="G101">
            <v>28</v>
          </cell>
          <cell r="H101">
            <v>2.7474323062558364E-3</v>
          </cell>
          <cell r="I101">
            <v>21.979458450046693</v>
          </cell>
          <cell r="J101">
            <v>0.64645466029549092</v>
          </cell>
          <cell r="K101">
            <v>15</v>
          </cell>
          <cell r="L101">
            <v>6.5</v>
          </cell>
          <cell r="M101">
            <v>4.3333333333333335E-2</v>
          </cell>
          <cell r="N101">
            <v>22.1</v>
          </cell>
          <cell r="O101">
            <v>0.65</v>
          </cell>
          <cell r="P101">
            <v>44.079458450046694</v>
          </cell>
          <cell r="Q101">
            <v>1.2964546602954909</v>
          </cell>
        </row>
        <row r="102">
          <cell r="A102" t="str">
            <v>55.49Y04.001</v>
          </cell>
          <cell r="B102" t="str">
            <v>CANARY LED BOARD</v>
          </cell>
          <cell r="C102" t="str">
            <v>NB</v>
          </cell>
          <cell r="D102">
            <v>104</v>
          </cell>
          <cell r="E102">
            <v>110</v>
          </cell>
          <cell r="F102">
            <v>214</v>
          </cell>
          <cell r="G102">
            <v>28</v>
          </cell>
          <cell r="H102">
            <v>2.7474323062558364E-3</v>
          </cell>
          <cell r="I102">
            <v>21.979458450046693</v>
          </cell>
          <cell r="J102">
            <v>0.64645466029549092</v>
          </cell>
          <cell r="K102">
            <v>15</v>
          </cell>
          <cell r="L102">
            <v>6.5</v>
          </cell>
          <cell r="M102">
            <v>4.3333333333333335E-2</v>
          </cell>
          <cell r="N102">
            <v>22.1</v>
          </cell>
          <cell r="O102">
            <v>0.65</v>
          </cell>
          <cell r="P102">
            <v>44.079458450046694</v>
          </cell>
          <cell r="Q102">
            <v>1.2964546602954909</v>
          </cell>
        </row>
        <row r="103">
          <cell r="A103" t="str">
            <v>55.49Y04.001</v>
          </cell>
          <cell r="B103" t="str">
            <v>CANARY LED BOARD</v>
          </cell>
          <cell r="C103" t="str">
            <v>NB</v>
          </cell>
          <cell r="D103">
            <v>104</v>
          </cell>
          <cell r="E103">
            <v>110</v>
          </cell>
          <cell r="F103">
            <v>214</v>
          </cell>
          <cell r="G103">
            <v>28</v>
          </cell>
          <cell r="H103">
            <v>2.7474323062558364E-3</v>
          </cell>
          <cell r="I103">
            <v>21.979458450046693</v>
          </cell>
          <cell r="J103">
            <v>0.64645466029549092</v>
          </cell>
          <cell r="K103">
            <v>15</v>
          </cell>
          <cell r="L103">
            <v>6.5</v>
          </cell>
          <cell r="M103">
            <v>4.3333333333333335E-2</v>
          </cell>
          <cell r="N103">
            <v>22.1</v>
          </cell>
          <cell r="O103">
            <v>0.65</v>
          </cell>
          <cell r="P103">
            <v>44.079458450046694</v>
          </cell>
          <cell r="Q103">
            <v>1.2964546602954909</v>
          </cell>
        </row>
        <row r="104">
          <cell r="A104" t="str">
            <v>55.49Y05.001</v>
          </cell>
          <cell r="B104" t="str">
            <v>CANARY CD-ROM BOARD</v>
          </cell>
          <cell r="C104" t="str">
            <v>NB</v>
          </cell>
          <cell r="D104">
            <v>90</v>
          </cell>
          <cell r="E104">
            <v>90</v>
          </cell>
          <cell r="F104">
            <v>180</v>
          </cell>
          <cell r="G104">
            <v>26</v>
          </cell>
          <cell r="H104">
            <v>2.4886877828054306E-3</v>
          </cell>
          <cell r="I104">
            <v>19.909502262443443</v>
          </cell>
          <cell r="J104">
            <v>0.58557359595421887</v>
          </cell>
          <cell r="K104">
            <v>10</v>
          </cell>
          <cell r="L104">
            <v>10.5</v>
          </cell>
          <cell r="M104">
            <v>4.6666666666666669E-2</v>
          </cell>
          <cell r="N104">
            <v>23.8</v>
          </cell>
          <cell r="O104">
            <v>0.70000000000000007</v>
          </cell>
          <cell r="P104">
            <v>43.709502262443443</v>
          </cell>
          <cell r="Q104">
            <v>1.2855735959542189</v>
          </cell>
        </row>
        <row r="105">
          <cell r="A105" t="str">
            <v>55.49Y05.001</v>
          </cell>
          <cell r="B105" t="str">
            <v>CANARY CD-ROM BOARD</v>
          </cell>
          <cell r="C105" t="str">
            <v>NB</v>
          </cell>
          <cell r="D105">
            <v>90</v>
          </cell>
          <cell r="E105">
            <v>90</v>
          </cell>
          <cell r="F105">
            <v>180</v>
          </cell>
          <cell r="G105">
            <v>26</v>
          </cell>
          <cell r="H105">
            <v>2.4886877828054306E-3</v>
          </cell>
          <cell r="I105">
            <v>19.909502262443443</v>
          </cell>
          <cell r="J105">
            <v>0.58557359595421887</v>
          </cell>
          <cell r="K105">
            <v>10</v>
          </cell>
          <cell r="L105">
            <v>10.5</v>
          </cell>
          <cell r="M105">
            <v>4.6666666666666669E-2</v>
          </cell>
          <cell r="N105">
            <v>23.8</v>
          </cell>
          <cell r="O105">
            <v>0.70000000000000007</v>
          </cell>
          <cell r="P105">
            <v>43.709502262443443</v>
          </cell>
          <cell r="Q105">
            <v>1.2855735959542189</v>
          </cell>
        </row>
        <row r="106">
          <cell r="A106" t="str">
            <v>55.49Y05.001</v>
          </cell>
          <cell r="B106" t="str">
            <v>CANARY CD-ROM BOARD</v>
          </cell>
          <cell r="C106" t="str">
            <v>NB</v>
          </cell>
          <cell r="D106">
            <v>90</v>
          </cell>
          <cell r="E106">
            <v>90</v>
          </cell>
          <cell r="F106">
            <v>180</v>
          </cell>
          <cell r="G106">
            <v>26</v>
          </cell>
          <cell r="H106">
            <v>2.4886877828054306E-3</v>
          </cell>
          <cell r="I106">
            <v>19.909502262443443</v>
          </cell>
          <cell r="J106">
            <v>0.58557359595421887</v>
          </cell>
          <cell r="K106">
            <v>10</v>
          </cell>
          <cell r="L106">
            <v>10.5</v>
          </cell>
          <cell r="M106">
            <v>4.6666666666666669E-2</v>
          </cell>
          <cell r="N106">
            <v>23.8</v>
          </cell>
          <cell r="O106">
            <v>0.70000000000000007</v>
          </cell>
          <cell r="P106">
            <v>43.709502262443443</v>
          </cell>
          <cell r="Q106">
            <v>1.2855735959542189</v>
          </cell>
        </row>
        <row r="107">
          <cell r="A107" t="str">
            <v>55.50C02.001</v>
          </cell>
          <cell r="B107" t="str">
            <v>M71IXG LED</v>
          </cell>
          <cell r="C107" t="str">
            <v>SERVER I</v>
          </cell>
          <cell r="D107">
            <v>0</v>
          </cell>
          <cell r="E107">
            <v>30</v>
          </cell>
          <cell r="F107">
            <v>30</v>
          </cell>
          <cell r="G107">
            <v>12</v>
          </cell>
          <cell r="H107">
            <v>8.9869281045751629E-4</v>
          </cell>
          <cell r="I107">
            <v>7.18954248366013</v>
          </cell>
          <cell r="J107">
            <v>0.21145713187235676</v>
          </cell>
          <cell r="K107">
            <v>9</v>
          </cell>
          <cell r="L107">
            <v>18.5</v>
          </cell>
          <cell r="M107">
            <v>7.3999999999999996E-2</v>
          </cell>
          <cell r="N107">
            <v>37.739999999999995</v>
          </cell>
          <cell r="O107">
            <v>1.1099999999999999</v>
          </cell>
          <cell r="P107">
            <v>44.929542483660128</v>
          </cell>
          <cell r="Q107">
            <v>1.3214571318723567</v>
          </cell>
        </row>
        <row r="108">
          <cell r="A108" t="str">
            <v>55.50C03.001</v>
          </cell>
          <cell r="B108" t="str">
            <v>M71IXG RISER</v>
          </cell>
          <cell r="C108" t="str">
            <v>SERVER I</v>
          </cell>
          <cell r="D108">
            <v>30</v>
          </cell>
          <cell r="E108">
            <v>0</v>
          </cell>
          <cell r="F108">
            <v>30</v>
          </cell>
          <cell r="G108">
            <v>4</v>
          </cell>
          <cell r="H108">
            <v>2.696078431372549E-3</v>
          </cell>
          <cell r="I108">
            <v>21.56862745098039</v>
          </cell>
          <cell r="J108">
            <v>0.63437139561707034</v>
          </cell>
          <cell r="K108">
            <v>35</v>
          </cell>
          <cell r="L108">
            <v>12.5</v>
          </cell>
          <cell r="M108">
            <v>0.19444444444444448</v>
          </cell>
          <cell r="N108">
            <v>99.166666666666686</v>
          </cell>
          <cell r="O108">
            <v>2.9166666666666674</v>
          </cell>
          <cell r="P108">
            <v>120.73529411764707</v>
          </cell>
          <cell r="Q108">
            <v>3.5510380622837374</v>
          </cell>
        </row>
        <row r="109">
          <cell r="A109" t="str">
            <v>55.50C04.001</v>
          </cell>
          <cell r="B109" t="str">
            <v>M71IXG SATA BD</v>
          </cell>
          <cell r="C109" t="str">
            <v>SERVER I</v>
          </cell>
          <cell r="D109">
            <v>0</v>
          </cell>
          <cell r="E109">
            <v>82</v>
          </cell>
          <cell r="F109">
            <v>82</v>
          </cell>
          <cell r="G109">
            <v>6</v>
          </cell>
          <cell r="H109">
            <v>4.9128540305010907E-3</v>
          </cell>
          <cell r="I109">
            <v>39.302832244008727</v>
          </cell>
          <cell r="J109">
            <v>1.1559656542355508</v>
          </cell>
          <cell r="K109">
            <v>46</v>
          </cell>
          <cell r="L109">
            <v>14.5</v>
          </cell>
          <cell r="M109">
            <v>0.29644444444444445</v>
          </cell>
          <cell r="N109">
            <v>151.18666666666667</v>
          </cell>
          <cell r="O109">
            <v>4.4466666666666663</v>
          </cell>
          <cell r="P109">
            <v>190.48949891067539</v>
          </cell>
          <cell r="Q109">
            <v>5.6026323209022175</v>
          </cell>
        </row>
        <row r="110">
          <cell r="A110" t="str">
            <v>55.50F02.001</v>
          </cell>
          <cell r="B110" t="str">
            <v>ULTRA 160 SISC CARD</v>
          </cell>
          <cell r="C110" t="str">
            <v>SERVER I</v>
          </cell>
          <cell r="D110">
            <v>0</v>
          </cell>
          <cell r="E110">
            <v>30</v>
          </cell>
          <cell r="F110">
            <v>30</v>
          </cell>
          <cell r="G110">
            <v>2</v>
          </cell>
          <cell r="H110">
            <v>5.392156862745098E-3</v>
          </cell>
          <cell r="I110">
            <v>43.13725490196078</v>
          </cell>
          <cell r="J110">
            <v>1.2687427912341407</v>
          </cell>
          <cell r="K110">
            <v>15</v>
          </cell>
          <cell r="L110">
            <v>22.5</v>
          </cell>
          <cell r="M110">
            <v>0.15</v>
          </cell>
          <cell r="N110">
            <v>76.5</v>
          </cell>
          <cell r="O110">
            <v>2.25</v>
          </cell>
          <cell r="P110">
            <v>119.63725490196077</v>
          </cell>
          <cell r="Q110">
            <v>3.5187427912341405</v>
          </cell>
        </row>
        <row r="111">
          <cell r="A111" t="str">
            <v>55.50F04.001</v>
          </cell>
          <cell r="B111" t="str">
            <v>64B LAN CARD BD</v>
          </cell>
          <cell r="C111" t="str">
            <v>SERVER I</v>
          </cell>
          <cell r="D111">
            <v>0</v>
          </cell>
          <cell r="E111">
            <v>30</v>
          </cell>
          <cell r="F111">
            <v>30</v>
          </cell>
          <cell r="G111">
            <v>2</v>
          </cell>
          <cell r="H111">
            <v>5.392156862745098E-3</v>
          </cell>
          <cell r="I111">
            <v>43.13725490196078</v>
          </cell>
          <cell r="J111">
            <v>1.2687427912341407</v>
          </cell>
          <cell r="K111">
            <v>13</v>
          </cell>
          <cell r="L111">
            <v>22.5</v>
          </cell>
          <cell r="M111">
            <v>0.13000000000000003</v>
          </cell>
          <cell r="N111">
            <v>66.300000000000011</v>
          </cell>
          <cell r="O111">
            <v>1.9500000000000004</v>
          </cell>
          <cell r="P111">
            <v>109.43725490196078</v>
          </cell>
          <cell r="Q111">
            <v>3.2187427912341406</v>
          </cell>
        </row>
        <row r="112">
          <cell r="A112" t="str">
            <v>55.51M02.011</v>
          </cell>
          <cell r="B112" t="str">
            <v>N51S MIDDLE PLANE BOARD - 1</v>
          </cell>
          <cell r="C112" t="str">
            <v>SERVER I</v>
          </cell>
          <cell r="D112">
            <v>0</v>
          </cell>
          <cell r="E112">
            <v>38</v>
          </cell>
          <cell r="F112">
            <v>38</v>
          </cell>
          <cell r="G112">
            <v>1</v>
          </cell>
          <cell r="H112">
            <v>1.366013071895425E-2</v>
          </cell>
          <cell r="I112">
            <v>109.281045751634</v>
          </cell>
          <cell r="J112">
            <v>3.2141484044598236</v>
          </cell>
          <cell r="K112">
            <v>26</v>
          </cell>
          <cell r="L112">
            <v>17.5</v>
          </cell>
          <cell r="M112">
            <v>0.20222222222222225</v>
          </cell>
          <cell r="N112">
            <v>103.13333333333334</v>
          </cell>
          <cell r="O112">
            <v>3.0333333333333337</v>
          </cell>
          <cell r="P112">
            <v>212.41437908496732</v>
          </cell>
          <cell r="Q112">
            <v>6.2474817377931569</v>
          </cell>
        </row>
        <row r="113">
          <cell r="A113" t="str">
            <v>55.51M03.001</v>
          </cell>
          <cell r="B113" t="str">
            <v>N51S MPL RISER BD</v>
          </cell>
          <cell r="C113" t="str">
            <v>SERVER I</v>
          </cell>
          <cell r="D113">
            <v>0</v>
          </cell>
          <cell r="E113">
            <v>30</v>
          </cell>
          <cell r="F113">
            <v>30</v>
          </cell>
          <cell r="G113">
            <v>2</v>
          </cell>
          <cell r="H113">
            <v>5.392156862745098E-3</v>
          </cell>
          <cell r="I113">
            <v>43.13725490196078</v>
          </cell>
          <cell r="J113">
            <v>1.2687427912341407</v>
          </cell>
          <cell r="K113">
            <v>28</v>
          </cell>
          <cell r="L113">
            <v>11.5</v>
          </cell>
          <cell r="M113">
            <v>0.14311111111111111</v>
          </cell>
          <cell r="N113">
            <v>72.986666666666665</v>
          </cell>
          <cell r="O113">
            <v>2.1466666666666665</v>
          </cell>
          <cell r="P113">
            <v>116.12392156862745</v>
          </cell>
          <cell r="Q113">
            <v>3.4154094579008074</v>
          </cell>
        </row>
        <row r="114">
          <cell r="A114" t="str">
            <v>55.51M04.001</v>
          </cell>
          <cell r="B114" t="str">
            <v>N51S PCI RISER BD</v>
          </cell>
          <cell r="C114" t="str">
            <v>SERVER I</v>
          </cell>
          <cell r="D114">
            <v>0</v>
          </cell>
          <cell r="E114">
            <v>30</v>
          </cell>
          <cell r="F114">
            <v>30</v>
          </cell>
          <cell r="G114">
            <v>2</v>
          </cell>
          <cell r="H114">
            <v>5.392156862745098E-3</v>
          </cell>
          <cell r="I114">
            <v>43.13725490196078</v>
          </cell>
          <cell r="J114">
            <v>1.2687427912341407</v>
          </cell>
          <cell r="K114">
            <v>9</v>
          </cell>
          <cell r="L114">
            <v>15.5</v>
          </cell>
          <cell r="M114">
            <v>6.2000000000000006E-2</v>
          </cell>
          <cell r="N114">
            <v>31.620000000000005</v>
          </cell>
          <cell r="O114">
            <v>0.93000000000000016</v>
          </cell>
          <cell r="P114">
            <v>74.757254901960778</v>
          </cell>
          <cell r="Q114">
            <v>2.1987427912341406</v>
          </cell>
        </row>
        <row r="115">
          <cell r="A115" t="str">
            <v>55.51R02.001</v>
          </cell>
          <cell r="B115" t="str">
            <v>M51SLG PCI RISER CARD (DIP)</v>
          </cell>
          <cell r="C115" t="str">
            <v>SERVER I</v>
          </cell>
          <cell r="D115">
            <v>30</v>
          </cell>
          <cell r="E115">
            <v>0</v>
          </cell>
          <cell r="F115">
            <v>30</v>
          </cell>
          <cell r="G115">
            <v>2</v>
          </cell>
          <cell r="H115">
            <v>5.392156862745098E-3</v>
          </cell>
          <cell r="I115">
            <v>43.13725490196078</v>
          </cell>
          <cell r="J115">
            <v>1.2687427912341407</v>
          </cell>
          <cell r="K115">
            <v>9</v>
          </cell>
          <cell r="L115">
            <v>19.5</v>
          </cell>
          <cell r="M115">
            <v>7.8E-2</v>
          </cell>
          <cell r="N115">
            <v>39.78</v>
          </cell>
          <cell r="O115">
            <v>1.17</v>
          </cell>
          <cell r="P115">
            <v>82.917254901960774</v>
          </cell>
          <cell r="Q115">
            <v>2.4387427912341404</v>
          </cell>
        </row>
        <row r="116">
          <cell r="A116" t="str">
            <v>55.51R03.001</v>
          </cell>
          <cell r="B116" t="str">
            <v>M51SLG LED BOARD (DIP)</v>
          </cell>
          <cell r="C116" t="str">
            <v>SERVER I</v>
          </cell>
          <cell r="D116">
            <v>0</v>
          </cell>
          <cell r="E116">
            <v>39</v>
          </cell>
          <cell r="F116">
            <v>39</v>
          </cell>
          <cell r="G116">
            <v>22</v>
          </cell>
          <cell r="H116">
            <v>6.3725490196078446E-4</v>
          </cell>
          <cell r="I116">
            <v>5.0980392156862759</v>
          </cell>
          <cell r="J116">
            <v>0.14994232987312575</v>
          </cell>
          <cell r="K116">
            <v>9</v>
          </cell>
          <cell r="L116">
            <v>22.5</v>
          </cell>
          <cell r="M116">
            <v>9.0000000000000011E-2</v>
          </cell>
          <cell r="N116">
            <v>45.900000000000006</v>
          </cell>
          <cell r="O116">
            <v>1.35</v>
          </cell>
          <cell r="P116">
            <v>50.998039215686283</v>
          </cell>
          <cell r="Q116">
            <v>1.499942329873126</v>
          </cell>
        </row>
        <row r="117">
          <cell r="A117" t="str">
            <v>55.51R03.001</v>
          </cell>
          <cell r="B117" t="str">
            <v>M51SLG LED BOARD (DIP)</v>
          </cell>
          <cell r="C117" t="str">
            <v>SERVER I</v>
          </cell>
          <cell r="D117">
            <v>0</v>
          </cell>
          <cell r="E117">
            <v>39</v>
          </cell>
          <cell r="F117">
            <v>39</v>
          </cell>
          <cell r="G117">
            <v>22</v>
          </cell>
          <cell r="H117">
            <v>6.3725490196078446E-4</v>
          </cell>
          <cell r="I117">
            <v>5.0980392156862759</v>
          </cell>
          <cell r="J117">
            <v>0.14994232987312575</v>
          </cell>
          <cell r="K117">
            <v>9</v>
          </cell>
          <cell r="L117">
            <v>22.5</v>
          </cell>
          <cell r="M117">
            <v>9.0000000000000011E-2</v>
          </cell>
          <cell r="N117">
            <v>45.900000000000006</v>
          </cell>
          <cell r="O117">
            <v>1.35</v>
          </cell>
          <cell r="P117">
            <v>50.998039215686283</v>
          </cell>
          <cell r="Q117">
            <v>1.499942329873126</v>
          </cell>
        </row>
        <row r="118">
          <cell r="A118" t="str">
            <v>55.51R03.001</v>
          </cell>
          <cell r="B118" t="str">
            <v>M51SLG LED BOARD (DIP)</v>
          </cell>
          <cell r="C118" t="str">
            <v>SERVER I</v>
          </cell>
          <cell r="D118">
            <v>0</v>
          </cell>
          <cell r="E118">
            <v>39</v>
          </cell>
          <cell r="F118">
            <v>39</v>
          </cell>
          <cell r="G118">
            <v>22</v>
          </cell>
          <cell r="H118">
            <v>6.3725490196078446E-4</v>
          </cell>
          <cell r="I118">
            <v>5.0980392156862759</v>
          </cell>
          <cell r="J118">
            <v>0.14994232987312575</v>
          </cell>
          <cell r="K118">
            <v>9</v>
          </cell>
          <cell r="L118">
            <v>22.5</v>
          </cell>
          <cell r="M118">
            <v>9.0000000000000011E-2</v>
          </cell>
          <cell r="N118">
            <v>45.900000000000006</v>
          </cell>
          <cell r="O118">
            <v>1.35</v>
          </cell>
          <cell r="P118">
            <v>50.998039215686283</v>
          </cell>
          <cell r="Q118">
            <v>1.499942329873126</v>
          </cell>
        </row>
        <row r="119">
          <cell r="A119" t="str">
            <v>55.51R04.001</v>
          </cell>
          <cell r="B119" t="str">
            <v>M51SLG CD-ROM C/R FOR GAMA</v>
          </cell>
          <cell r="C119" t="str">
            <v>SERVER I</v>
          </cell>
          <cell r="D119">
            <v>60</v>
          </cell>
          <cell r="E119">
            <v>0</v>
          </cell>
          <cell r="F119">
            <v>60</v>
          </cell>
          <cell r="G119">
            <v>16</v>
          </cell>
          <cell r="H119">
            <v>1.3480392156862745E-3</v>
          </cell>
          <cell r="I119">
            <v>10.784313725490195</v>
          </cell>
          <cell r="J119">
            <v>0.31718569780853517</v>
          </cell>
          <cell r="K119">
            <v>9</v>
          </cell>
          <cell r="L119">
            <v>22.5</v>
          </cell>
          <cell r="M119">
            <v>9.0000000000000011E-2</v>
          </cell>
          <cell r="N119">
            <v>45.900000000000006</v>
          </cell>
          <cell r="O119">
            <v>1.35</v>
          </cell>
          <cell r="P119">
            <v>56.684313725490199</v>
          </cell>
          <cell r="Q119">
            <v>1.6671856978085353</v>
          </cell>
        </row>
        <row r="120">
          <cell r="A120" t="str">
            <v>55.51R04.001</v>
          </cell>
          <cell r="B120" t="str">
            <v>M51SLG CD-ROM C/R FOR GAMA</v>
          </cell>
          <cell r="C120" t="str">
            <v>SERVER I</v>
          </cell>
          <cell r="D120">
            <v>60</v>
          </cell>
          <cell r="E120">
            <v>0</v>
          </cell>
          <cell r="F120">
            <v>60</v>
          </cell>
          <cell r="G120">
            <v>16</v>
          </cell>
          <cell r="H120">
            <v>1.3480392156862745E-3</v>
          </cell>
          <cell r="I120">
            <v>10.784313725490195</v>
          </cell>
          <cell r="J120">
            <v>0.31718569780853517</v>
          </cell>
          <cell r="K120">
            <v>9</v>
          </cell>
          <cell r="L120">
            <v>22.5</v>
          </cell>
          <cell r="M120">
            <v>9.0000000000000011E-2</v>
          </cell>
          <cell r="N120">
            <v>45.900000000000006</v>
          </cell>
          <cell r="O120">
            <v>1.35</v>
          </cell>
          <cell r="P120">
            <v>56.684313725490199</v>
          </cell>
          <cell r="Q120">
            <v>1.6671856978085353</v>
          </cell>
        </row>
        <row r="121">
          <cell r="A121" t="str">
            <v>55.51R04.001</v>
          </cell>
          <cell r="B121" t="str">
            <v>M51SLG CD-ROM C/R FOR GAMA</v>
          </cell>
          <cell r="C121" t="str">
            <v>SERVER 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55.51R04.001</v>
          </cell>
          <cell r="B122" t="str">
            <v>M51SLG CD-ROM C/R FOR GAMA</v>
          </cell>
          <cell r="C122" t="str">
            <v>SERVER I</v>
          </cell>
          <cell r="D122">
            <v>60</v>
          </cell>
          <cell r="E122">
            <v>0</v>
          </cell>
          <cell r="F122">
            <v>60</v>
          </cell>
          <cell r="G122">
            <v>16</v>
          </cell>
          <cell r="H122">
            <v>1.3480392156862745E-3</v>
          </cell>
          <cell r="I122">
            <v>10.784313725490195</v>
          </cell>
          <cell r="J122">
            <v>0.31718569780853517</v>
          </cell>
          <cell r="K122">
            <v>9</v>
          </cell>
          <cell r="L122">
            <v>22.5</v>
          </cell>
          <cell r="M122">
            <v>9.0000000000000011E-2</v>
          </cell>
          <cell r="N122">
            <v>45.900000000000006</v>
          </cell>
          <cell r="O122">
            <v>1.35</v>
          </cell>
          <cell r="P122">
            <v>56.684313725490199</v>
          </cell>
          <cell r="Q122">
            <v>1.6671856978085353</v>
          </cell>
        </row>
        <row r="123">
          <cell r="A123" t="str">
            <v>55.51R04.001</v>
          </cell>
          <cell r="B123" t="str">
            <v>M51SLG CD-ROM C/R FOR GAMA</v>
          </cell>
          <cell r="C123" t="str">
            <v>SERVER I</v>
          </cell>
          <cell r="D123">
            <v>60</v>
          </cell>
          <cell r="E123">
            <v>0</v>
          </cell>
          <cell r="F123">
            <v>60</v>
          </cell>
          <cell r="G123">
            <v>16</v>
          </cell>
          <cell r="H123">
            <v>1.3480392156862745E-3</v>
          </cell>
          <cell r="I123">
            <v>10.784313725490195</v>
          </cell>
          <cell r="J123">
            <v>0.31718569780853517</v>
          </cell>
          <cell r="K123">
            <v>9</v>
          </cell>
          <cell r="L123">
            <v>22.5</v>
          </cell>
          <cell r="M123">
            <v>9.0000000000000011E-2</v>
          </cell>
          <cell r="N123">
            <v>45.900000000000006</v>
          </cell>
          <cell r="O123">
            <v>1.35</v>
          </cell>
          <cell r="P123">
            <v>56.684313725490199</v>
          </cell>
          <cell r="Q123">
            <v>1.6671856978085353</v>
          </cell>
        </row>
        <row r="124">
          <cell r="A124" t="str">
            <v>55.53W02.001</v>
          </cell>
          <cell r="B124" t="str">
            <v>M71IXG BMC</v>
          </cell>
          <cell r="C124" t="str">
            <v>SERVER I</v>
          </cell>
          <cell r="D124">
            <v>30</v>
          </cell>
          <cell r="E124">
            <v>30</v>
          </cell>
          <cell r="F124">
            <v>60</v>
          </cell>
          <cell r="G124">
            <v>12</v>
          </cell>
          <cell r="H124">
            <v>1.7973856209150326E-3</v>
          </cell>
          <cell r="I124">
            <v>14.37908496732026</v>
          </cell>
          <cell r="J124">
            <v>0.42291426374471353</v>
          </cell>
          <cell r="K124">
            <v>9</v>
          </cell>
          <cell r="L124">
            <v>6.5</v>
          </cell>
          <cell r="M124">
            <v>2.6000000000000002E-2</v>
          </cell>
          <cell r="N124">
            <v>13.260000000000002</v>
          </cell>
          <cell r="O124">
            <v>0.39000000000000007</v>
          </cell>
          <cell r="P124">
            <v>27.639084967320262</v>
          </cell>
          <cell r="Q124">
            <v>0.81291426374471354</v>
          </cell>
        </row>
        <row r="125">
          <cell r="A125" t="str">
            <v>55.54K01.001</v>
          </cell>
          <cell r="B125" t="str">
            <v>BPL6-320</v>
          </cell>
          <cell r="C125" t="str">
            <v>SERVER I</v>
          </cell>
          <cell r="D125">
            <v>0</v>
          </cell>
          <cell r="E125">
            <v>80</v>
          </cell>
          <cell r="F125">
            <v>80</v>
          </cell>
          <cell r="G125">
            <v>2</v>
          </cell>
          <cell r="H125">
            <v>1.4379084967320261E-2</v>
          </cell>
          <cell r="I125">
            <v>115.03267973856208</v>
          </cell>
          <cell r="J125">
            <v>3.3833141099577082</v>
          </cell>
          <cell r="K125">
            <v>45</v>
          </cell>
          <cell r="L125">
            <v>17.5</v>
          </cell>
          <cell r="M125">
            <v>0.35000000000000003</v>
          </cell>
          <cell r="N125">
            <v>178.50000000000003</v>
          </cell>
          <cell r="O125">
            <v>5.2500000000000009</v>
          </cell>
          <cell r="P125">
            <v>293.53267973856214</v>
          </cell>
          <cell r="Q125">
            <v>8.6333141099577091</v>
          </cell>
        </row>
        <row r="126">
          <cell r="A126" t="str">
            <v>55.56J02.001</v>
          </cell>
          <cell r="B126" t="str">
            <v>M51SG BMC DAUGHTER ADD-O-C</v>
          </cell>
          <cell r="C126" t="str">
            <v>SERVER I</v>
          </cell>
          <cell r="D126">
            <v>0</v>
          </cell>
          <cell r="E126">
            <v>96</v>
          </cell>
          <cell r="F126">
            <v>96</v>
          </cell>
          <cell r="G126">
            <v>20</v>
          </cell>
          <cell r="H126">
            <v>1.7254901960784314E-3</v>
          </cell>
          <cell r="I126">
            <v>13.803921568627452</v>
          </cell>
          <cell r="J126">
            <v>0.40599769319492507</v>
          </cell>
          <cell r="K126">
            <v>9</v>
          </cell>
          <cell r="L126">
            <v>18.5</v>
          </cell>
          <cell r="M126">
            <v>7.3999999999999996E-2</v>
          </cell>
          <cell r="N126">
            <v>37.739999999999995</v>
          </cell>
          <cell r="O126">
            <v>1.1099999999999999</v>
          </cell>
          <cell r="P126">
            <v>51.543921568627447</v>
          </cell>
          <cell r="Q126">
            <v>1.5159976931949248</v>
          </cell>
        </row>
        <row r="127">
          <cell r="A127" t="str">
            <v>55.56J02.001</v>
          </cell>
          <cell r="B127" t="str">
            <v>M51SG BMC DAUGHTER ADD-O-C</v>
          </cell>
          <cell r="C127" t="str">
            <v>SERVER I</v>
          </cell>
          <cell r="D127">
            <v>0</v>
          </cell>
          <cell r="E127">
            <v>96</v>
          </cell>
          <cell r="F127">
            <v>96</v>
          </cell>
          <cell r="G127">
            <v>20</v>
          </cell>
          <cell r="H127">
            <v>1.7254901960784314E-3</v>
          </cell>
          <cell r="I127">
            <v>13.803921568627452</v>
          </cell>
          <cell r="J127">
            <v>0.40599769319492507</v>
          </cell>
          <cell r="K127">
            <v>9</v>
          </cell>
          <cell r="L127">
            <v>18.5</v>
          </cell>
          <cell r="M127">
            <v>7.3999999999999996E-2</v>
          </cell>
          <cell r="N127">
            <v>37.739999999999995</v>
          </cell>
          <cell r="O127">
            <v>1.1099999999999999</v>
          </cell>
          <cell r="P127">
            <v>51.543921568627447</v>
          </cell>
          <cell r="Q127">
            <v>1.5159976931949248</v>
          </cell>
        </row>
        <row r="128">
          <cell r="A128" t="str">
            <v>55.56J02.001</v>
          </cell>
          <cell r="B128" t="str">
            <v>M51SG BMC DAUGHTER ADD-O-C</v>
          </cell>
          <cell r="C128" t="str">
            <v>SERVER I</v>
          </cell>
          <cell r="D128">
            <v>0</v>
          </cell>
          <cell r="E128">
            <v>96</v>
          </cell>
          <cell r="F128">
            <v>96</v>
          </cell>
          <cell r="G128">
            <v>20</v>
          </cell>
          <cell r="H128">
            <v>1.7254901960784314E-3</v>
          </cell>
          <cell r="I128">
            <v>13.803921568627452</v>
          </cell>
          <cell r="J128">
            <v>0.40599769319492507</v>
          </cell>
          <cell r="K128">
            <v>9</v>
          </cell>
          <cell r="L128">
            <v>18.5</v>
          </cell>
          <cell r="M128">
            <v>7.3999999999999996E-2</v>
          </cell>
          <cell r="N128">
            <v>37.739999999999995</v>
          </cell>
          <cell r="O128">
            <v>1.1099999999999999</v>
          </cell>
          <cell r="P128">
            <v>51.543921568627447</v>
          </cell>
          <cell r="Q128">
            <v>1.5159976931949248</v>
          </cell>
        </row>
        <row r="129">
          <cell r="A129" t="str">
            <v>55.56J02.001</v>
          </cell>
          <cell r="B129" t="str">
            <v>M51SG BMC DAUGHTER ADD-O-C</v>
          </cell>
          <cell r="C129" t="str">
            <v>SERVER I</v>
          </cell>
          <cell r="D129">
            <v>0</v>
          </cell>
          <cell r="E129">
            <v>96</v>
          </cell>
          <cell r="F129">
            <v>96</v>
          </cell>
          <cell r="G129">
            <v>20</v>
          </cell>
          <cell r="H129">
            <v>1.7254901960784314E-3</v>
          </cell>
          <cell r="I129">
            <v>13.803921568627452</v>
          </cell>
          <cell r="J129">
            <v>0.40599769319492507</v>
          </cell>
          <cell r="K129">
            <v>9</v>
          </cell>
          <cell r="L129">
            <v>18.5</v>
          </cell>
          <cell r="M129">
            <v>7.3999999999999996E-2</v>
          </cell>
          <cell r="N129">
            <v>37.739999999999995</v>
          </cell>
          <cell r="O129">
            <v>1.1099999999999999</v>
          </cell>
          <cell r="P129">
            <v>51.543921568627447</v>
          </cell>
          <cell r="Q129">
            <v>1.5159976931949248</v>
          </cell>
        </row>
        <row r="130">
          <cell r="A130" t="str">
            <v>55.56J02.001</v>
          </cell>
          <cell r="B130" t="str">
            <v>M51SG BMC DAUGHTER ADD-O-C</v>
          </cell>
          <cell r="C130" t="str">
            <v>SERVER I</v>
          </cell>
          <cell r="D130">
            <v>0</v>
          </cell>
          <cell r="E130">
            <v>96</v>
          </cell>
          <cell r="F130">
            <v>96</v>
          </cell>
          <cell r="G130">
            <v>20</v>
          </cell>
          <cell r="H130">
            <v>1.7254901960784314E-3</v>
          </cell>
          <cell r="I130">
            <v>13.803921568627452</v>
          </cell>
          <cell r="J130">
            <v>0.40599769319492507</v>
          </cell>
          <cell r="K130">
            <v>9</v>
          </cell>
          <cell r="L130">
            <v>18.5</v>
          </cell>
          <cell r="M130">
            <v>7.3999999999999996E-2</v>
          </cell>
          <cell r="N130">
            <v>37.739999999999995</v>
          </cell>
          <cell r="O130">
            <v>1.1099999999999999</v>
          </cell>
          <cell r="P130">
            <v>51.543921568627447</v>
          </cell>
          <cell r="Q130">
            <v>1.5159976931949248</v>
          </cell>
        </row>
        <row r="131">
          <cell r="A131" t="str">
            <v>55.56J02.001</v>
          </cell>
          <cell r="B131" t="str">
            <v>M51SG BMC DAUGHTER ADD-O-C</v>
          </cell>
          <cell r="C131" t="str">
            <v>SERVER I</v>
          </cell>
          <cell r="D131">
            <v>0</v>
          </cell>
          <cell r="E131">
            <v>96</v>
          </cell>
          <cell r="F131">
            <v>96</v>
          </cell>
          <cell r="G131">
            <v>20</v>
          </cell>
          <cell r="H131">
            <v>1.7254901960784314E-3</v>
          </cell>
          <cell r="I131">
            <v>13.803921568627452</v>
          </cell>
          <cell r="J131">
            <v>0.40599769319492507</v>
          </cell>
          <cell r="K131">
            <v>9</v>
          </cell>
          <cell r="L131">
            <v>18.5</v>
          </cell>
          <cell r="M131">
            <v>7.3999999999999996E-2</v>
          </cell>
          <cell r="N131">
            <v>37.739999999999995</v>
          </cell>
          <cell r="O131">
            <v>1.1099999999999999</v>
          </cell>
          <cell r="P131">
            <v>51.543921568627447</v>
          </cell>
          <cell r="Q131">
            <v>1.5159976931949248</v>
          </cell>
        </row>
        <row r="132">
          <cell r="A132" t="str">
            <v>55.56J02.001</v>
          </cell>
          <cell r="B132" t="str">
            <v>M51SG BMC DAUGHTER ADD-O-C</v>
          </cell>
          <cell r="C132" t="str">
            <v>SERVER I</v>
          </cell>
          <cell r="D132">
            <v>0</v>
          </cell>
          <cell r="E132">
            <v>96</v>
          </cell>
          <cell r="F132">
            <v>96</v>
          </cell>
          <cell r="G132">
            <v>20</v>
          </cell>
          <cell r="H132">
            <v>1.7254901960784314E-3</v>
          </cell>
          <cell r="I132">
            <v>13.803921568627452</v>
          </cell>
          <cell r="J132">
            <v>0.40599769319492507</v>
          </cell>
          <cell r="K132">
            <v>9</v>
          </cell>
          <cell r="L132">
            <v>18.5</v>
          </cell>
          <cell r="M132">
            <v>7.3999999999999996E-2</v>
          </cell>
          <cell r="N132">
            <v>37.739999999999995</v>
          </cell>
          <cell r="O132">
            <v>1.1099999999999999</v>
          </cell>
          <cell r="P132">
            <v>51.543921568627447</v>
          </cell>
          <cell r="Q132">
            <v>1.5159976931949248</v>
          </cell>
        </row>
        <row r="133">
          <cell r="A133" t="str">
            <v>55.58M01.001</v>
          </cell>
          <cell r="B133" t="str">
            <v>AS64DL AOS-3201 SCSI CARD(DIP)</v>
          </cell>
          <cell r="C133" t="str">
            <v>SERVER I</v>
          </cell>
          <cell r="D133">
            <v>0</v>
          </cell>
          <cell r="E133">
            <v>30</v>
          </cell>
          <cell r="F133">
            <v>30</v>
          </cell>
          <cell r="G133">
            <v>2</v>
          </cell>
          <cell r="H133">
            <v>5.392156862745098E-3</v>
          </cell>
          <cell r="I133">
            <v>43.13725490196078</v>
          </cell>
          <cell r="J133">
            <v>1.2687427912341407</v>
          </cell>
          <cell r="K133">
            <v>15</v>
          </cell>
          <cell r="L133">
            <v>26.5</v>
          </cell>
          <cell r="M133">
            <v>0.17666666666666667</v>
          </cell>
          <cell r="N133">
            <v>90.1</v>
          </cell>
          <cell r="O133">
            <v>2.65</v>
          </cell>
          <cell r="P133">
            <v>133.23725490196077</v>
          </cell>
          <cell r="Q133">
            <v>3.9187427912341404</v>
          </cell>
        </row>
        <row r="134">
          <cell r="A134" t="str">
            <v>55.58M01.011</v>
          </cell>
          <cell r="B134" t="str">
            <v>AS64DL SCSI CARD</v>
          </cell>
          <cell r="C134" t="str">
            <v>SERVER I</v>
          </cell>
          <cell r="D134">
            <v>0</v>
          </cell>
          <cell r="E134">
            <v>30</v>
          </cell>
          <cell r="F134">
            <v>30</v>
          </cell>
          <cell r="G134">
            <v>2</v>
          </cell>
          <cell r="H134">
            <v>5.392156862745098E-3</v>
          </cell>
          <cell r="I134">
            <v>43.13725490196078</v>
          </cell>
          <cell r="J134">
            <v>1.2687427912341407</v>
          </cell>
          <cell r="K134">
            <v>15</v>
          </cell>
          <cell r="L134">
            <v>27.5</v>
          </cell>
          <cell r="M134">
            <v>0.18333333333333335</v>
          </cell>
          <cell r="N134">
            <v>93.500000000000014</v>
          </cell>
          <cell r="O134">
            <v>2.7500000000000004</v>
          </cell>
          <cell r="P134">
            <v>136.6372549019608</v>
          </cell>
          <cell r="Q134">
            <v>4.0187427912341409</v>
          </cell>
        </row>
        <row r="135">
          <cell r="A135" t="str">
            <v>55.59H02.001</v>
          </cell>
          <cell r="B135" t="str">
            <v>FORTRESS 1120 RISER BD</v>
          </cell>
          <cell r="C135" t="str">
            <v>SERVER II</v>
          </cell>
          <cell r="E135">
            <v>30</v>
          </cell>
          <cell r="F135">
            <v>30</v>
          </cell>
          <cell r="G135">
            <v>2</v>
          </cell>
          <cell r="H135">
            <v>5.392156862745098E-3</v>
          </cell>
          <cell r="I135">
            <v>43.13725490196078</v>
          </cell>
          <cell r="J135">
            <v>1.2687427912341407</v>
          </cell>
          <cell r="K135">
            <v>9</v>
          </cell>
          <cell r="L135">
            <v>20.5</v>
          </cell>
          <cell r="M135">
            <v>8.2000000000000017E-2</v>
          </cell>
          <cell r="N135">
            <v>41.820000000000007</v>
          </cell>
          <cell r="O135">
            <v>1.2300000000000002</v>
          </cell>
          <cell r="P135">
            <v>84.957254901960795</v>
          </cell>
          <cell r="Q135">
            <v>2.4987427912341409</v>
          </cell>
        </row>
        <row r="136">
          <cell r="A136" t="str">
            <v>55.59H03.001</v>
          </cell>
          <cell r="B136" t="str">
            <v>FORTESS 1120 LED BD</v>
          </cell>
          <cell r="C136" t="str">
            <v>SERVER II</v>
          </cell>
          <cell r="D136">
            <v>0</v>
          </cell>
          <cell r="E136">
            <v>75</v>
          </cell>
          <cell r="F136">
            <v>75</v>
          </cell>
          <cell r="G136">
            <v>22</v>
          </cell>
          <cell r="H136">
            <v>1.2254901960784314E-3</v>
          </cell>
          <cell r="I136">
            <v>9.8039215686274517</v>
          </cell>
          <cell r="J136">
            <v>0.28835063437139563</v>
          </cell>
          <cell r="K136">
            <v>9</v>
          </cell>
          <cell r="L136">
            <v>22.5</v>
          </cell>
          <cell r="M136">
            <v>9.0000000000000011E-2</v>
          </cell>
          <cell r="N136">
            <v>45.900000000000006</v>
          </cell>
          <cell r="O136">
            <v>1.35</v>
          </cell>
          <cell r="P136">
            <v>55.703921568627457</v>
          </cell>
          <cell r="Q136">
            <v>1.6383506343713958</v>
          </cell>
        </row>
        <row r="137">
          <cell r="A137" t="str">
            <v>55.59H04.001</v>
          </cell>
          <cell r="B137" t="str">
            <v>FORTESS 1120 CD-ROM BD</v>
          </cell>
          <cell r="C137" t="str">
            <v>SERVER II</v>
          </cell>
          <cell r="D137">
            <v>60</v>
          </cell>
          <cell r="E137">
            <v>0</v>
          </cell>
          <cell r="F137">
            <v>60</v>
          </cell>
          <cell r="G137">
            <v>16</v>
          </cell>
          <cell r="H137">
            <v>1.3480392156862745E-3</v>
          </cell>
          <cell r="I137">
            <v>10.784313725490195</v>
          </cell>
          <cell r="J137">
            <v>0.31718569780853517</v>
          </cell>
          <cell r="K137">
            <v>9</v>
          </cell>
          <cell r="L137">
            <v>22.5</v>
          </cell>
          <cell r="M137">
            <v>9.0000000000000011E-2</v>
          </cell>
          <cell r="N137">
            <v>45.900000000000006</v>
          </cell>
          <cell r="O137">
            <v>1.35</v>
          </cell>
          <cell r="P137">
            <v>56.684313725490199</v>
          </cell>
          <cell r="Q137">
            <v>1.6671856978085353</v>
          </cell>
        </row>
        <row r="138">
          <cell r="A138" t="str">
            <v>55.5A102.001</v>
          </cell>
          <cell r="B138" t="str">
            <v>CHIMPANZEE LED BD</v>
          </cell>
          <cell r="C138" t="str">
            <v>SERVER II</v>
          </cell>
          <cell r="D138">
            <v>0</v>
          </cell>
          <cell r="E138">
            <v>30</v>
          </cell>
          <cell r="F138">
            <v>30</v>
          </cell>
          <cell r="G138">
            <v>6</v>
          </cell>
          <cell r="H138">
            <v>1.7973856209150326E-3</v>
          </cell>
          <cell r="I138">
            <v>14.37908496732026</v>
          </cell>
          <cell r="J138">
            <v>0.42291426374471353</v>
          </cell>
          <cell r="K138">
            <v>9</v>
          </cell>
          <cell r="L138">
            <v>24.5</v>
          </cell>
          <cell r="M138">
            <v>9.8000000000000004E-2</v>
          </cell>
          <cell r="N138">
            <v>49.980000000000004</v>
          </cell>
          <cell r="O138">
            <v>1.4700000000000002</v>
          </cell>
          <cell r="P138">
            <v>64.359084967320257</v>
          </cell>
          <cell r="Q138">
            <v>1.8929142637447134</v>
          </cell>
        </row>
        <row r="139">
          <cell r="A139" t="str">
            <v>55.5A103.001</v>
          </cell>
          <cell r="B139" t="str">
            <v>CHIMPANZEE RISER CARD</v>
          </cell>
          <cell r="C139" t="str">
            <v>SERVER II</v>
          </cell>
          <cell r="D139">
            <v>30</v>
          </cell>
          <cell r="E139">
            <v>0</v>
          </cell>
          <cell r="F139">
            <v>30</v>
          </cell>
          <cell r="G139">
            <v>2</v>
          </cell>
          <cell r="H139">
            <v>5.392156862745098E-3</v>
          </cell>
          <cell r="I139">
            <v>43.13725490196078</v>
          </cell>
          <cell r="J139">
            <v>1.2687427912341407</v>
          </cell>
          <cell r="K139">
            <v>9</v>
          </cell>
          <cell r="L139">
            <v>10.5</v>
          </cell>
          <cell r="M139">
            <v>4.2000000000000003E-2</v>
          </cell>
          <cell r="N139">
            <v>21.42</v>
          </cell>
          <cell r="O139">
            <v>0.63</v>
          </cell>
          <cell r="P139">
            <v>64.557254901960789</v>
          </cell>
          <cell r="Q139">
            <v>1.8987427912341408</v>
          </cell>
        </row>
        <row r="140">
          <cell r="A140" t="str">
            <v>55.5A104.001</v>
          </cell>
          <cell r="B140" t="str">
            <v>CHIMPANZEE BACK PLANE BD</v>
          </cell>
          <cell r="C140" t="str">
            <v>SERVER II</v>
          </cell>
          <cell r="D140">
            <v>30</v>
          </cell>
          <cell r="E140">
            <v>0</v>
          </cell>
          <cell r="F140">
            <v>30</v>
          </cell>
          <cell r="G140">
            <v>8</v>
          </cell>
          <cell r="H140">
            <v>1.3480392156862745E-3</v>
          </cell>
          <cell r="I140">
            <v>10.784313725490195</v>
          </cell>
          <cell r="J140">
            <v>0.31718569780853517</v>
          </cell>
          <cell r="K140">
            <v>9</v>
          </cell>
          <cell r="L140">
            <v>11.5</v>
          </cell>
          <cell r="M140">
            <v>4.6000000000000006E-2</v>
          </cell>
          <cell r="N140">
            <v>23.460000000000004</v>
          </cell>
          <cell r="O140">
            <v>0.69000000000000017</v>
          </cell>
          <cell r="P140">
            <v>34.244313725490201</v>
          </cell>
          <cell r="Q140">
            <v>1.0071856978085354</v>
          </cell>
        </row>
        <row r="141">
          <cell r="A141" t="str">
            <v>55.5A502.001</v>
          </cell>
          <cell r="B141" t="str">
            <v>CHIMP 2.0 LED BD</v>
          </cell>
          <cell r="C141" t="str">
            <v>SERVER I</v>
          </cell>
          <cell r="D141">
            <v>0</v>
          </cell>
          <cell r="E141">
            <v>30</v>
          </cell>
          <cell r="F141">
            <v>30</v>
          </cell>
          <cell r="G141">
            <v>12</v>
          </cell>
          <cell r="H141">
            <v>8.9869281045751629E-4</v>
          </cell>
          <cell r="I141">
            <v>7.18954248366013</v>
          </cell>
          <cell r="J141">
            <v>0.21145713187235676</v>
          </cell>
          <cell r="K141">
            <v>35</v>
          </cell>
          <cell r="L141">
            <v>12.5</v>
          </cell>
          <cell r="M141">
            <v>0.19444444444444448</v>
          </cell>
          <cell r="N141">
            <v>99.166666666666686</v>
          </cell>
          <cell r="O141">
            <v>2.9166666666666674</v>
          </cell>
          <cell r="P141">
            <v>106.35620915032682</v>
          </cell>
          <cell r="Q141">
            <v>3.1281237985390242</v>
          </cell>
        </row>
        <row r="142">
          <cell r="A142" t="str">
            <v>55.5A503.001</v>
          </cell>
          <cell r="B142" t="str">
            <v>CHIMP 2.0 PCI BD</v>
          </cell>
          <cell r="C142" t="str">
            <v>SERVER I</v>
          </cell>
          <cell r="D142">
            <v>0</v>
          </cell>
          <cell r="E142">
            <v>30</v>
          </cell>
          <cell r="F142">
            <v>30</v>
          </cell>
          <cell r="G142">
            <v>4</v>
          </cell>
          <cell r="H142">
            <v>2.696078431372549E-3</v>
          </cell>
          <cell r="I142">
            <v>21.56862745098039</v>
          </cell>
          <cell r="J142">
            <v>0.63437139561707034</v>
          </cell>
          <cell r="K142">
            <v>9</v>
          </cell>
          <cell r="L142">
            <v>17.5</v>
          </cell>
          <cell r="M142">
            <v>6.9999999999999993E-2</v>
          </cell>
          <cell r="N142">
            <v>35.699999999999996</v>
          </cell>
          <cell r="O142">
            <v>1.0499999999999998</v>
          </cell>
          <cell r="P142">
            <v>57.268627450980389</v>
          </cell>
          <cell r="Q142">
            <v>1.6843713956170703</v>
          </cell>
        </row>
        <row r="143">
          <cell r="A143" t="str">
            <v>55.5A505.001</v>
          </cell>
          <cell r="B143" t="str">
            <v>CHIMP 2.0 CD-ROM BD</v>
          </cell>
          <cell r="C143" t="str">
            <v>SERVER I</v>
          </cell>
          <cell r="D143">
            <v>0</v>
          </cell>
          <cell r="E143">
            <v>45</v>
          </cell>
          <cell r="F143">
            <v>45</v>
          </cell>
          <cell r="G143">
            <v>36</v>
          </cell>
          <cell r="H143">
            <v>4.4934640522875815E-4</v>
          </cell>
          <cell r="I143">
            <v>3.594771241830065</v>
          </cell>
          <cell r="J143">
            <v>0.10572856593617838</v>
          </cell>
          <cell r="K143">
            <v>11</v>
          </cell>
          <cell r="L143">
            <v>17.5</v>
          </cell>
          <cell r="M143">
            <v>8.5555555555555565E-2</v>
          </cell>
          <cell r="N143">
            <v>43.63333333333334</v>
          </cell>
          <cell r="O143">
            <v>1.2833333333333334</v>
          </cell>
          <cell r="P143">
            <v>47.228104575163407</v>
          </cell>
          <cell r="Q143">
            <v>1.3890618992695121</v>
          </cell>
        </row>
        <row r="144">
          <cell r="A144" t="str">
            <v>13M7658</v>
          </cell>
          <cell r="B144" t="str">
            <v>M75IL PCI-X RISER CARD(YETI)</v>
          </cell>
          <cell r="C144" t="str">
            <v>SV</v>
          </cell>
          <cell r="D144">
            <v>0</v>
          </cell>
          <cell r="E144">
            <v>0</v>
          </cell>
          <cell r="F144">
            <v>0</v>
          </cell>
          <cell r="K144">
            <v>25</v>
          </cell>
          <cell r="L144">
            <v>16.5</v>
          </cell>
          <cell r="M144">
            <v>0.18333333333333335</v>
          </cell>
          <cell r="N144">
            <v>93.500000000000014</v>
          </cell>
          <cell r="O144">
            <v>2.7500000000000004</v>
          </cell>
          <cell r="P144">
            <v>93.500000000000014</v>
          </cell>
          <cell r="Q144">
            <v>2.7500000000000004</v>
          </cell>
        </row>
        <row r="145">
          <cell r="A145" t="str">
            <v>55.52U01.001</v>
          </cell>
          <cell r="B145" t="str">
            <v>BPL5-320 BACK PLANE BOARD(DIP)</v>
          </cell>
          <cell r="C145" t="str">
            <v>SV</v>
          </cell>
          <cell r="D145">
            <v>0</v>
          </cell>
          <cell r="E145">
            <v>0</v>
          </cell>
          <cell r="F145">
            <v>0</v>
          </cell>
          <cell r="K145">
            <v>50</v>
          </cell>
          <cell r="L145">
            <v>23</v>
          </cell>
          <cell r="M145">
            <v>0.51111111111111118</v>
          </cell>
          <cell r="N145">
            <v>260.66666666666669</v>
          </cell>
          <cell r="O145">
            <v>7.666666666666667</v>
          </cell>
          <cell r="P145">
            <v>260.66666666666669</v>
          </cell>
          <cell r="Q145">
            <v>7.666666666666667</v>
          </cell>
        </row>
        <row r="146">
          <cell r="A146" t="str">
            <v>55.65A02.001</v>
          </cell>
          <cell r="B146" t="str">
            <v>FS150 MIDDLE PLANE BOARD - DIP</v>
          </cell>
          <cell r="C146" t="str">
            <v>STORAGE</v>
          </cell>
          <cell r="D146">
            <v>45</v>
          </cell>
          <cell r="E146">
            <v>46</v>
          </cell>
          <cell r="F146">
            <v>91</v>
          </cell>
          <cell r="G146">
            <v>2</v>
          </cell>
          <cell r="H146">
            <v>1.63562091503268E-2</v>
          </cell>
          <cell r="I146">
            <v>130.84967320261438</v>
          </cell>
          <cell r="J146">
            <v>3.8485198000768936</v>
          </cell>
          <cell r="K146">
            <v>40</v>
          </cell>
          <cell r="L146">
            <v>17.5</v>
          </cell>
          <cell r="M146">
            <v>0.31111111111111117</v>
          </cell>
          <cell r="N146">
            <v>158.66666666666669</v>
          </cell>
          <cell r="O146">
            <v>4.666666666666667</v>
          </cell>
          <cell r="P146">
            <v>289.51633986928107</v>
          </cell>
          <cell r="Q146">
            <v>8.5151864667435611</v>
          </cell>
        </row>
        <row r="147">
          <cell r="A147" t="str">
            <v>55.65A02.001</v>
          </cell>
          <cell r="B147" t="str">
            <v>FS150 MIDDLE PLANE BOARD - DIP</v>
          </cell>
          <cell r="C147" t="str">
            <v>STORAGE</v>
          </cell>
          <cell r="D147">
            <v>45</v>
          </cell>
          <cell r="E147">
            <v>46</v>
          </cell>
          <cell r="F147">
            <v>91</v>
          </cell>
          <cell r="G147">
            <v>2</v>
          </cell>
          <cell r="H147">
            <v>1.63562091503268E-2</v>
          </cell>
          <cell r="I147">
            <v>130.84967320261438</v>
          </cell>
          <cell r="J147">
            <v>3.8485198000768936</v>
          </cell>
          <cell r="K147">
            <v>40</v>
          </cell>
          <cell r="L147">
            <v>17.5</v>
          </cell>
          <cell r="M147">
            <v>0.31111111111111117</v>
          </cell>
          <cell r="N147">
            <v>158.66666666666669</v>
          </cell>
          <cell r="O147">
            <v>4.666666666666667</v>
          </cell>
          <cell r="P147">
            <v>289.51633986928107</v>
          </cell>
          <cell r="Q147">
            <v>8.5151864667435611</v>
          </cell>
        </row>
        <row r="148">
          <cell r="A148" t="str">
            <v>55.65A02.011</v>
          </cell>
          <cell r="B148" t="str">
            <v>FS150 MIDDL PLANE BD</v>
          </cell>
          <cell r="C148" t="str">
            <v>STORAGE</v>
          </cell>
          <cell r="D148">
            <v>40</v>
          </cell>
          <cell r="E148">
            <v>33</v>
          </cell>
          <cell r="F148">
            <v>73</v>
          </cell>
          <cell r="G148">
            <v>2</v>
          </cell>
          <cell r="H148">
            <v>1.3120915032679739E-2</v>
          </cell>
          <cell r="I148">
            <v>104.96732026143792</v>
          </cell>
          <cell r="J148">
            <v>3.0872741253364095</v>
          </cell>
          <cell r="K148">
            <v>40</v>
          </cell>
          <cell r="L148">
            <v>17.5</v>
          </cell>
          <cell r="M148">
            <v>0.31111111111111117</v>
          </cell>
          <cell r="N148">
            <v>158.66666666666669</v>
          </cell>
          <cell r="O148">
            <v>4.666666666666667</v>
          </cell>
          <cell r="P148">
            <v>263.6339869281046</v>
          </cell>
          <cell r="Q148">
            <v>7.7539407920030765</v>
          </cell>
        </row>
        <row r="149">
          <cell r="A149" t="str">
            <v>55.65A03.001</v>
          </cell>
          <cell r="B149" t="str">
            <v>FS150 SCSI CARD</v>
          </cell>
          <cell r="C149" t="str">
            <v>STORAGE</v>
          </cell>
          <cell r="E149">
            <v>48</v>
          </cell>
          <cell r="F149">
            <v>48</v>
          </cell>
          <cell r="G149">
            <v>4</v>
          </cell>
          <cell r="H149">
            <v>4.3137254901960791E-3</v>
          </cell>
          <cell r="I149">
            <v>34.509803921568633</v>
          </cell>
          <cell r="J149">
            <v>1.0149942329873127</v>
          </cell>
          <cell r="K149">
            <v>11</v>
          </cell>
          <cell r="L149">
            <v>16.5</v>
          </cell>
          <cell r="M149">
            <v>8.0666666666666664E-2</v>
          </cell>
          <cell r="N149">
            <v>41.14</v>
          </cell>
          <cell r="O149">
            <v>1.21</v>
          </cell>
          <cell r="P149">
            <v>75.649803921568633</v>
          </cell>
          <cell r="Q149">
            <v>2.2249942329873127</v>
          </cell>
        </row>
        <row r="150">
          <cell r="A150" t="str">
            <v>55.65A04.001</v>
          </cell>
          <cell r="B150" t="str">
            <v>FS150 CD-ROM CONVERT BD</v>
          </cell>
          <cell r="C150" t="str">
            <v>STORAGE</v>
          </cell>
          <cell r="D150">
            <v>35</v>
          </cell>
          <cell r="E150">
            <v>0</v>
          </cell>
          <cell r="F150">
            <v>35</v>
          </cell>
          <cell r="G150">
            <v>11</v>
          </cell>
          <cell r="H150">
            <v>1.1437908496732027E-3</v>
          </cell>
          <cell r="I150">
            <v>9.1503267973856222</v>
          </cell>
          <cell r="J150">
            <v>0.26912725874663596</v>
          </cell>
          <cell r="K150">
            <v>12</v>
          </cell>
          <cell r="L150">
            <v>10.5</v>
          </cell>
          <cell r="M150">
            <v>5.6000000000000015E-2</v>
          </cell>
          <cell r="N150">
            <v>28.560000000000009</v>
          </cell>
          <cell r="O150">
            <v>0.8400000000000003</v>
          </cell>
          <cell r="P150">
            <v>37.710326797385633</v>
          </cell>
          <cell r="Q150">
            <v>1.1091272587466363</v>
          </cell>
        </row>
        <row r="151">
          <cell r="A151" t="str">
            <v>55.65A06.001</v>
          </cell>
          <cell r="B151" t="str">
            <v>FS150 MID-PLANE BD</v>
          </cell>
          <cell r="C151" t="str">
            <v>STORAGE</v>
          </cell>
          <cell r="E151">
            <v>45</v>
          </cell>
          <cell r="F151">
            <v>45</v>
          </cell>
          <cell r="G151">
            <v>4</v>
          </cell>
          <cell r="H151">
            <v>4.0441176470588239E-3</v>
          </cell>
          <cell r="I151">
            <v>32.352941176470594</v>
          </cell>
          <cell r="J151">
            <v>0.95155709342560568</v>
          </cell>
          <cell r="K151">
            <v>28</v>
          </cell>
          <cell r="L151">
            <v>11.5</v>
          </cell>
          <cell r="M151">
            <v>0.14311111111111111</v>
          </cell>
          <cell r="N151">
            <v>72.986666666666665</v>
          </cell>
          <cell r="O151">
            <v>2.1466666666666665</v>
          </cell>
          <cell r="P151">
            <v>105.33960784313726</v>
          </cell>
          <cell r="Q151">
            <v>3.0982237600922722</v>
          </cell>
        </row>
        <row r="152">
          <cell r="A152" t="str">
            <v>55.65A07.001</v>
          </cell>
          <cell r="B152" t="str">
            <v>FS150 MIDDLE TRANSITION</v>
          </cell>
          <cell r="C152" t="str">
            <v>STORAGE</v>
          </cell>
          <cell r="D152">
            <v>30</v>
          </cell>
          <cell r="E152">
            <v>30</v>
          </cell>
          <cell r="F152">
            <v>60</v>
          </cell>
          <cell r="G152">
            <v>2</v>
          </cell>
          <cell r="H152">
            <v>1.0784313725490196E-2</v>
          </cell>
          <cell r="I152">
            <v>86.274509803921561</v>
          </cell>
          <cell r="J152">
            <v>2.5374855824682814</v>
          </cell>
          <cell r="K152">
            <v>20</v>
          </cell>
          <cell r="L152">
            <v>14.5</v>
          </cell>
          <cell r="M152">
            <v>0.12888888888888889</v>
          </cell>
          <cell r="N152">
            <v>65.733333333333334</v>
          </cell>
          <cell r="O152">
            <v>1.9333333333333333</v>
          </cell>
          <cell r="P152">
            <v>152.00784313725489</v>
          </cell>
          <cell r="Q152">
            <v>4.4708189158016145</v>
          </cell>
        </row>
        <row r="153">
          <cell r="A153" t="str">
            <v>55.65A08.001</v>
          </cell>
          <cell r="B153" t="str">
            <v>FS150 USB &amp; COM BD</v>
          </cell>
          <cell r="C153" t="str">
            <v>STORAGE</v>
          </cell>
          <cell r="D153">
            <v>0</v>
          </cell>
          <cell r="E153">
            <v>30</v>
          </cell>
          <cell r="F153">
            <v>30</v>
          </cell>
          <cell r="G153">
            <v>5</v>
          </cell>
          <cell r="H153">
            <v>2.1568627450980395E-3</v>
          </cell>
          <cell r="I153">
            <v>17.254901960784316</v>
          </cell>
          <cell r="J153">
            <v>0.50749711649365636</v>
          </cell>
          <cell r="K153">
            <v>20</v>
          </cell>
          <cell r="L153">
            <v>8.5</v>
          </cell>
          <cell r="M153">
            <v>7.555555555555557E-2</v>
          </cell>
          <cell r="N153">
            <v>38.533333333333339</v>
          </cell>
          <cell r="O153">
            <v>1.1333333333333335</v>
          </cell>
          <cell r="P153">
            <v>55.788235294117655</v>
          </cell>
          <cell r="Q153">
            <v>1.6408304498269899</v>
          </cell>
        </row>
        <row r="154">
          <cell r="A154" t="str">
            <v>55.65A09.001</v>
          </cell>
          <cell r="B154" t="str">
            <v>FS150 LED PANNEL</v>
          </cell>
          <cell r="C154" t="str">
            <v>STORAGE</v>
          </cell>
          <cell r="E154">
            <v>30</v>
          </cell>
          <cell r="F154">
            <v>30</v>
          </cell>
          <cell r="G154">
            <v>5</v>
          </cell>
          <cell r="H154">
            <v>2.1568627450980395E-3</v>
          </cell>
          <cell r="I154">
            <v>17.254901960784316</v>
          </cell>
          <cell r="J154">
            <v>0.50749711649365636</v>
          </cell>
          <cell r="K154">
            <v>20</v>
          </cell>
          <cell r="L154">
            <v>9</v>
          </cell>
          <cell r="M154">
            <v>0.08</v>
          </cell>
          <cell r="N154">
            <v>40.800000000000004</v>
          </cell>
          <cell r="O154">
            <v>1.2000000000000002</v>
          </cell>
          <cell r="P154">
            <v>58.054901960784321</v>
          </cell>
          <cell r="Q154">
            <v>1.7074971164936565</v>
          </cell>
        </row>
        <row r="155">
          <cell r="A155" t="str">
            <v>55.65A10.001</v>
          </cell>
          <cell r="B155" t="str">
            <v>FS150 RISER CARD (L</v>
          </cell>
          <cell r="C155" t="str">
            <v>STORAGE</v>
          </cell>
          <cell r="E155">
            <v>30</v>
          </cell>
          <cell r="F155">
            <v>30</v>
          </cell>
          <cell r="G155">
            <v>2</v>
          </cell>
          <cell r="H155">
            <v>5.392156862745098E-3</v>
          </cell>
          <cell r="I155">
            <v>43.13725490196078</v>
          </cell>
          <cell r="J155">
            <v>1.2687427912341407</v>
          </cell>
          <cell r="K155">
            <v>16</v>
          </cell>
          <cell r="L155">
            <v>10.5</v>
          </cell>
          <cell r="M155">
            <v>7.4666666666666673E-2</v>
          </cell>
          <cell r="N155">
            <v>38.080000000000005</v>
          </cell>
          <cell r="O155">
            <v>1.1200000000000001</v>
          </cell>
          <cell r="P155">
            <v>81.217254901960786</v>
          </cell>
          <cell r="Q155">
            <v>2.3887427912341406</v>
          </cell>
        </row>
        <row r="156">
          <cell r="A156" t="str">
            <v>55.65A10.011</v>
          </cell>
          <cell r="B156" t="str">
            <v>FS150 RISER CARD (R)</v>
          </cell>
          <cell r="C156" t="str">
            <v>STORAGE</v>
          </cell>
          <cell r="E156">
            <v>30</v>
          </cell>
          <cell r="F156">
            <v>30</v>
          </cell>
          <cell r="G156">
            <v>2</v>
          </cell>
          <cell r="H156">
            <v>5.392156862745098E-3</v>
          </cell>
          <cell r="I156">
            <v>43.13725490196078</v>
          </cell>
          <cell r="J156">
            <v>1.2687427912341407</v>
          </cell>
          <cell r="K156">
            <v>16</v>
          </cell>
          <cell r="L156">
            <v>11.5</v>
          </cell>
          <cell r="M156">
            <v>8.1777777777777796E-2</v>
          </cell>
          <cell r="N156">
            <v>41.706666666666678</v>
          </cell>
          <cell r="O156">
            <v>1.226666666666667</v>
          </cell>
          <cell r="P156">
            <v>84.843921568627451</v>
          </cell>
          <cell r="Q156">
            <v>2.4954094579008075</v>
          </cell>
        </row>
        <row r="157">
          <cell r="A157" t="str">
            <v>55.65A10.021</v>
          </cell>
          <cell r="B157" t="str">
            <v>FS150 PCI RISER CARD-INTEL(D)</v>
          </cell>
          <cell r="C157" t="str">
            <v>STORAGE</v>
          </cell>
          <cell r="D157">
            <v>0</v>
          </cell>
          <cell r="E157">
            <v>30</v>
          </cell>
          <cell r="F157">
            <v>30</v>
          </cell>
          <cell r="G157">
            <v>2</v>
          </cell>
          <cell r="H157">
            <v>5.392156862745098E-3</v>
          </cell>
          <cell r="I157">
            <v>43.13725490196078</v>
          </cell>
          <cell r="J157">
            <v>1.2687427912341407</v>
          </cell>
          <cell r="K157">
            <v>16</v>
          </cell>
          <cell r="L157">
            <v>11.5</v>
          </cell>
          <cell r="M157">
            <v>8.1777777777777796E-2</v>
          </cell>
          <cell r="N157">
            <v>41.706666666666678</v>
          </cell>
          <cell r="O157">
            <v>1.226666666666667</v>
          </cell>
          <cell r="P157">
            <v>84.843921568627451</v>
          </cell>
          <cell r="Q157">
            <v>2.4954094579008075</v>
          </cell>
        </row>
        <row r="158">
          <cell r="A158" t="str">
            <v>55.67B02.011</v>
          </cell>
          <cell r="B158" t="str">
            <v>FS150-2 MIDDLE PLANE BD</v>
          </cell>
          <cell r="C158" t="str">
            <v>STORAGE</v>
          </cell>
          <cell r="D158">
            <v>40</v>
          </cell>
          <cell r="E158">
            <v>33</v>
          </cell>
          <cell r="F158">
            <v>73</v>
          </cell>
          <cell r="G158">
            <v>2</v>
          </cell>
          <cell r="H158">
            <v>1.3120915032679739E-2</v>
          </cell>
          <cell r="I158">
            <v>104.96732026143792</v>
          </cell>
          <cell r="J158">
            <v>3.0872741253364095</v>
          </cell>
          <cell r="K158">
            <v>40</v>
          </cell>
          <cell r="L158">
            <v>18.5</v>
          </cell>
          <cell r="M158">
            <v>0.32888888888888895</v>
          </cell>
          <cell r="N158">
            <v>167.73333333333338</v>
          </cell>
          <cell r="O158">
            <v>4.9333333333333345</v>
          </cell>
          <cell r="P158">
            <v>272.70065359477132</v>
          </cell>
          <cell r="Q158">
            <v>8.020607458669744</v>
          </cell>
        </row>
        <row r="159">
          <cell r="A159" t="str">
            <v>55.67B03.001</v>
          </cell>
          <cell r="B159" t="str">
            <v>FS150-2 SATA CONVERT BD</v>
          </cell>
          <cell r="C159" t="str">
            <v>STORAGE</v>
          </cell>
          <cell r="D159">
            <v>42</v>
          </cell>
          <cell r="E159">
            <v>45</v>
          </cell>
          <cell r="F159">
            <v>87</v>
          </cell>
          <cell r="G159">
            <v>4</v>
          </cell>
          <cell r="H159">
            <v>7.8186274509803918E-3</v>
          </cell>
          <cell r="I159">
            <v>62.549019607843135</v>
          </cell>
          <cell r="J159">
            <v>1.8396770472895039</v>
          </cell>
          <cell r="K159">
            <v>40</v>
          </cell>
          <cell r="L159">
            <v>18.5</v>
          </cell>
          <cell r="M159">
            <v>0.32888888888888895</v>
          </cell>
          <cell r="N159">
            <v>167.73333333333338</v>
          </cell>
          <cell r="O159">
            <v>4.9333333333333345</v>
          </cell>
          <cell r="P159">
            <v>230.2823529411765</v>
          </cell>
          <cell r="Q159">
            <v>6.7730103806228383</v>
          </cell>
        </row>
        <row r="160">
          <cell r="A160" t="str">
            <v>55.92801.001</v>
          </cell>
          <cell r="B160" t="str">
            <v>SAF-TE 5M DAUGHTER BOARD (DIP)</v>
          </cell>
          <cell r="D160">
            <v>30</v>
          </cell>
          <cell r="E160">
            <v>36</v>
          </cell>
          <cell r="F160">
            <v>66</v>
          </cell>
          <cell r="G160">
            <v>4</v>
          </cell>
          <cell r="H160">
            <v>5.9313725490196091E-3</v>
          </cell>
          <cell r="I160">
            <v>47.450980392156872</v>
          </cell>
          <cell r="J160">
            <v>1.395617070357555</v>
          </cell>
          <cell r="K160">
            <v>45</v>
          </cell>
          <cell r="L160">
            <v>14</v>
          </cell>
          <cell r="M160">
            <v>0.27999999999999997</v>
          </cell>
          <cell r="N160">
            <v>142.79999999999998</v>
          </cell>
          <cell r="O160">
            <v>4.1999999999999993</v>
          </cell>
          <cell r="P160">
            <v>190.25098039215686</v>
          </cell>
          <cell r="Q160">
            <v>5.5956170703575552</v>
          </cell>
        </row>
        <row r="161">
          <cell r="A161" t="str">
            <v>55.96303.001</v>
          </cell>
          <cell r="C161" t="str">
            <v>SERVER I</v>
          </cell>
          <cell r="D161">
            <v>0</v>
          </cell>
          <cell r="E161">
            <v>30</v>
          </cell>
          <cell r="F161">
            <v>30</v>
          </cell>
          <cell r="G161">
            <v>6</v>
          </cell>
          <cell r="H161">
            <v>1.7973856209150326E-3</v>
          </cell>
          <cell r="I161">
            <v>14.37908496732026</v>
          </cell>
          <cell r="J161">
            <v>0.42291426374471353</v>
          </cell>
          <cell r="K161">
            <v>45</v>
          </cell>
          <cell r="L161">
            <v>14</v>
          </cell>
          <cell r="M161">
            <v>0.27999999999999997</v>
          </cell>
          <cell r="N161">
            <v>142.79999999999998</v>
          </cell>
          <cell r="O161">
            <v>4.1999999999999993</v>
          </cell>
          <cell r="P161">
            <v>157.17908496732025</v>
          </cell>
          <cell r="Q161">
            <v>4.6229142637447129</v>
          </cell>
        </row>
        <row r="162">
          <cell r="A162" t="str">
            <v>91.36P10.004</v>
          </cell>
          <cell r="B162" t="str">
            <v>S81PI USB BOARD</v>
          </cell>
          <cell r="C162" t="str">
            <v>DT</v>
          </cell>
          <cell r="D162">
            <v>0</v>
          </cell>
          <cell r="E162">
            <v>45</v>
          </cell>
          <cell r="F162">
            <v>45</v>
          </cell>
          <cell r="G162">
            <v>7</v>
          </cell>
          <cell r="H162">
            <v>2.3109243697478992E-3</v>
          </cell>
          <cell r="I162">
            <v>18.487394957983195</v>
          </cell>
          <cell r="J162">
            <v>0.54374691052891755</v>
          </cell>
          <cell r="K162">
            <v>9</v>
          </cell>
          <cell r="L162">
            <v>20.5</v>
          </cell>
          <cell r="M162">
            <v>8.2000000000000017E-2</v>
          </cell>
          <cell r="N162">
            <v>41.820000000000007</v>
          </cell>
          <cell r="O162">
            <v>1.2300000000000002</v>
          </cell>
          <cell r="P162">
            <v>60.307394957983206</v>
          </cell>
          <cell r="Q162">
            <v>1.7737469105289179</v>
          </cell>
        </row>
        <row r="163">
          <cell r="A163" t="str">
            <v>91.51R10.002</v>
          </cell>
          <cell r="B163" t="str">
            <v>M51SLG CD-ROM CONVERTER KIT</v>
          </cell>
          <cell r="C163" t="str">
            <v>SERVER I</v>
          </cell>
          <cell r="E163">
            <v>30</v>
          </cell>
          <cell r="F163">
            <v>30</v>
          </cell>
          <cell r="G163">
            <v>4</v>
          </cell>
          <cell r="H163">
            <v>2.696078431372549E-3</v>
          </cell>
          <cell r="I163">
            <v>21.56862745098039</v>
          </cell>
          <cell r="J163">
            <v>0.63437139561707034</v>
          </cell>
          <cell r="K163">
            <v>9</v>
          </cell>
          <cell r="L163">
            <v>23</v>
          </cell>
          <cell r="M163">
            <v>9.2000000000000012E-2</v>
          </cell>
          <cell r="N163">
            <v>46.920000000000009</v>
          </cell>
          <cell r="O163">
            <v>1.3800000000000003</v>
          </cell>
          <cell r="P163">
            <v>68.488627450980403</v>
          </cell>
          <cell r="Q163">
            <v>2.0143713956170708</v>
          </cell>
        </row>
        <row r="164">
          <cell r="A164" t="str">
            <v>91.51R10.002</v>
          </cell>
          <cell r="B164" t="str">
            <v>M51SLG CD-ROM CONVERTER KIT</v>
          </cell>
          <cell r="C164" t="str">
            <v>SERVER I</v>
          </cell>
          <cell r="E164">
            <v>30</v>
          </cell>
          <cell r="F164">
            <v>30</v>
          </cell>
          <cell r="G164">
            <v>4</v>
          </cell>
          <cell r="H164">
            <v>2.696078431372549E-3</v>
          </cell>
          <cell r="I164">
            <v>21.56862745098039</v>
          </cell>
          <cell r="J164">
            <v>0.63437139561707034</v>
          </cell>
          <cell r="K164">
            <v>9</v>
          </cell>
          <cell r="L164">
            <v>23</v>
          </cell>
          <cell r="M164">
            <v>9.2000000000000012E-2</v>
          </cell>
          <cell r="N164">
            <v>46.920000000000009</v>
          </cell>
          <cell r="O164">
            <v>1.3800000000000003</v>
          </cell>
          <cell r="P164">
            <v>68.488627450980403</v>
          </cell>
          <cell r="Q164">
            <v>2.0143713956170708</v>
          </cell>
        </row>
        <row r="165">
          <cell r="A165" t="str">
            <v>91.51R10.002</v>
          </cell>
          <cell r="B165" t="str">
            <v>M51SLG CD-ROM CONVERTER KIT</v>
          </cell>
          <cell r="C165" t="str">
            <v>SERVER I</v>
          </cell>
          <cell r="E165">
            <v>30</v>
          </cell>
          <cell r="F165">
            <v>30</v>
          </cell>
          <cell r="G165">
            <v>4</v>
          </cell>
          <cell r="H165">
            <v>2.696078431372549E-3</v>
          </cell>
          <cell r="I165">
            <v>21.56862745098039</v>
          </cell>
          <cell r="J165">
            <v>0.63437139561707034</v>
          </cell>
          <cell r="K165">
            <v>9</v>
          </cell>
          <cell r="L165">
            <v>23</v>
          </cell>
          <cell r="M165">
            <v>9.2000000000000012E-2</v>
          </cell>
          <cell r="N165">
            <v>46.920000000000009</v>
          </cell>
          <cell r="O165">
            <v>1.3800000000000003</v>
          </cell>
          <cell r="P165">
            <v>68.488627450980403</v>
          </cell>
          <cell r="Q165">
            <v>2.0143713956170708</v>
          </cell>
        </row>
        <row r="166">
          <cell r="A166" t="str">
            <v>91.51R10.002</v>
          </cell>
          <cell r="B166" t="str">
            <v>M51SLG CD-ROM CONVERTER KIT</v>
          </cell>
          <cell r="C166" t="str">
            <v>SERVER I</v>
          </cell>
          <cell r="E166">
            <v>30</v>
          </cell>
          <cell r="F166">
            <v>30</v>
          </cell>
          <cell r="G166">
            <v>4</v>
          </cell>
          <cell r="H166">
            <v>2.696078431372549E-3</v>
          </cell>
          <cell r="I166">
            <v>21.56862745098039</v>
          </cell>
          <cell r="J166">
            <v>0.63437139561707034</v>
          </cell>
          <cell r="K166">
            <v>9</v>
          </cell>
          <cell r="L166">
            <v>23</v>
          </cell>
          <cell r="M166">
            <v>9.2000000000000012E-2</v>
          </cell>
          <cell r="N166">
            <v>46.920000000000009</v>
          </cell>
          <cell r="O166">
            <v>1.3800000000000003</v>
          </cell>
          <cell r="P166">
            <v>68.488627450980403</v>
          </cell>
          <cell r="Q166">
            <v>2.0143713956170708</v>
          </cell>
        </row>
        <row r="167">
          <cell r="A167" t="str">
            <v>91.51R10.002</v>
          </cell>
          <cell r="B167" t="str">
            <v>M51SLG CD-ROM CONVERTER KIT</v>
          </cell>
          <cell r="C167" t="str">
            <v>SERVER I</v>
          </cell>
          <cell r="E167">
            <v>30</v>
          </cell>
          <cell r="F167">
            <v>30</v>
          </cell>
          <cell r="G167">
            <v>4</v>
          </cell>
          <cell r="H167">
            <v>2.696078431372549E-3</v>
          </cell>
          <cell r="I167">
            <v>21.56862745098039</v>
          </cell>
          <cell r="J167">
            <v>0.63437139561707034</v>
          </cell>
          <cell r="K167">
            <v>9</v>
          </cell>
          <cell r="L167">
            <v>23</v>
          </cell>
          <cell r="M167">
            <v>9.2000000000000012E-2</v>
          </cell>
          <cell r="N167">
            <v>46.920000000000009</v>
          </cell>
          <cell r="O167">
            <v>1.3800000000000003</v>
          </cell>
          <cell r="P167">
            <v>68.488627450980403</v>
          </cell>
          <cell r="Q167">
            <v>2.0143713956170708</v>
          </cell>
        </row>
        <row r="168">
          <cell r="A168" t="str">
            <v>91.92810.001</v>
          </cell>
          <cell r="B168" t="str">
            <v>SAF-TE5M DAUGHTER BOARD</v>
          </cell>
          <cell r="E168">
            <v>30</v>
          </cell>
          <cell r="F168">
            <v>30</v>
          </cell>
          <cell r="G168">
            <v>4</v>
          </cell>
          <cell r="H168">
            <v>2.696078431372549E-3</v>
          </cell>
          <cell r="I168">
            <v>21.56862745098039</v>
          </cell>
          <cell r="J168">
            <v>0.63437139561707034</v>
          </cell>
          <cell r="K168">
            <v>45</v>
          </cell>
          <cell r="L168">
            <v>14</v>
          </cell>
          <cell r="M168">
            <v>0.27999999999999997</v>
          </cell>
          <cell r="N168">
            <v>142.79999999999998</v>
          </cell>
          <cell r="O168">
            <v>4.1999999999999993</v>
          </cell>
          <cell r="P168">
            <v>164.36862745098037</v>
          </cell>
          <cell r="Q168">
            <v>4.8343713956170697</v>
          </cell>
        </row>
        <row r="169">
          <cell r="A169" t="str">
            <v>P885C</v>
          </cell>
          <cell r="B169" t="str">
            <v>HT710 BPA4 SATA BAORD</v>
          </cell>
          <cell r="C169" t="str">
            <v>SERVER II</v>
          </cell>
          <cell r="D169">
            <v>30</v>
          </cell>
          <cell r="E169">
            <v>75</v>
          </cell>
          <cell r="F169">
            <v>105</v>
          </cell>
          <cell r="G169">
            <v>2</v>
          </cell>
          <cell r="H169">
            <v>1.8872549019607845E-2</v>
          </cell>
          <cell r="I169">
            <v>150.98039215686276</v>
          </cell>
          <cell r="J169">
            <v>4.4405997693194932</v>
          </cell>
          <cell r="K169">
            <v>120</v>
          </cell>
          <cell r="L169">
            <v>12.5</v>
          </cell>
          <cell r="M169">
            <v>0.66666666666666685</v>
          </cell>
          <cell r="N169">
            <v>340.00000000000011</v>
          </cell>
          <cell r="O169">
            <v>10.000000000000004</v>
          </cell>
          <cell r="P169">
            <v>490.98039215686288</v>
          </cell>
          <cell r="Q169">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A1"/>
      <sheetName val="LIST"/>
      <sheetName val="MZC300"/>
      <sheetName val="MZC400"/>
      <sheetName val="MZC500"/>
      <sheetName val="MZC800"/>
      <sheetName val="MZC900"/>
      <sheetName val="Weekly Manpower"/>
      <sheetName val="Xenon"/>
      <sheetName val="MZCN&amp;1&amp;2"/>
      <sheetName val="Sheet2"/>
      <sheetName val="WZS Building Area Detail Data"/>
      <sheetName val="FRU Cost"/>
      <sheetName val="pcbo 工時"/>
      <sheetName val="標準工時"/>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FA-LISTING"/>
      <sheetName val="ISRDATA"/>
      <sheetName val="Master Lists"/>
      <sheetName val="Material Breakdown"/>
      <sheetName val="NRE Summary-BCM"/>
      <sheetName val="GSO's File"/>
      <sheetName val="Dean's File"/>
      <sheetName val="Impedance  Data"/>
      <sheetName val="ROSA Reg Status"/>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 val=""/>
    </sheetNames>
    <sheetDataSet>
      <sheetData sheetId="0" refreshError="1">
        <row r="1">
          <cell r="A1">
            <v>0</v>
          </cell>
        </row>
        <row r="2">
          <cell r="D2">
            <v>220.4</v>
          </cell>
        </row>
        <row r="9">
          <cell r="H9">
            <v>1</v>
          </cell>
        </row>
        <row r="10">
          <cell r="I10">
            <v>1</v>
          </cell>
        </row>
        <row r="11">
          <cell r="J11">
            <v>1</v>
          </cell>
        </row>
        <row r="12">
          <cell r="K12">
            <v>1</v>
          </cell>
        </row>
        <row r="13">
          <cell r="L13">
            <v>1</v>
          </cell>
        </row>
        <row r="14">
          <cell r="M14">
            <v>1</v>
          </cell>
        </row>
        <row r="15">
          <cell r="N15">
            <v>1</v>
          </cell>
        </row>
        <row r="18">
          <cell r="P18">
            <v>0</v>
          </cell>
          <cell r="Q18">
            <v>0</v>
          </cell>
        </row>
        <row r="35">
          <cell r="H35">
            <v>1</v>
          </cell>
        </row>
        <row r="36">
          <cell r="I36">
            <v>1</v>
          </cell>
        </row>
        <row r="37">
          <cell r="J37">
            <v>1</v>
          </cell>
        </row>
        <row r="38">
          <cell r="K38">
            <v>1</v>
          </cell>
        </row>
        <row r="39">
          <cell r="L39">
            <v>1</v>
          </cell>
        </row>
        <row r="40">
          <cell r="M40">
            <v>1</v>
          </cell>
        </row>
        <row r="64">
          <cell r="G64">
            <v>196.3</v>
          </cell>
        </row>
        <row r="86">
          <cell r="AK86" t="str">
            <v>/wgdd{esc}C:\LOTUS~q{MENUBRANCH MENU1}</v>
          </cell>
        </row>
        <row r="92">
          <cell r="AJ92" t="str">
            <v>{MENUBRANCH MENU2}</v>
          </cell>
          <cell r="AK92" t="str">
            <v>{HOME}~</v>
          </cell>
          <cell r="AL92" t="str">
            <v>{MENUBRANCH MENU3}</v>
          </cell>
          <cell r="AM92" t="str">
            <v>/fr{esc}{esc}C:\LOTUS\MENU_TE~</v>
          </cell>
        </row>
        <row r="97">
          <cell r="AL97" t="str">
            <v>{goto}STDMODE~</v>
          </cell>
          <cell r="AM97" t="str">
            <v>{goto}STDMODE~</v>
          </cell>
        </row>
        <row r="104">
          <cell r="AJ104" t="str">
            <v>{\U}{goto}R_FILE~/fcce{esc}{esc}A:\~{?}~{\I}</v>
          </cell>
          <cell r="AK104" t="str">
            <v>{\U}/fxf{esc}{esc}A:\~{?}~MODEL~r{esc}{\I}</v>
          </cell>
          <cell r="AM104" t="str">
            <v>/reDATA~/reTOTAL~/reSTD_04MAN~/reSTD_BOOT~/reSTD_REBOOT~/reSTD_02~/reSTD_04MAC~</v>
          </cell>
          <cell r="AN104" t="str">
            <v>{MENUBRANCH MENU4}</v>
          </cell>
          <cell r="AP104" t="str">
            <v>/ppoh{?}~qq</v>
          </cell>
        </row>
        <row r="109">
          <cell r="AJ109" t="str">
            <v>{goto}A1~{R 5}{D 6}/wws/wtb</v>
          </cell>
          <cell r="AK109" t="str">
            <v>/wtc</v>
          </cell>
          <cell r="AL109" t="str">
            <v>{goto}STDMODE~{d 57}{u 5}/wws/wwh~{home}</v>
          </cell>
          <cell r="AN109" t="str">
            <v>/wgpe</v>
          </cell>
          <cell r="AO109" t="str">
            <v>/wgpd</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sheetData sheetId="62"/>
      <sheetData sheetId="63"/>
      <sheetData sheetId="64"/>
      <sheetData sheetId="65"/>
      <sheetData sheetId="66"/>
      <sheetData sheetId="6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BaseData"/>
      <sheetName val="WZS-C 異常費用週報 W0449 till 041130"/>
      <sheetName val="Sheet2"/>
      <sheetName val="Sheet3"/>
      <sheetName val="Stock"/>
      <sheetName val="代碼"/>
      <sheetName val="ADS Rank F132"/>
      <sheetName val="2FDAY"/>
      <sheetName val="Definition"/>
      <sheetName val="生產計劃"/>
      <sheetName val="WZS Building Area Detail Data"/>
      <sheetName val="small card 基本資料0216_04"/>
      <sheetName val="ArchII"/>
      <sheetName val="Detail"/>
      <sheetName val="Vise"/>
      <sheetName val="Xbox"/>
      <sheetName val="Weekly FCST &amp; MZC600"/>
      <sheetName val="Assumption"/>
      <sheetName val="Askey MB44(MOW)"/>
      <sheetName val="IPL"/>
      <sheetName val="Combined"/>
    </sheetNames>
    <sheetDataSet>
      <sheetData sheetId="0"/>
      <sheetData sheetId="1"/>
      <sheetData sheetId="2"/>
      <sheetData sheetId="3">
        <row r="5">
          <cell r="U5" t="str">
            <v>Wistron</v>
          </cell>
        </row>
        <row r="6">
          <cell r="U6" t="str">
            <v>Arcadyan</v>
          </cell>
        </row>
        <row r="7">
          <cell r="U7" t="str">
            <v>Arcadyan</v>
          </cell>
        </row>
        <row r="8">
          <cell r="U8" t="str">
            <v>Wistron</v>
          </cell>
        </row>
        <row r="9">
          <cell r="U9" t="str">
            <v>Arcadyan</v>
          </cell>
        </row>
        <row r="10">
          <cell r="U10" t="str">
            <v>Wistron</v>
          </cell>
        </row>
        <row r="11">
          <cell r="U11" t="str">
            <v>Arcadyan</v>
          </cell>
        </row>
        <row r="12">
          <cell r="U12" t="str">
            <v>Wistron</v>
          </cell>
        </row>
        <row r="13">
          <cell r="U13" t="str">
            <v>Arcadyan</v>
          </cell>
        </row>
        <row r="14">
          <cell r="U14" t="str">
            <v>Arcadyan</v>
          </cell>
        </row>
        <row r="15">
          <cell r="U15" t="str">
            <v>Arcadyan</v>
          </cell>
        </row>
        <row r="16">
          <cell r="U16" t="str">
            <v>Arcadyan</v>
          </cell>
        </row>
        <row r="17">
          <cell r="U17" t="str">
            <v>Arcadyan</v>
          </cell>
        </row>
        <row r="18">
          <cell r="U18" t="str">
            <v>Arcadyan</v>
          </cell>
        </row>
        <row r="19">
          <cell r="U19" t="str">
            <v>Wistron</v>
          </cell>
        </row>
        <row r="20">
          <cell r="U20" t="str">
            <v>Wistron</v>
          </cell>
        </row>
        <row r="21">
          <cell r="U21" t="str">
            <v>Wistron</v>
          </cell>
        </row>
        <row r="22">
          <cell r="U22" t="str">
            <v>Wistron</v>
          </cell>
        </row>
        <row r="23">
          <cell r="U23" t="str">
            <v>Wistron</v>
          </cell>
        </row>
        <row r="24">
          <cell r="U24" t="str">
            <v>Wistron</v>
          </cell>
        </row>
        <row r="25">
          <cell r="U25" t="str">
            <v>Wistron</v>
          </cell>
        </row>
        <row r="26">
          <cell r="U26" t="str">
            <v>Wistron</v>
          </cell>
        </row>
        <row r="27">
          <cell r="U27" t="str">
            <v>Wistron</v>
          </cell>
        </row>
        <row r="28">
          <cell r="U28" t="str">
            <v>Wistron</v>
          </cell>
        </row>
        <row r="29">
          <cell r="U29" t="str">
            <v>Cash</v>
          </cell>
        </row>
        <row r="30">
          <cell r="U30" t="str">
            <v>Cash</v>
          </cell>
        </row>
        <row r="31">
          <cell r="U31" t="str">
            <v>Arcadyan</v>
          </cell>
        </row>
        <row r="32">
          <cell r="U32" t="str">
            <v>Arcadyan</v>
          </cell>
        </row>
        <row r="33">
          <cell r="U33" t="str">
            <v>Arcadyan</v>
          </cell>
        </row>
        <row r="34">
          <cell r="U34" t="str">
            <v>Arcadyan</v>
          </cell>
        </row>
        <row r="35">
          <cell r="U35" t="str">
            <v>Arcadyan</v>
          </cell>
        </row>
        <row r="36">
          <cell r="U36" t="str">
            <v>Arcadyan</v>
          </cell>
        </row>
        <row r="37">
          <cell r="U37" t="str">
            <v>Arcadyan</v>
          </cell>
        </row>
        <row r="38">
          <cell r="U38" t="str">
            <v>Arcadyan</v>
          </cell>
        </row>
        <row r="39">
          <cell r="U39" t="str">
            <v>Arcadyan</v>
          </cell>
        </row>
        <row r="40">
          <cell r="U40" t="str">
            <v>Arcadyan</v>
          </cell>
        </row>
      </sheetData>
      <sheetData sheetId="4">
        <row r="5">
          <cell r="B5">
            <v>25</v>
          </cell>
          <cell r="W5" t="str">
            <v>Arcadyan</v>
          </cell>
          <cell r="X5">
            <v>27287.398199999996</v>
          </cell>
        </row>
        <row r="9">
          <cell r="B9">
            <v>25</v>
          </cell>
          <cell r="W9" t="str">
            <v>Wistron</v>
          </cell>
          <cell r="X9">
            <v>2532.6</v>
          </cell>
        </row>
        <row r="10">
          <cell r="B10">
            <v>26</v>
          </cell>
          <cell r="W10" t="str">
            <v>Wistron</v>
          </cell>
          <cell r="X10">
            <v>9020.8799999999992</v>
          </cell>
        </row>
        <row r="13">
          <cell r="B13">
            <v>26</v>
          </cell>
          <cell r="W13" t="str">
            <v>Wistron</v>
          </cell>
          <cell r="X13">
            <v>7297.9080000000004</v>
          </cell>
        </row>
        <row r="14">
          <cell r="B14">
            <v>26</v>
          </cell>
          <cell r="W14" t="str">
            <v>Wistron</v>
          </cell>
          <cell r="X14">
            <v>2473.9079999999999</v>
          </cell>
        </row>
        <row r="15">
          <cell r="B15">
            <v>27</v>
          </cell>
          <cell r="W15" t="str">
            <v>Arcadyan</v>
          </cell>
          <cell r="X15">
            <v>2170.8000000000002</v>
          </cell>
        </row>
        <row r="16">
          <cell r="B16">
            <v>27</v>
          </cell>
          <cell r="W16" t="str">
            <v>Arcadyan</v>
          </cell>
          <cell r="X16">
            <v>2294.6159999999995</v>
          </cell>
        </row>
        <row r="17">
          <cell r="B17">
            <v>27</v>
          </cell>
          <cell r="W17" t="str">
            <v>Wistron</v>
          </cell>
          <cell r="X17">
            <v>3032.3663999999994</v>
          </cell>
        </row>
        <row r="18">
          <cell r="B18">
            <v>27</v>
          </cell>
          <cell r="W18" t="str">
            <v>Wistron</v>
          </cell>
          <cell r="X18">
            <v>984.57839999999987</v>
          </cell>
        </row>
        <row r="19">
          <cell r="B19">
            <v>28</v>
          </cell>
          <cell r="W19" t="str">
            <v>Wistron</v>
          </cell>
          <cell r="X19">
            <v>3080.1239999999998</v>
          </cell>
        </row>
        <row r="20">
          <cell r="B20">
            <v>28</v>
          </cell>
          <cell r="W20" t="str">
            <v>Wistron</v>
          </cell>
          <cell r="X20">
            <v>7421.7240000000002</v>
          </cell>
        </row>
        <row r="21">
          <cell r="B21">
            <v>28</v>
          </cell>
          <cell r="W21" t="str">
            <v>MGQ900</v>
          </cell>
          <cell r="X21">
            <v>19722.923999999999</v>
          </cell>
        </row>
        <row r="22">
          <cell r="B22">
            <v>28</v>
          </cell>
          <cell r="W22" t="str">
            <v>MZC400</v>
          </cell>
          <cell r="X22">
            <v>3964.7249999999999</v>
          </cell>
        </row>
        <row r="23">
          <cell r="B23">
            <v>28</v>
          </cell>
          <cell r="W23" t="str">
            <v>MZC500</v>
          </cell>
          <cell r="X23">
            <v>2940.8309999999997</v>
          </cell>
        </row>
        <row r="24">
          <cell r="B24">
            <v>28</v>
          </cell>
          <cell r="W24" t="str">
            <v>MZC600</v>
          </cell>
          <cell r="X24">
            <v>5065.2</v>
          </cell>
        </row>
        <row r="26">
          <cell r="B26">
            <v>28</v>
          </cell>
          <cell r="W26" t="str">
            <v>東莞明興</v>
          </cell>
          <cell r="X26">
            <v>40521.599999999999</v>
          </cell>
        </row>
        <row r="27">
          <cell r="B27">
            <v>28</v>
          </cell>
          <cell r="W27" t="str">
            <v>MZC600</v>
          </cell>
          <cell r="X27">
            <v>3803.7240000000002</v>
          </cell>
        </row>
        <row r="28">
          <cell r="B28">
            <v>29</v>
          </cell>
          <cell r="W28" t="str">
            <v>MZC600</v>
          </cell>
          <cell r="X28">
            <v>7421.7240000000002</v>
          </cell>
        </row>
        <row r="29">
          <cell r="B29">
            <v>29</v>
          </cell>
          <cell r="W29" t="str">
            <v>MZC600</v>
          </cell>
          <cell r="X29">
            <v>479.78699999999998</v>
          </cell>
        </row>
        <row r="30">
          <cell r="B30">
            <v>30</v>
          </cell>
          <cell r="W30" t="str">
            <v>MZC600</v>
          </cell>
          <cell r="X30">
            <v>479.78699999999998</v>
          </cell>
        </row>
        <row r="31">
          <cell r="B31">
            <v>30</v>
          </cell>
          <cell r="W31" t="str">
            <v>MZC600</v>
          </cell>
          <cell r="X31">
            <v>1929.6</v>
          </cell>
        </row>
        <row r="32">
          <cell r="B32">
            <v>30</v>
          </cell>
          <cell r="W32" t="str">
            <v>MZC600</v>
          </cell>
          <cell r="X32">
            <v>2894.4</v>
          </cell>
        </row>
        <row r="33">
          <cell r="B33">
            <v>30</v>
          </cell>
          <cell r="W33" t="str">
            <v>MZC100</v>
          </cell>
          <cell r="X33">
            <v>6271.2</v>
          </cell>
        </row>
        <row r="34">
          <cell r="B34">
            <v>30</v>
          </cell>
          <cell r="W34" t="str">
            <v>MZC400</v>
          </cell>
          <cell r="X34">
            <v>4384.2119999999995</v>
          </cell>
        </row>
        <row r="35">
          <cell r="B35">
            <v>30</v>
          </cell>
          <cell r="W35" t="str">
            <v>Arcadyan</v>
          </cell>
          <cell r="X35">
            <v>31210.275000000001</v>
          </cell>
        </row>
        <row r="36">
          <cell r="B36">
            <v>30</v>
          </cell>
          <cell r="W36" t="str">
            <v>Arcadyan</v>
          </cell>
          <cell r="X36">
            <v>33359.97</v>
          </cell>
        </row>
        <row r="37">
          <cell r="B37">
            <v>30</v>
          </cell>
          <cell r="W37" t="str">
            <v>Arcadyan</v>
          </cell>
          <cell r="X37">
            <v>33359.97</v>
          </cell>
        </row>
        <row r="38">
          <cell r="B38">
            <v>30</v>
          </cell>
          <cell r="W38" t="str">
            <v>Arcadyan</v>
          </cell>
          <cell r="X38">
            <v>15708.15</v>
          </cell>
        </row>
        <row r="39">
          <cell r="B39">
            <v>30</v>
          </cell>
          <cell r="W39" t="str">
            <v>Arcadyan</v>
          </cell>
          <cell r="X39">
            <v>2494.41</v>
          </cell>
        </row>
        <row r="40">
          <cell r="B40">
            <v>30</v>
          </cell>
          <cell r="W40" t="str">
            <v>Arcadyan</v>
          </cell>
          <cell r="X40">
            <v>31210.275000000001</v>
          </cell>
        </row>
        <row r="41">
          <cell r="B41">
            <v>31</v>
          </cell>
          <cell r="W41" t="str">
            <v>Arcadyan</v>
          </cell>
          <cell r="X41">
            <v>31004.25</v>
          </cell>
        </row>
        <row r="42">
          <cell r="B42">
            <v>31</v>
          </cell>
          <cell r="W42" t="str">
            <v>MZC600</v>
          </cell>
          <cell r="X42">
            <v>16966.41</v>
          </cell>
        </row>
        <row r="43">
          <cell r="B43">
            <v>31</v>
          </cell>
          <cell r="W43" t="str">
            <v>Arcadyan</v>
          </cell>
          <cell r="X43">
            <v>20296.98</v>
          </cell>
        </row>
        <row r="44">
          <cell r="B44">
            <v>31</v>
          </cell>
          <cell r="W44" t="str">
            <v>MZC600</v>
          </cell>
          <cell r="X44">
            <v>6236.0249999999996</v>
          </cell>
        </row>
        <row r="45">
          <cell r="B45">
            <v>31</v>
          </cell>
          <cell r="W45" t="str">
            <v>MZC600</v>
          </cell>
          <cell r="X45">
            <v>43794.885000000002</v>
          </cell>
        </row>
        <row r="46">
          <cell r="B46">
            <v>31</v>
          </cell>
          <cell r="W46" t="str">
            <v>MZC400</v>
          </cell>
          <cell r="X46">
            <v>1959.75</v>
          </cell>
        </row>
        <row r="47">
          <cell r="B47">
            <v>31</v>
          </cell>
          <cell r="W47" t="str">
            <v>MZC600</v>
          </cell>
          <cell r="X47">
            <v>24128.04</v>
          </cell>
        </row>
        <row r="48">
          <cell r="B48">
            <v>31</v>
          </cell>
          <cell r="W48" t="str">
            <v>MZC600</v>
          </cell>
          <cell r="X48">
            <v>37215.953999999998</v>
          </cell>
        </row>
        <row r="49">
          <cell r="B49">
            <v>31</v>
          </cell>
          <cell r="W49" t="str">
            <v>MZC600</v>
          </cell>
          <cell r="X49">
            <v>9648</v>
          </cell>
        </row>
        <row r="50">
          <cell r="B50">
            <v>31</v>
          </cell>
          <cell r="W50" t="str">
            <v>MZC600</v>
          </cell>
          <cell r="X50">
            <v>18572.400000000001</v>
          </cell>
        </row>
        <row r="51">
          <cell r="B51">
            <v>31</v>
          </cell>
          <cell r="W51" t="str">
            <v>Arcadyan</v>
          </cell>
          <cell r="X51">
            <v>4261.6019999999999</v>
          </cell>
        </row>
        <row r="52">
          <cell r="B52">
            <v>31</v>
          </cell>
          <cell r="W52" t="str">
            <v>MZC600</v>
          </cell>
          <cell r="X52">
            <v>9045</v>
          </cell>
        </row>
        <row r="53">
          <cell r="B53">
            <v>31</v>
          </cell>
          <cell r="W53" t="str">
            <v>MZC600</v>
          </cell>
          <cell r="X53">
            <v>8688.0239999999994</v>
          </cell>
        </row>
        <row r="54">
          <cell r="B54">
            <v>31</v>
          </cell>
          <cell r="W54" t="str">
            <v>MZC600</v>
          </cell>
          <cell r="X54">
            <v>7236</v>
          </cell>
        </row>
        <row r="55">
          <cell r="B55">
            <v>31</v>
          </cell>
          <cell r="W55" t="str">
            <v>Arcadyan</v>
          </cell>
          <cell r="X55">
            <v>8384.112000000001</v>
          </cell>
        </row>
        <row r="56">
          <cell r="B56">
            <v>31</v>
          </cell>
          <cell r="W56" t="str">
            <v>Arcadyan</v>
          </cell>
          <cell r="X56">
            <v>3376.8</v>
          </cell>
        </row>
        <row r="57">
          <cell r="B57">
            <v>31</v>
          </cell>
          <cell r="W57" t="str">
            <v>MZC600</v>
          </cell>
          <cell r="X57">
            <v>4824</v>
          </cell>
        </row>
        <row r="58">
          <cell r="B58">
            <v>31</v>
          </cell>
          <cell r="W58" t="str">
            <v>MZC600</v>
          </cell>
          <cell r="X58">
            <v>10284.768</v>
          </cell>
        </row>
        <row r="59">
          <cell r="B59">
            <v>32</v>
          </cell>
          <cell r="W59" t="str">
            <v>MZC600</v>
          </cell>
          <cell r="X59">
            <v>3759.6240000000003</v>
          </cell>
        </row>
        <row r="60">
          <cell r="B60">
            <v>32</v>
          </cell>
          <cell r="W60" t="str">
            <v>MZC600</v>
          </cell>
          <cell r="X60">
            <v>7116.8639999999996</v>
          </cell>
        </row>
        <row r="61">
          <cell r="B61">
            <v>32</v>
          </cell>
          <cell r="W61" t="str">
            <v>MZC600</v>
          </cell>
          <cell r="X61">
            <v>21083.4</v>
          </cell>
        </row>
        <row r="62">
          <cell r="B62">
            <v>32</v>
          </cell>
          <cell r="W62" t="str">
            <v>MZC600</v>
          </cell>
          <cell r="X62">
            <v>7999.2</v>
          </cell>
        </row>
        <row r="63">
          <cell r="B63">
            <v>33</v>
          </cell>
          <cell r="W63" t="str">
            <v>MZC600</v>
          </cell>
          <cell r="X63">
            <v>9829.32</v>
          </cell>
        </row>
        <row r="64">
          <cell r="B64">
            <v>33</v>
          </cell>
          <cell r="W64" t="str">
            <v>MZC600</v>
          </cell>
          <cell r="X64">
            <v>4363.2</v>
          </cell>
        </row>
        <row r="65">
          <cell r="B65">
            <v>33</v>
          </cell>
          <cell r="W65" t="str">
            <v>MZC600</v>
          </cell>
          <cell r="X65">
            <v>3658.22</v>
          </cell>
        </row>
        <row r="66">
          <cell r="B66">
            <v>33</v>
          </cell>
          <cell r="W66" t="str">
            <v>Arcadyan</v>
          </cell>
          <cell r="X66">
            <v>11768.52</v>
          </cell>
        </row>
        <row r="67">
          <cell r="B67">
            <v>33</v>
          </cell>
          <cell r="W67" t="str">
            <v>MZC600</v>
          </cell>
          <cell r="X67">
            <v>4017.3759999999997</v>
          </cell>
        </row>
        <row r="68">
          <cell r="B68">
            <v>33</v>
          </cell>
          <cell r="W68" t="str">
            <v>MZC600</v>
          </cell>
          <cell r="X68">
            <v>9696</v>
          </cell>
        </row>
        <row r="69">
          <cell r="B69">
            <v>33</v>
          </cell>
          <cell r="W69" t="str">
            <v>MZC600</v>
          </cell>
          <cell r="X69">
            <v>9836.5920000000006</v>
          </cell>
        </row>
        <row r="70">
          <cell r="B70">
            <v>33</v>
          </cell>
          <cell r="W70" t="str">
            <v>帝文</v>
          </cell>
          <cell r="X70">
            <v>43632</v>
          </cell>
        </row>
        <row r="71">
          <cell r="B71">
            <v>33</v>
          </cell>
          <cell r="W71" t="str">
            <v>Cash</v>
          </cell>
          <cell r="X71">
            <v>25088.400000000001</v>
          </cell>
        </row>
        <row r="72">
          <cell r="B72">
            <v>33</v>
          </cell>
          <cell r="W72" t="str">
            <v>MZC600</v>
          </cell>
          <cell r="X72">
            <v>15271.2</v>
          </cell>
        </row>
        <row r="73">
          <cell r="B73">
            <v>34</v>
          </cell>
          <cell r="W73" t="str">
            <v>MZC600</v>
          </cell>
          <cell r="X73">
            <v>1887.32835</v>
          </cell>
        </row>
        <row r="74">
          <cell r="B74">
            <v>34</v>
          </cell>
          <cell r="W74" t="str">
            <v>MZC600</v>
          </cell>
          <cell r="X74">
            <v>2962.3090760000005</v>
          </cell>
        </row>
        <row r="75">
          <cell r="B75">
            <v>34</v>
          </cell>
          <cell r="W75" t="str">
            <v>MZC600</v>
          </cell>
          <cell r="X75">
            <v>1454.4</v>
          </cell>
        </row>
        <row r="76">
          <cell r="B76">
            <v>34</v>
          </cell>
          <cell r="W76" t="str">
            <v>MZC600</v>
          </cell>
          <cell r="X76">
            <v>8726.4</v>
          </cell>
        </row>
        <row r="77">
          <cell r="B77">
            <v>34</v>
          </cell>
          <cell r="W77" t="str">
            <v>MZC400</v>
          </cell>
          <cell r="X77">
            <v>896.88</v>
          </cell>
        </row>
        <row r="78">
          <cell r="B78">
            <v>34</v>
          </cell>
          <cell r="W78" t="str">
            <v>Arcadyan</v>
          </cell>
          <cell r="X78">
            <v>4066.7160000000003</v>
          </cell>
        </row>
        <row r="79">
          <cell r="B79">
            <v>34</v>
          </cell>
          <cell r="W79" t="str">
            <v>MZC600</v>
          </cell>
          <cell r="X79">
            <v>1299.2640000000001</v>
          </cell>
        </row>
        <row r="80">
          <cell r="B80">
            <v>34</v>
          </cell>
          <cell r="W80" t="str">
            <v>MZC600</v>
          </cell>
          <cell r="X80">
            <v>606</v>
          </cell>
        </row>
        <row r="81">
          <cell r="B81">
            <v>34</v>
          </cell>
          <cell r="W81" t="str">
            <v>MZC400</v>
          </cell>
          <cell r="X81">
            <v>6787.2</v>
          </cell>
        </row>
        <row r="82">
          <cell r="B82">
            <v>34</v>
          </cell>
          <cell r="W82" t="str">
            <v>MZC600</v>
          </cell>
          <cell r="X82">
            <v>4848</v>
          </cell>
        </row>
        <row r="83">
          <cell r="B83">
            <v>34</v>
          </cell>
          <cell r="W83" t="str">
            <v>MZC400</v>
          </cell>
          <cell r="X83">
            <v>4848</v>
          </cell>
        </row>
        <row r="84">
          <cell r="B84">
            <v>34</v>
          </cell>
          <cell r="W84" t="str">
            <v>MZC600</v>
          </cell>
          <cell r="X84">
            <v>2908.8</v>
          </cell>
        </row>
        <row r="85">
          <cell r="B85">
            <v>35</v>
          </cell>
          <cell r="W85" t="str">
            <v>MZC600</v>
          </cell>
          <cell r="X85">
            <v>4129.6880000000001</v>
          </cell>
        </row>
        <row r="86">
          <cell r="B86">
            <v>35</v>
          </cell>
          <cell r="W86" t="str">
            <v>MZC600</v>
          </cell>
          <cell r="X86">
            <v>850.82399999999996</v>
          </cell>
        </row>
        <row r="87">
          <cell r="B87">
            <v>35</v>
          </cell>
          <cell r="W87" t="str">
            <v>MZC600</v>
          </cell>
          <cell r="X87">
            <v>5090.3999999999996</v>
          </cell>
        </row>
        <row r="88">
          <cell r="B88">
            <v>35</v>
          </cell>
          <cell r="W88" t="str">
            <v>MZC600</v>
          </cell>
          <cell r="X88">
            <v>1696.8</v>
          </cell>
        </row>
        <row r="89">
          <cell r="B89">
            <v>35</v>
          </cell>
          <cell r="W89" t="str">
            <v>MZC600</v>
          </cell>
          <cell r="X89">
            <v>9299.572900000001</v>
          </cell>
        </row>
        <row r="90">
          <cell r="B90">
            <v>35</v>
          </cell>
          <cell r="W90" t="str">
            <v>MZC600</v>
          </cell>
          <cell r="X90">
            <v>2845.0850000000005</v>
          </cell>
        </row>
        <row r="91">
          <cell r="B91">
            <v>35</v>
          </cell>
          <cell r="W91" t="str">
            <v>MZC600</v>
          </cell>
          <cell r="X91">
            <v>2913.2440000000001</v>
          </cell>
        </row>
        <row r="92">
          <cell r="B92">
            <v>35</v>
          </cell>
          <cell r="W92" t="str">
            <v>MZC600</v>
          </cell>
          <cell r="X92">
            <v>5817.6</v>
          </cell>
        </row>
        <row r="93">
          <cell r="B93">
            <v>35</v>
          </cell>
          <cell r="W93" t="str">
            <v>MZC600</v>
          </cell>
          <cell r="X93">
            <v>365.51900000000001</v>
          </cell>
        </row>
        <row r="94">
          <cell r="B94">
            <v>35</v>
          </cell>
          <cell r="W94" t="str">
            <v>MZC600</v>
          </cell>
          <cell r="X94">
            <v>2908.8</v>
          </cell>
        </row>
        <row r="95">
          <cell r="B95">
            <v>35</v>
          </cell>
          <cell r="W95" t="str">
            <v>MZC600</v>
          </cell>
          <cell r="X95">
            <v>3272.4</v>
          </cell>
        </row>
        <row r="96">
          <cell r="B96">
            <v>35</v>
          </cell>
          <cell r="W96" t="str">
            <v>MZC600</v>
          </cell>
          <cell r="X96">
            <v>1939.2</v>
          </cell>
        </row>
        <row r="97">
          <cell r="B97">
            <v>35</v>
          </cell>
          <cell r="W97" t="str">
            <v>MZC400</v>
          </cell>
          <cell r="X97">
            <v>2823.96</v>
          </cell>
        </row>
        <row r="98">
          <cell r="B98">
            <v>35</v>
          </cell>
          <cell r="W98" t="str">
            <v>MZC400</v>
          </cell>
          <cell r="X98">
            <v>1454.4</v>
          </cell>
        </row>
        <row r="99">
          <cell r="B99">
            <v>35</v>
          </cell>
          <cell r="W99" t="str">
            <v>MGQ900</v>
          </cell>
          <cell r="X99">
            <v>2421.576</v>
          </cell>
        </row>
        <row r="100">
          <cell r="B100">
            <v>35</v>
          </cell>
          <cell r="W100" t="str">
            <v>MZC600</v>
          </cell>
          <cell r="X100">
            <v>2436.0059999999999</v>
          </cell>
        </row>
        <row r="101">
          <cell r="B101">
            <v>35</v>
          </cell>
          <cell r="W101" t="str">
            <v>MZC600</v>
          </cell>
          <cell r="X101">
            <v>5817.6</v>
          </cell>
        </row>
        <row r="102">
          <cell r="B102">
            <v>35</v>
          </cell>
          <cell r="W102" t="str">
            <v>MZC600</v>
          </cell>
          <cell r="X102">
            <v>3878.4</v>
          </cell>
        </row>
        <row r="103">
          <cell r="B103">
            <v>36</v>
          </cell>
          <cell r="W103" t="str">
            <v>MZC100</v>
          </cell>
          <cell r="X103">
            <v>4048.08</v>
          </cell>
        </row>
        <row r="104">
          <cell r="B104">
            <v>36</v>
          </cell>
          <cell r="W104" t="str">
            <v>MZC600</v>
          </cell>
          <cell r="X104">
            <v>6796.0879999999997</v>
          </cell>
        </row>
        <row r="105">
          <cell r="B105">
            <v>36</v>
          </cell>
          <cell r="W105" t="str">
            <v>MZC100</v>
          </cell>
          <cell r="X105">
            <v>3151.2</v>
          </cell>
        </row>
        <row r="106">
          <cell r="B106">
            <v>36</v>
          </cell>
          <cell r="W106" t="str">
            <v>MZC400</v>
          </cell>
          <cell r="X106">
            <v>2598.12</v>
          </cell>
        </row>
        <row r="107">
          <cell r="B107">
            <v>36</v>
          </cell>
          <cell r="W107" t="str">
            <v>MZC400</v>
          </cell>
          <cell r="X107">
            <v>2226.96</v>
          </cell>
        </row>
        <row r="108">
          <cell r="B108">
            <v>36</v>
          </cell>
          <cell r="W108" t="str">
            <v>MZC400</v>
          </cell>
          <cell r="X108">
            <v>6981.6479999999992</v>
          </cell>
        </row>
        <row r="109">
          <cell r="B109">
            <v>36</v>
          </cell>
          <cell r="W109" t="str">
            <v>MZC400</v>
          </cell>
          <cell r="X109">
            <v>5965.2239999999993</v>
          </cell>
        </row>
        <row r="110">
          <cell r="B110">
            <v>36</v>
          </cell>
          <cell r="W110" t="str">
            <v>MZC600</v>
          </cell>
          <cell r="X110">
            <v>534.96527999999989</v>
          </cell>
        </row>
        <row r="111">
          <cell r="B111">
            <v>37</v>
          </cell>
          <cell r="W111" t="str">
            <v>MZC600</v>
          </cell>
          <cell r="X111">
            <v>2474.4</v>
          </cell>
        </row>
        <row r="112">
          <cell r="B112">
            <v>37</v>
          </cell>
          <cell r="W112" t="str">
            <v>MZC400</v>
          </cell>
          <cell r="X112">
            <v>3959.04</v>
          </cell>
        </row>
        <row r="113">
          <cell r="B113">
            <v>37</v>
          </cell>
          <cell r="W113" t="str">
            <v>MZC600</v>
          </cell>
          <cell r="X113">
            <v>1979.52</v>
          </cell>
        </row>
        <row r="114">
          <cell r="B114">
            <v>37</v>
          </cell>
          <cell r="W114" t="str">
            <v>MZC400</v>
          </cell>
          <cell r="X114">
            <v>1979.52</v>
          </cell>
        </row>
        <row r="115">
          <cell r="B115">
            <v>37</v>
          </cell>
          <cell r="W115" t="str">
            <v>MZC600</v>
          </cell>
          <cell r="X115">
            <v>1979.52</v>
          </cell>
        </row>
        <row r="116">
          <cell r="B116">
            <v>38</v>
          </cell>
          <cell r="W116" t="str">
            <v>Arcadyan</v>
          </cell>
          <cell r="X116">
            <v>116494.75199999998</v>
          </cell>
        </row>
        <row r="117">
          <cell r="B117">
            <v>38</v>
          </cell>
          <cell r="W117" t="str">
            <v>Arcadyan</v>
          </cell>
          <cell r="X117">
            <v>58247.375999999989</v>
          </cell>
        </row>
        <row r="118">
          <cell r="B118">
            <v>38</v>
          </cell>
          <cell r="W118" t="str">
            <v>Arcadyan</v>
          </cell>
          <cell r="X118">
            <v>26476.080000000002</v>
          </cell>
        </row>
        <row r="119">
          <cell r="B119">
            <v>38</v>
          </cell>
          <cell r="W119" t="str">
            <v>Arcadyan</v>
          </cell>
          <cell r="X119">
            <v>42064.800000000003</v>
          </cell>
        </row>
        <row r="120">
          <cell r="B120">
            <v>38</v>
          </cell>
          <cell r="W120" t="str">
            <v>Arcadyan</v>
          </cell>
          <cell r="X120">
            <v>17815.68</v>
          </cell>
        </row>
        <row r="121">
          <cell r="B121">
            <v>38</v>
          </cell>
          <cell r="W121" t="str">
            <v>MZC400</v>
          </cell>
          <cell r="X121">
            <v>4948.8</v>
          </cell>
        </row>
        <row r="122">
          <cell r="B122">
            <v>38</v>
          </cell>
          <cell r="W122" t="str">
            <v>MZC400</v>
          </cell>
          <cell r="X122">
            <v>20784.96</v>
          </cell>
        </row>
        <row r="123">
          <cell r="B123">
            <v>38</v>
          </cell>
          <cell r="W123" t="str">
            <v>Arcadyan</v>
          </cell>
          <cell r="X123">
            <v>23754.240000000002</v>
          </cell>
        </row>
        <row r="124">
          <cell r="B124">
            <v>39</v>
          </cell>
          <cell r="W124" t="str">
            <v>Arcadyan</v>
          </cell>
          <cell r="X124">
            <v>11877.12</v>
          </cell>
        </row>
        <row r="125">
          <cell r="B125">
            <v>39</v>
          </cell>
          <cell r="W125" t="str">
            <v>MZC400</v>
          </cell>
          <cell r="X125">
            <v>7918.08</v>
          </cell>
        </row>
        <row r="126">
          <cell r="B126">
            <v>39</v>
          </cell>
          <cell r="W126" t="str">
            <v>MZC600</v>
          </cell>
          <cell r="X126">
            <v>4453.92</v>
          </cell>
        </row>
        <row r="127">
          <cell r="B127">
            <v>39</v>
          </cell>
          <cell r="W127" t="str">
            <v>Arcadyan</v>
          </cell>
          <cell r="X127">
            <v>46271.28</v>
          </cell>
        </row>
        <row r="128">
          <cell r="B128">
            <v>40</v>
          </cell>
          <cell r="W128" t="str">
            <v>MZC600</v>
          </cell>
          <cell r="X128">
            <v>2969.28</v>
          </cell>
        </row>
        <row r="129">
          <cell r="B129">
            <v>40</v>
          </cell>
          <cell r="W129" t="str">
            <v>MZC600</v>
          </cell>
          <cell r="X129">
            <v>5567.4</v>
          </cell>
        </row>
        <row r="130">
          <cell r="B130">
            <v>42</v>
          </cell>
          <cell r="W130" t="str">
            <v>MZC600</v>
          </cell>
          <cell r="X130">
            <v>1688.4</v>
          </cell>
        </row>
        <row r="131">
          <cell r="B131">
            <v>42</v>
          </cell>
          <cell r="W131" t="str">
            <v>三星</v>
          </cell>
          <cell r="X131">
            <v>478525.36320000002</v>
          </cell>
        </row>
        <row r="132">
          <cell r="B132">
            <v>42</v>
          </cell>
          <cell r="W132" t="str">
            <v>三星</v>
          </cell>
          <cell r="X132">
            <v>23155.200000000001</v>
          </cell>
        </row>
        <row r="133">
          <cell r="B133">
            <v>42</v>
          </cell>
          <cell r="W133" t="str">
            <v>MZC600</v>
          </cell>
          <cell r="X133">
            <v>6753.6</v>
          </cell>
        </row>
        <row r="134">
          <cell r="B134">
            <v>42</v>
          </cell>
          <cell r="W134" t="str">
            <v>MZC600</v>
          </cell>
          <cell r="X134">
            <v>12663</v>
          </cell>
        </row>
        <row r="135">
          <cell r="B135">
            <v>42</v>
          </cell>
          <cell r="W135" t="str">
            <v>MZC600</v>
          </cell>
          <cell r="X135">
            <v>2170.8000000000002</v>
          </cell>
        </row>
        <row r="136">
          <cell r="B136">
            <v>42</v>
          </cell>
          <cell r="W136" t="str">
            <v>MZC600</v>
          </cell>
          <cell r="X136">
            <v>1809</v>
          </cell>
        </row>
        <row r="137">
          <cell r="B137">
            <v>42</v>
          </cell>
          <cell r="W137" t="str">
            <v>MZC600</v>
          </cell>
          <cell r="X137">
            <v>2170.8000000000002</v>
          </cell>
        </row>
        <row r="138">
          <cell r="B138">
            <v>44</v>
          </cell>
          <cell r="W138" t="str">
            <v>Philips</v>
          </cell>
          <cell r="X138">
            <v>11577.6</v>
          </cell>
        </row>
        <row r="139">
          <cell r="B139">
            <v>44</v>
          </cell>
          <cell r="W139" t="str">
            <v>Philips</v>
          </cell>
          <cell r="X139">
            <v>206467.20000000001</v>
          </cell>
        </row>
        <row r="140">
          <cell r="B140">
            <v>44</v>
          </cell>
          <cell r="W140" t="str">
            <v>三星</v>
          </cell>
          <cell r="X140">
            <v>418588.12799999997</v>
          </cell>
        </row>
        <row r="141">
          <cell r="B141">
            <v>44</v>
          </cell>
          <cell r="W141" t="str">
            <v>MZC600</v>
          </cell>
          <cell r="X141">
            <v>10854</v>
          </cell>
        </row>
        <row r="142">
          <cell r="B142">
            <v>44</v>
          </cell>
          <cell r="W142" t="str">
            <v>MZC600</v>
          </cell>
          <cell r="X142">
            <v>7236</v>
          </cell>
        </row>
        <row r="143">
          <cell r="B143">
            <v>48</v>
          </cell>
          <cell r="W143" t="str">
            <v>華寶</v>
          </cell>
          <cell r="X143">
            <v>48943.821599999996</v>
          </cell>
        </row>
      </sheetData>
      <sheetData sheetId="5">
        <row r="5">
          <cell r="B5">
            <v>25</v>
          </cell>
          <cell r="V5" t="str">
            <v>Arcadyan</v>
          </cell>
          <cell r="W5">
            <v>101786.4</v>
          </cell>
        </row>
        <row r="8">
          <cell r="B8">
            <v>28</v>
          </cell>
          <cell r="V8" t="str">
            <v>Arcadyan</v>
          </cell>
          <cell r="W8">
            <v>132552.4</v>
          </cell>
        </row>
        <row r="10">
          <cell r="B10">
            <v>42</v>
          </cell>
          <cell r="V10" t="str">
            <v>Arcadyan</v>
          </cell>
          <cell r="W10">
            <v>15065.05</v>
          </cell>
        </row>
      </sheetData>
      <sheetData sheetId="6">
        <row r="5">
          <cell r="B5">
            <v>35</v>
          </cell>
          <cell r="R5" t="str">
            <v>Arcadyan</v>
          </cell>
          <cell r="S5">
            <v>17331.599999999999</v>
          </cell>
        </row>
        <row r="6">
          <cell r="B6">
            <v>32</v>
          </cell>
          <cell r="R6" t="str">
            <v>Arcadyan</v>
          </cell>
          <cell r="S6">
            <v>5252</v>
          </cell>
        </row>
        <row r="7">
          <cell r="B7">
            <v>39</v>
          </cell>
          <cell r="R7" t="str">
            <v>Arcadyan</v>
          </cell>
          <cell r="S7">
            <v>24743.999999999996</v>
          </cell>
        </row>
        <row r="8">
          <cell r="B8">
            <v>44</v>
          </cell>
          <cell r="R8" t="str">
            <v>Arcadyan</v>
          </cell>
          <cell r="S8">
            <v>24119.999999999996</v>
          </cell>
        </row>
        <row r="9">
          <cell r="B9">
            <v>49</v>
          </cell>
          <cell r="R9" t="str">
            <v>Arcadyan</v>
          </cell>
          <cell r="S9">
            <v>16079.999999999998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Stock"/>
      <sheetName val="BaseData"/>
      <sheetName val="2FDAY"/>
      <sheetName val="small card 基本資料0216_04"/>
      <sheetName val="Data"/>
      <sheetName val="非機種"/>
      <sheetName val="Budget unit"/>
    </sheetNames>
    <sheetDataSet>
      <sheetData sheetId="0"/>
      <sheetData sheetId="1"/>
      <sheetData sheetId="2"/>
      <sheetData sheetId="3">
        <row r="5">
          <cell r="C5">
            <v>38149</v>
          </cell>
        </row>
        <row r="6">
          <cell r="C6">
            <v>38149</v>
          </cell>
        </row>
        <row r="7">
          <cell r="C7">
            <v>38151</v>
          </cell>
        </row>
        <row r="8">
          <cell r="C8">
            <v>38151</v>
          </cell>
        </row>
        <row r="9">
          <cell r="C9">
            <v>38150</v>
          </cell>
        </row>
        <row r="10">
          <cell r="C10">
            <v>38150</v>
          </cell>
        </row>
        <row r="11">
          <cell r="C11">
            <v>38151</v>
          </cell>
        </row>
        <row r="12">
          <cell r="C12">
            <v>38151</v>
          </cell>
        </row>
        <row r="13">
          <cell r="C13">
            <v>38152</v>
          </cell>
        </row>
        <row r="14">
          <cell r="C14">
            <v>38184</v>
          </cell>
        </row>
        <row r="15">
          <cell r="C15">
            <v>38184</v>
          </cell>
        </row>
        <row r="16">
          <cell r="C16">
            <v>38185</v>
          </cell>
        </row>
        <row r="17">
          <cell r="C17">
            <v>38187</v>
          </cell>
        </row>
        <row r="18">
          <cell r="C18">
            <v>38190</v>
          </cell>
        </row>
        <row r="19">
          <cell r="C19">
            <v>38194</v>
          </cell>
        </row>
        <row r="20">
          <cell r="C20">
            <v>38194</v>
          </cell>
        </row>
        <row r="21">
          <cell r="C21">
            <v>38195</v>
          </cell>
        </row>
        <row r="22">
          <cell r="C22">
            <v>38203</v>
          </cell>
        </row>
        <row r="23">
          <cell r="C23">
            <v>38203</v>
          </cell>
        </row>
        <row r="24">
          <cell r="C24">
            <v>38204</v>
          </cell>
        </row>
        <row r="25">
          <cell r="C25">
            <v>38204</v>
          </cell>
        </row>
        <row r="26">
          <cell r="C26">
            <v>38215</v>
          </cell>
        </row>
        <row r="27">
          <cell r="C27">
            <v>38215</v>
          </cell>
        </row>
        <row r="28">
          <cell r="C28">
            <v>38216</v>
          </cell>
        </row>
        <row r="29">
          <cell r="C29">
            <v>38292</v>
          </cell>
        </row>
        <row r="30">
          <cell r="C30">
            <v>38292</v>
          </cell>
        </row>
        <row r="31">
          <cell r="C31">
            <v>38313</v>
          </cell>
        </row>
        <row r="32">
          <cell r="C32">
            <v>38313</v>
          </cell>
        </row>
        <row r="33">
          <cell r="C33">
            <v>38314</v>
          </cell>
        </row>
        <row r="34">
          <cell r="C34">
            <v>38314</v>
          </cell>
        </row>
        <row r="35">
          <cell r="C35">
            <v>38315</v>
          </cell>
        </row>
        <row r="36">
          <cell r="C36">
            <v>38320</v>
          </cell>
        </row>
        <row r="37">
          <cell r="C37">
            <v>38321</v>
          </cell>
        </row>
        <row r="38">
          <cell r="C38">
            <v>38320</v>
          </cell>
        </row>
        <row r="39">
          <cell r="C39">
            <v>38321</v>
          </cell>
        </row>
        <row r="40">
          <cell r="C40">
            <v>38321</v>
          </cell>
        </row>
        <row r="41">
          <cell r="C41">
            <v>38329</v>
          </cell>
        </row>
        <row r="42">
          <cell r="C42">
            <v>38329</v>
          </cell>
        </row>
        <row r="43">
          <cell r="C43">
            <v>38329</v>
          </cell>
        </row>
        <row r="44">
          <cell r="C44">
            <v>38330</v>
          </cell>
        </row>
        <row r="45">
          <cell r="C45">
            <v>38331</v>
          </cell>
        </row>
        <row r="46">
          <cell r="C46">
            <v>38334</v>
          </cell>
        </row>
        <row r="47">
          <cell r="C47">
            <v>38334</v>
          </cell>
        </row>
        <row r="48">
          <cell r="C48">
            <v>38335</v>
          </cell>
        </row>
        <row r="49">
          <cell r="C49">
            <v>38335</v>
          </cell>
        </row>
        <row r="50">
          <cell r="C50">
            <v>38335</v>
          </cell>
        </row>
        <row r="51">
          <cell r="C51">
            <v>38336</v>
          </cell>
        </row>
        <row r="52">
          <cell r="C52">
            <v>38336</v>
          </cell>
        </row>
        <row r="53">
          <cell r="C53">
            <v>38336</v>
          </cell>
        </row>
        <row r="54">
          <cell r="C54">
            <v>38337</v>
          </cell>
        </row>
        <row r="55">
          <cell r="C55">
            <v>38336</v>
          </cell>
        </row>
        <row r="56">
          <cell r="C56">
            <v>38336</v>
          </cell>
        </row>
        <row r="57">
          <cell r="C57">
            <v>38338</v>
          </cell>
        </row>
        <row r="58">
          <cell r="C58">
            <v>38339</v>
          </cell>
        </row>
        <row r="59">
          <cell r="C59">
            <v>38339</v>
          </cell>
        </row>
      </sheetData>
      <sheetData sheetId="4">
        <row r="5">
          <cell r="C5">
            <v>38154</v>
          </cell>
        </row>
        <row r="9">
          <cell r="C9">
            <v>38155</v>
          </cell>
        </row>
        <row r="10">
          <cell r="C10">
            <v>38160</v>
          </cell>
        </row>
        <row r="13">
          <cell r="C13">
            <v>38161</v>
          </cell>
        </row>
        <row r="14">
          <cell r="C14">
            <v>38162</v>
          </cell>
        </row>
        <row r="15">
          <cell r="C15">
            <v>38168</v>
          </cell>
        </row>
        <row r="16">
          <cell r="C16">
            <v>38168</v>
          </cell>
        </row>
        <row r="17">
          <cell r="C17">
            <v>38168</v>
          </cell>
        </row>
        <row r="18">
          <cell r="C18">
            <v>38168</v>
          </cell>
        </row>
        <row r="19">
          <cell r="C19">
            <v>38170</v>
          </cell>
        </row>
        <row r="20">
          <cell r="C20">
            <v>38170</v>
          </cell>
        </row>
        <row r="21">
          <cell r="C21">
            <v>38174</v>
          </cell>
        </row>
        <row r="22">
          <cell r="C22">
            <v>38174</v>
          </cell>
        </row>
        <row r="23">
          <cell r="C23">
            <v>38174</v>
          </cell>
        </row>
        <row r="24">
          <cell r="C24">
            <v>38175</v>
          </cell>
        </row>
        <row r="26">
          <cell r="C26">
            <v>38175</v>
          </cell>
        </row>
        <row r="27">
          <cell r="C27">
            <v>38176</v>
          </cell>
        </row>
        <row r="28">
          <cell r="C28">
            <v>38181</v>
          </cell>
        </row>
        <row r="29">
          <cell r="C29">
            <v>38182</v>
          </cell>
        </row>
        <row r="30">
          <cell r="C30">
            <v>38182</v>
          </cell>
        </row>
        <row r="31">
          <cell r="C31">
            <v>38184</v>
          </cell>
        </row>
        <row r="32">
          <cell r="C32">
            <v>38184</v>
          </cell>
        </row>
        <row r="33">
          <cell r="C33">
            <v>38184</v>
          </cell>
        </row>
        <row r="34">
          <cell r="C34">
            <v>38187</v>
          </cell>
        </row>
        <row r="35">
          <cell r="C35">
            <v>38188</v>
          </cell>
        </row>
        <row r="36">
          <cell r="C36">
            <v>38189</v>
          </cell>
        </row>
        <row r="37">
          <cell r="C37">
            <v>38190</v>
          </cell>
        </row>
        <row r="38">
          <cell r="C38">
            <v>38189</v>
          </cell>
        </row>
        <row r="39">
          <cell r="C39">
            <v>38190</v>
          </cell>
        </row>
        <row r="40">
          <cell r="C40">
            <v>38189</v>
          </cell>
        </row>
        <row r="41">
          <cell r="C41">
            <v>38191</v>
          </cell>
        </row>
        <row r="42">
          <cell r="C42">
            <v>38191</v>
          </cell>
        </row>
        <row r="43">
          <cell r="C43">
            <v>38191</v>
          </cell>
        </row>
        <row r="44">
          <cell r="C44">
            <v>38191</v>
          </cell>
        </row>
        <row r="45">
          <cell r="C45">
            <v>38192</v>
          </cell>
        </row>
        <row r="46">
          <cell r="C46">
            <v>38192</v>
          </cell>
        </row>
        <row r="47">
          <cell r="C47">
            <v>38192</v>
          </cell>
        </row>
        <row r="48">
          <cell r="C48">
            <v>38192</v>
          </cell>
        </row>
        <row r="49">
          <cell r="C49">
            <v>38193</v>
          </cell>
        </row>
        <row r="50">
          <cell r="C50">
            <v>38193</v>
          </cell>
        </row>
        <row r="51">
          <cell r="C51">
            <v>38194</v>
          </cell>
        </row>
        <row r="52">
          <cell r="C52">
            <v>38194</v>
          </cell>
        </row>
        <row r="53">
          <cell r="C53">
            <v>38196</v>
          </cell>
        </row>
        <row r="54">
          <cell r="C54">
            <v>38196</v>
          </cell>
        </row>
        <row r="55">
          <cell r="C55">
            <v>38196</v>
          </cell>
        </row>
        <row r="56">
          <cell r="C56">
            <v>38196</v>
          </cell>
        </row>
        <row r="57">
          <cell r="C57">
            <v>38196</v>
          </cell>
        </row>
        <row r="58">
          <cell r="C58">
            <v>38196</v>
          </cell>
        </row>
        <row r="59">
          <cell r="C59">
            <v>38200</v>
          </cell>
        </row>
        <row r="60">
          <cell r="C60">
            <v>38200</v>
          </cell>
        </row>
        <row r="61">
          <cell r="C61">
            <v>38203</v>
          </cell>
        </row>
        <row r="62">
          <cell r="C62">
            <v>38203</v>
          </cell>
        </row>
        <row r="63">
          <cell r="C63">
            <v>38205</v>
          </cell>
        </row>
        <row r="64">
          <cell r="C64">
            <v>38205</v>
          </cell>
        </row>
        <row r="65">
          <cell r="C65">
            <v>38206</v>
          </cell>
        </row>
        <row r="66">
          <cell r="C66">
            <v>38206</v>
          </cell>
        </row>
        <row r="67">
          <cell r="C67">
            <v>38208</v>
          </cell>
        </row>
        <row r="68">
          <cell r="C68">
            <v>38208</v>
          </cell>
        </row>
        <row r="69">
          <cell r="C69">
            <v>38208</v>
          </cell>
        </row>
        <row r="70">
          <cell r="C70">
            <v>38205</v>
          </cell>
        </row>
        <row r="71">
          <cell r="C71">
            <v>38209</v>
          </cell>
        </row>
        <row r="72">
          <cell r="C72">
            <v>38211</v>
          </cell>
        </row>
        <row r="73">
          <cell r="C73">
            <v>38213</v>
          </cell>
        </row>
        <row r="74">
          <cell r="C74">
            <v>38213</v>
          </cell>
        </row>
        <row r="75">
          <cell r="C75">
            <v>38215</v>
          </cell>
        </row>
        <row r="76">
          <cell r="C76">
            <v>38215</v>
          </cell>
        </row>
        <row r="77">
          <cell r="C77">
            <v>38215</v>
          </cell>
        </row>
        <row r="78">
          <cell r="C78">
            <v>38216</v>
          </cell>
        </row>
        <row r="79">
          <cell r="C79">
            <v>38217</v>
          </cell>
        </row>
        <row r="80">
          <cell r="C80">
            <v>38217</v>
          </cell>
        </row>
        <row r="81">
          <cell r="C81">
            <v>38218</v>
          </cell>
        </row>
        <row r="82">
          <cell r="C82">
            <v>38218</v>
          </cell>
        </row>
        <row r="83">
          <cell r="C83">
            <v>38218</v>
          </cell>
        </row>
        <row r="84">
          <cell r="C84">
            <v>38218</v>
          </cell>
        </row>
        <row r="85">
          <cell r="C85">
            <v>38219</v>
          </cell>
        </row>
        <row r="86">
          <cell r="C86">
            <v>38219</v>
          </cell>
        </row>
        <row r="87">
          <cell r="C87">
            <v>38219</v>
          </cell>
        </row>
        <row r="88">
          <cell r="C88">
            <v>38219</v>
          </cell>
        </row>
        <row r="89">
          <cell r="C89">
            <v>38220</v>
          </cell>
        </row>
        <row r="90">
          <cell r="C90">
            <v>38220</v>
          </cell>
        </row>
        <row r="91">
          <cell r="C91">
            <v>38220</v>
          </cell>
        </row>
        <row r="92">
          <cell r="C92">
            <v>38220</v>
          </cell>
        </row>
        <row r="93">
          <cell r="C93">
            <v>38222</v>
          </cell>
        </row>
        <row r="94">
          <cell r="C94">
            <v>38222</v>
          </cell>
        </row>
        <row r="95">
          <cell r="C95">
            <v>38223</v>
          </cell>
        </row>
        <row r="96">
          <cell r="C96">
            <v>38224</v>
          </cell>
        </row>
        <row r="97">
          <cell r="C97">
            <v>38224</v>
          </cell>
        </row>
        <row r="98">
          <cell r="C98">
            <v>38224</v>
          </cell>
        </row>
        <row r="99">
          <cell r="C99">
            <v>38224</v>
          </cell>
        </row>
        <row r="100">
          <cell r="C100">
            <v>38224</v>
          </cell>
        </row>
        <row r="101">
          <cell r="C101">
            <v>38225</v>
          </cell>
        </row>
        <row r="102">
          <cell r="C102">
            <v>38225</v>
          </cell>
        </row>
        <row r="103">
          <cell r="C103">
            <v>38229</v>
          </cell>
        </row>
        <row r="104">
          <cell r="C104">
            <v>38230</v>
          </cell>
        </row>
        <row r="105">
          <cell r="C105">
            <v>38230</v>
          </cell>
        </row>
        <row r="106">
          <cell r="C106">
            <v>38231</v>
          </cell>
        </row>
        <row r="107">
          <cell r="C107">
            <v>38231</v>
          </cell>
        </row>
        <row r="108">
          <cell r="C108">
            <v>38232</v>
          </cell>
        </row>
        <row r="109">
          <cell r="C109">
            <v>38232</v>
          </cell>
        </row>
        <row r="110">
          <cell r="C110">
            <v>38232</v>
          </cell>
        </row>
        <row r="111">
          <cell r="C111">
            <v>38236</v>
          </cell>
        </row>
        <row r="112">
          <cell r="C112">
            <v>38236</v>
          </cell>
        </row>
        <row r="113">
          <cell r="C113">
            <v>38236</v>
          </cell>
        </row>
        <row r="114">
          <cell r="C114">
            <v>38237</v>
          </cell>
        </row>
        <row r="115">
          <cell r="C115">
            <v>38239</v>
          </cell>
        </row>
        <row r="116">
          <cell r="C116">
            <v>38243</v>
          </cell>
        </row>
        <row r="117">
          <cell r="C117">
            <v>38244</v>
          </cell>
        </row>
        <row r="118">
          <cell r="C118">
            <v>38244</v>
          </cell>
        </row>
        <row r="119">
          <cell r="C119">
            <v>38245</v>
          </cell>
        </row>
        <row r="120">
          <cell r="C120">
            <v>38245</v>
          </cell>
        </row>
        <row r="121">
          <cell r="C121">
            <v>38245</v>
          </cell>
        </row>
        <row r="122">
          <cell r="C122">
            <v>38246</v>
          </cell>
        </row>
        <row r="123">
          <cell r="C123">
            <v>38246</v>
          </cell>
        </row>
        <row r="124">
          <cell r="C124">
            <v>38247</v>
          </cell>
        </row>
        <row r="125">
          <cell r="C125">
            <v>38247</v>
          </cell>
        </row>
        <row r="126">
          <cell r="C126">
            <v>38252</v>
          </cell>
        </row>
        <row r="127">
          <cell r="C127">
            <v>38253</v>
          </cell>
        </row>
        <row r="128">
          <cell r="C128">
            <v>38257</v>
          </cell>
        </row>
        <row r="129">
          <cell r="C129">
            <v>38259</v>
          </cell>
        </row>
        <row r="130">
          <cell r="C130">
            <v>38268</v>
          </cell>
        </row>
        <row r="131">
          <cell r="C131">
            <v>38273</v>
          </cell>
        </row>
        <row r="132">
          <cell r="C132">
            <v>38273</v>
          </cell>
        </row>
        <row r="133">
          <cell r="C133">
            <v>38279</v>
          </cell>
        </row>
        <row r="134">
          <cell r="C134">
            <v>38279</v>
          </cell>
        </row>
        <row r="135">
          <cell r="C135">
            <v>38280</v>
          </cell>
        </row>
        <row r="136">
          <cell r="C136">
            <v>38280</v>
          </cell>
        </row>
        <row r="137">
          <cell r="C137">
            <v>38280</v>
          </cell>
        </row>
        <row r="138">
          <cell r="C138">
            <v>38282</v>
          </cell>
        </row>
        <row r="139">
          <cell r="C139">
            <v>38282</v>
          </cell>
        </row>
        <row r="140">
          <cell r="C140">
            <v>38282</v>
          </cell>
        </row>
        <row r="141">
          <cell r="C141">
            <v>38285</v>
          </cell>
        </row>
        <row r="142">
          <cell r="C142">
            <v>38285</v>
          </cell>
        </row>
        <row r="143">
          <cell r="C143">
            <v>38316</v>
          </cell>
        </row>
        <row r="144">
          <cell r="C144">
            <v>38329</v>
          </cell>
        </row>
        <row r="145">
          <cell r="C145">
            <v>38335</v>
          </cell>
        </row>
        <row r="146">
          <cell r="C146">
            <v>38348</v>
          </cell>
        </row>
        <row r="152">
          <cell r="C152">
            <v>38348</v>
          </cell>
        </row>
      </sheetData>
      <sheetData sheetId="5">
        <row r="5">
          <cell r="C5">
            <v>38151</v>
          </cell>
        </row>
        <row r="8">
          <cell r="C8">
            <v>38174</v>
          </cell>
        </row>
        <row r="10">
          <cell r="C10">
            <v>38273</v>
          </cell>
        </row>
      </sheetData>
      <sheetData sheetId="6">
        <row r="5">
          <cell r="C5">
            <v>38230</v>
          </cell>
        </row>
        <row r="6">
          <cell r="C6">
            <v>38203</v>
          </cell>
        </row>
        <row r="7">
          <cell r="C7">
            <v>38260</v>
          </cell>
        </row>
        <row r="8">
          <cell r="C8">
            <v>38291</v>
          </cell>
        </row>
        <row r="9">
          <cell r="C9">
            <v>38321</v>
          </cell>
        </row>
        <row r="10">
          <cell r="C10">
            <v>38352</v>
          </cell>
        </row>
        <row r="11">
          <cell r="C11">
            <v>38151</v>
          </cell>
        </row>
        <row r="12">
          <cell r="C12">
            <v>38151</v>
          </cell>
        </row>
        <row r="13">
          <cell r="C13">
            <v>38152</v>
          </cell>
        </row>
        <row r="14">
          <cell r="C14">
            <v>38184</v>
          </cell>
        </row>
      </sheetData>
      <sheetData sheetId="7"/>
      <sheetData sheetId="8"/>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 val="fine tune"/>
      <sheetName val="XL4Poppy"/>
      <sheetName val="FA"/>
      <sheetName val="Stock"/>
      <sheetName val="ISRDATA"/>
      <sheetName val="Remote record"/>
      <sheetName val="Rosa "/>
      <sheetName val="Summary"/>
      <sheetName val="Metal_list"/>
      <sheetName val="Sheet1"/>
      <sheetName val="Definition"/>
      <sheetName val="Trend Chart by Day shift"/>
      <sheetName val="BaseData"/>
      <sheetName val="FA_LISTING"/>
      <sheetName val="Summary "/>
      <sheetName val="pre_RI"/>
      <sheetName val="AIR-204_燒_MAC"/>
      <sheetName val="AIR-204_FT_"/>
      <sheetName val="WI_MODEM及SCAN"/>
      <sheetName val="WO_MODEM及SCAN_"/>
      <sheetName val="M25D+IDM2_FT"/>
      <sheetName val="Pre-Runin"/>
      <sheetName val="ArchII"/>
      <sheetName val="Detail"/>
      <sheetName val="ExportData"/>
      <sheetName val="Raw Data"/>
      <sheetName val="FAE reports"/>
      <sheetName val="Pebble FAE reports"/>
      <sheetName val="2FDAY"/>
      <sheetName val="Detail Schedule"/>
      <sheetName val="FA-LISTING"/>
      <sheetName val="Assumption"/>
      <sheetName val="Vise"/>
      <sheetName val="Xbox"/>
      <sheetName val="WI MODEM?SCAN"/>
      <sheetName val="STD"/>
      <sheetName val="IPQC Audit Report1 "/>
      <sheetName val="Issues List"/>
      <sheetName val="VESA Tests"/>
      <sheetName val="3"/>
      <sheetName val="周生產"/>
      <sheetName val="WI MODEM¤ÎSCAN"/>
      <sheetName val="WI MODEM??SCAN"/>
      <sheetName val="WistronMasterBOM"/>
      <sheetName val="Sheet2"/>
      <sheetName val="Sheet3"/>
      <sheetName val="IA1"/>
      <sheetName val="WI MODEM摯SCAN"/>
      <sheetName val="Mat Summary"/>
      <sheetName val="Baseline &amp; Summary"/>
      <sheetName val="Team List"/>
      <sheetName val="Blf2+LOM cost bom_080902"/>
      <sheetName val="Plant 5C Susan FG "/>
      <sheetName val="FA MB DPPM"/>
      <sheetName val="Summary Yield Table"/>
      <sheetName val="NPD"/>
      <sheetName val="SETUP"/>
      <sheetName val="ErrorCodes1024"/>
      <sheetName val="Failure Catalog"/>
      <sheetName val="Pareto "/>
      <sheetName val="Data Input "/>
      <sheetName val="Carlin-G costbom"/>
      <sheetName val="Q#3839"/>
      <sheetName val="Parameter"/>
      <sheetName val="JUN1 V9.0 POR 06052003"/>
      <sheetName val="Note"/>
      <sheetName val="BB Table"/>
      <sheetName val="Master Lists"/>
      <sheetName val="Data lists"/>
      <sheetName val="下拉選單Type2"/>
      <sheetName val="下拉選單 Type1"/>
      <sheetName val="repair record"/>
      <sheetName val="Intel Lan + AD1885 EBOM"/>
      <sheetName val="Top Issue"/>
      <sheetName val="Manpower"/>
      <sheetName val="SDL&amp;WOX"/>
      <sheetName val="Lab"/>
      <sheetName val="Agency&amp;Certification"/>
      <sheetName val="ORT Plan"/>
      <sheetName val="pre_RI1"/>
      <sheetName val="AIR-204_燒_MAC1"/>
      <sheetName val="AIR-204_FT_1"/>
      <sheetName val="WI_MODEM及SCAN1"/>
      <sheetName val="WO_MODEM及SCAN_1"/>
      <sheetName val="M25D+IDM2_FT1"/>
      <sheetName val="Remote_record"/>
      <sheetName val="fine_tune"/>
      <sheetName val="Trend_Chart_by_Day_shift"/>
      <sheetName val="Issues_List"/>
      <sheetName val="FAE_reports"/>
      <sheetName val="Summary_"/>
      <sheetName val="Rosa_"/>
      <sheetName val="VESA_Tests"/>
      <sheetName val="WI_MODEM?SCAN"/>
      <sheetName val="WI_MODEM¤ÎSCAN"/>
      <sheetName val="WI_MODEM??SCAN"/>
      <sheetName val="IPQC_Audit_Report1_"/>
      <sheetName val="Raw_Data"/>
      <sheetName val="Pebble_FAE_reports"/>
      <sheetName val="Detail_Schedule"/>
      <sheetName val="Plant_5C_Susan_FG_"/>
      <sheetName val="FA_MB_DPPM"/>
      <sheetName val="Summary_Yield_Table"/>
      <sheetName val="Failure_Catalog"/>
      <sheetName val="Intel_Lan_+_AD1885_EBOM"/>
      <sheetName val="WI_MODEM摯SCAN"/>
      <sheetName val="Mat_Summary"/>
      <sheetName val="Baseline_&amp;_Summary"/>
      <sheetName val="Team_List"/>
      <sheetName val="Blf2+LOM_cost_bom_080902"/>
      <sheetName val="Top_Issue"/>
      <sheetName val="WKS P1 Personel output "/>
      <sheetName val="2003 Ryan to Arima"/>
      <sheetName val="WI MODEM_SCAN"/>
      <sheetName val="WI MODEM__SCAN"/>
      <sheetName val="Data"/>
      <sheetName val="Platform Summary - WW"/>
      <sheetName val="Cost BOM"/>
      <sheetName val="BF3 MB cost _0708 from MSL"/>
      <sheetName val="C_K810VU"/>
      <sheetName val="PWA#1"/>
      <sheetName val="RickelsRFQPWA# 2"/>
      <sheetName val="Antenna Window"/>
      <sheetName val="Constants"/>
      <sheetName val="List"/>
      <sheetName val="Cover"/>
      <sheetName val="Index"/>
      <sheetName val="Global - PRD Level"/>
      <sheetName val="200909_v909"/>
      <sheetName val="200910_v184"/>
      <sheetName val="Test Data"/>
      <sheetName val="工作表1"/>
      <sheetName val="期初B"/>
      <sheetName val="Raw data(Packing)"/>
      <sheetName val="2011年KPI"/>
      <sheetName val="ｺｰﾄﾞ表"/>
      <sheetName val="WI_MODEM_SCAN"/>
      <sheetName val="WI_MODEM__SCAN"/>
      <sheetName val="new-man"/>
      <sheetName val="零件清單"/>
      <sheetName val="Data_Input_"/>
      <sheetName val="Data_lists"/>
      <sheetName val="Quality Issue Chart"/>
      <sheetName val="pre_RI2"/>
      <sheetName val="AIR-204_燒_MAC2"/>
      <sheetName val="AIR-204_FT_2"/>
      <sheetName val="WI_MODEM及SCAN2"/>
      <sheetName val="WO_MODEM及SCAN_2"/>
      <sheetName val="M25D+IDM2_FT2"/>
      <sheetName val="Remote_record1"/>
      <sheetName val="FAE_reports1"/>
      <sheetName val="fine_tune1"/>
      <sheetName val="Trend_Chart_by_Day_shift1"/>
      <sheetName val="IPQC_Audit_Report1_1"/>
      <sheetName val="Rosa_1"/>
      <sheetName val="Summary_1"/>
      <sheetName val="Data_Input_1"/>
      <sheetName val="Data_lists1"/>
      <sheetName val="Issues_List1"/>
      <sheetName val="Carlin-G_costbom"/>
      <sheetName val="JUN1_V9_0_POR_06052003"/>
      <sheetName val="BB_Table"/>
      <sheetName val="Master_Lists"/>
      <sheetName val="FA_MB_DPPM1"/>
      <sheetName val="WI_MODEM摯SCAN1"/>
      <sheetName val="Mat_Summary1"/>
      <sheetName val="Baseline_&amp;_Summary1"/>
      <sheetName val="Team_List1"/>
      <sheetName val="Blf2+LOM_cost_bom_0809021"/>
      <sheetName val="Raw_Data1"/>
      <sheetName val="Pebble_FAE_reports1"/>
      <sheetName val="Detail_Schedule1"/>
      <sheetName val="WI_MODEM?SCAN1"/>
      <sheetName val="VESA_Tests1"/>
      <sheetName val="WI_MODEM¤ÎSCAN1"/>
      <sheetName val="WI_MODEM??SCAN1"/>
      <sheetName val="Plant_5C_Susan_FG_1"/>
      <sheetName val="Summary_Yield_Table1"/>
      <sheetName val="Failure_Catalog1"/>
      <sheetName val="Pareto_"/>
      <sheetName val="ORT_Plan"/>
      <sheetName val="下拉選單_Type1"/>
      <sheetName val="repair_record"/>
      <sheetName val="Intel_Lan_+_AD1885_EBOM1"/>
      <sheetName val="Top_Issue1"/>
      <sheetName val="WKS_P1_Personel_output_"/>
      <sheetName val="2003_Ryan_to_Arima"/>
      <sheetName val="Quality_Issue_Chart"/>
      <sheetName val="總表"/>
      <sheetName val="γ"/>
      <sheetName val="資料驗證"/>
      <sheetName val="WI_MODEM_SCAN1"/>
      <sheetName val="WI_MODEM__SCAN1"/>
      <sheetName val="KS Chrome"/>
      <sheetName val="KS Win"/>
      <sheetName val="U100UC-T10618"/>
      <sheetName val="KT1 Qual"/>
      <sheetName val="zsdr82 Tab."/>
      <sheetName val="一人一機"/>
      <sheetName val="MonthMapping"/>
      <sheetName val="Multibay Optical"/>
      <sheetName val="SCM AV data"/>
      <sheetName val="IA"/>
      <sheetName val="FA Definitions"/>
      <sheetName val="UPC+EAN"/>
      <sheetName val=" Category"/>
      <sheetName val="Bom(P1)"/>
      <sheetName val="Category"/>
      <sheetName val="Hourly Rate"/>
      <sheetName val="충전기"/>
      <sheetName val="非機種"/>
      <sheetName val="下拉選單"/>
      <sheetName val="Housing Process"/>
      <sheetName val="CGL工程师"/>
      <sheetName val="工作表2"/>
      <sheetName val="基本信息"/>
      <sheetName val="Cable type selection"/>
      <sheetName val="pcbo 工時"/>
      <sheetName val="Reason Type"/>
      <sheetName val="IDL 分佈"/>
      <sheetName val="DL 分佈"/>
      <sheetName val="KT1_Qual"/>
      <sheetName val="zsdr82_Tab_"/>
      <sheetName val="Multibay_Optical"/>
      <sheetName val="SCM_AV_data"/>
      <sheetName val="FA_Definitions"/>
      <sheetName val="Global_-_PRD_Level"/>
      <sheetName val="Test_Data"/>
      <sheetName val="_Category"/>
      <sheetName val="MSP IN SYSTEM"/>
      <sheetName val="ActiveCodes"/>
      <sheetName val="Change History"/>
      <sheetName val="PCBA_Non_EBG"/>
      <sheetName val="Macros"/>
      <sheetName val="Valores"/>
      <sheetName val="0518"/>
      <sheetName val="Result_template"/>
      <sheetName val="名稱定義"/>
      <sheetName val="Categary"/>
      <sheetName val="Version Control"/>
      <sheetName val="一厂"/>
      <sheetName val="Script (Don't edit)"/>
      <sheetName val="MZC300"/>
      <sheetName val="MZC400"/>
      <sheetName val="MZC500"/>
      <sheetName val="MZC800"/>
      <sheetName val="MZC900"/>
      <sheetName val="Weekly Manpower"/>
      <sheetName val="Xenon"/>
      <sheetName val="MZCN&amp;1&amp;2"/>
      <sheetName val="data analysis"/>
      <sheetName val="pre_RI3"/>
      <sheetName val="AIR-204_燒_MAC3"/>
      <sheetName val="AIR-204_FT_3"/>
      <sheetName val="WI_MODEM及SCAN3"/>
      <sheetName val="WO_MODEM及SCAN_3"/>
      <sheetName val="M25D+IDM2_FT3"/>
      <sheetName val="fine_tune2"/>
      <sheetName val="Remote_record2"/>
      <sheetName val="Trend_Chart_by_Day_shift2"/>
      <sheetName val="WI_MODEM摯SCAN2"/>
      <sheetName val="Mat_Summary2"/>
      <sheetName val="Baseline_&amp;_Summary2"/>
      <sheetName val="Team_List2"/>
      <sheetName val="Blf2+LOM_cost_bom_0809022"/>
      <sheetName val="Rosa_2"/>
      <sheetName val="FAE_reports2"/>
      <sheetName val="Issues_List2"/>
      <sheetName val="Carlin-G_costbom1"/>
      <sheetName val="JUN1_V9_0_POR_060520031"/>
      <sheetName val="Summary_2"/>
      <sheetName val="BB_Table1"/>
      <sheetName val="Master_Lists1"/>
      <sheetName val="Raw_Data2"/>
      <sheetName val="Pebble_FAE_reports2"/>
      <sheetName val="Detail_Schedule2"/>
      <sheetName val="WI_MODEM?SCAN2"/>
      <sheetName val="IPQC_Audit_Report1_2"/>
      <sheetName val="VESA_Tests2"/>
      <sheetName val="WI_MODEM¤ÎSCAN2"/>
      <sheetName val="WI_MODEM??SCAN2"/>
      <sheetName val="Plant_5C_Susan_FG_2"/>
      <sheetName val="FA_MB_DPPM2"/>
      <sheetName val="Summary_Yield_Table2"/>
      <sheetName val="Failure_Catalog2"/>
      <sheetName val="Data_lists2"/>
      <sheetName val="ORT_Plan1"/>
      <sheetName val="Data_Input_2"/>
      <sheetName val="Pareto_1"/>
      <sheetName val="下拉選單_Type11"/>
      <sheetName val="Top_Issue2"/>
      <sheetName val="WKS_P1_Personel_output_1"/>
      <sheetName val="2003_Ryan_to_Arima1"/>
      <sheetName val="repair_record1"/>
      <sheetName val="Intel_Lan_+_AD1885_EBOM2"/>
      <sheetName val="WI_MODEM_SCAN2"/>
      <sheetName val="WI_MODEM__SCAN2"/>
      <sheetName val="Antenna_Window"/>
      <sheetName val="Raw_data(Packing)"/>
      <sheetName val="Quality_Issue_Chart1"/>
      <sheetName val="Platform_Summary_-_WW"/>
      <sheetName val="Cost_BOM"/>
      <sheetName val="BF3_MB_cost__0708_from_MSL"/>
      <sheetName val="RickelsRFQPWA#_2"/>
      <sheetName val="Global_-_PRD_Level1"/>
      <sheetName val="Test_Data1"/>
      <sheetName val="KS_Chrome"/>
      <sheetName val="KS_Win"/>
      <sheetName val="KT1_Qual1"/>
      <sheetName val="zsdr82_Tab_1"/>
      <sheetName val="Multibay_Optical1"/>
      <sheetName val="SCM_AV_data1"/>
      <sheetName val="FA_Definitions1"/>
      <sheetName val="_Category1"/>
      <sheetName val="Housing_Process"/>
      <sheetName val="Hourly_Rate"/>
      <sheetName val="Version_Control"/>
      <sheetName val="IDL_分佈"/>
      <sheetName val="DL_分佈"/>
      <sheetName val="Reason_Type"/>
      <sheetName val="Change_History"/>
      <sheetName val="Cable_type_selection"/>
      <sheetName val="加工材料單價 (2)"/>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refreshError="1"/>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FRU Cost"/>
      <sheetName val="Macros"/>
      <sheetName val="Weekly Shift Plan"/>
      <sheetName val="XBOX360"/>
      <sheetName val="20Y Top 10"/>
      <sheetName val="OBU"/>
      <sheetName val="temp"/>
      <sheetName val="Stock"/>
      <sheetName val="plan"/>
      <sheetName val="2FDAY"/>
      <sheetName val="HI-POWER基本資料"/>
      <sheetName val="FA"/>
      <sheetName val="Sheet1"/>
      <sheetName val="2003 Target"/>
      <sheetName val="2003 prod2"/>
      <sheetName val="ref"/>
      <sheetName val="Freight&amp;Packaging(39)"/>
      <sheetName val="PNsCost"/>
      <sheetName val="1. Inputs"/>
      <sheetName val="WZS-C 異常費用週報 W0505 till 1-31"/>
      <sheetName val="Sheet4"/>
      <sheetName val="Definition"/>
      <sheetName val="General"/>
      <sheetName val="Reschedule-Reconfirm"/>
    </sheetNames>
    <sheetDataSet>
      <sheetData sheetId="0"/>
      <sheetData sheetId="1"/>
      <sheetData sheetId="2"/>
      <sheetData sheetId="3"/>
      <sheetData sheetId="4"/>
      <sheetData sheetId="5"/>
      <sheetData sheetId="6"/>
      <sheetData sheetId="7"/>
      <sheetData sheetId="8">
        <row r="4">
          <cell r="B4" t="str">
            <v>SMT</v>
          </cell>
          <cell r="C4">
            <v>5225.9999999999991</v>
          </cell>
          <cell r="D4">
            <v>1300</v>
          </cell>
        </row>
        <row r="5">
          <cell r="B5" t="str">
            <v>DIP</v>
          </cell>
          <cell r="C5">
            <v>180.89999999999998</v>
          </cell>
          <cell r="D5">
            <v>45</v>
          </cell>
        </row>
        <row r="6">
          <cell r="B6" t="str">
            <v>FA</v>
          </cell>
          <cell r="C6">
            <v>241.2</v>
          </cell>
          <cell r="D6">
            <v>60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Sheet1"/>
      <sheetName val="Sum"/>
      <sheetName val="DS "/>
      <sheetName val="NW "/>
      <sheetName val="IA2"/>
      <sheetName val="DVD"/>
      <sheetName val="PTB"/>
      <sheetName val="CSD"/>
      <sheetName val="M700"/>
      <sheetName val="OTHER"/>
      <sheetName val="ExportData"/>
      <sheetName val="Hourly Rate"/>
      <sheetName val="FRU Cost"/>
      <sheetName val="EC Charge"/>
      <sheetName val="Others"/>
      <sheetName val="Pilot Run"/>
      <sheetName val="Rework"/>
      <sheetName val="MACRO"/>
      <sheetName val="MZC300"/>
      <sheetName val="MZC400"/>
      <sheetName val="MZC500"/>
      <sheetName val="MZC800"/>
      <sheetName val="MZC900"/>
      <sheetName val="Weekly Manpower"/>
      <sheetName val="Xenon"/>
      <sheetName val="MZCN&amp;1&amp;2"/>
      <sheetName val="Macros"/>
      <sheetName val="Detail"/>
      <sheetName val="Weekly Shift Plan"/>
      <sheetName val="XBOX360"/>
      <sheetName val="BaseData"/>
      <sheetName val="Sheet2"/>
      <sheetName val="Sheet3"/>
      <sheetName val="Trendsum_CoPQY2010 BU"/>
      <sheetName val="Stock"/>
      <sheetName val="FAE reports"/>
      <sheetName val="Budget unit"/>
      <sheetName val="2FDAY"/>
      <sheetName val="IS-YTD"/>
      <sheetName val="EXP2001-04"/>
      <sheetName val="BS"/>
      <sheetName val="OBU"/>
      <sheetName val="temp"/>
      <sheetName val="Assumption"/>
      <sheetName val="Setup"/>
      <sheetName val="Information"/>
      <sheetName val="Reference"/>
      <sheetName val="期初B"/>
      <sheetName val="1. Inputs"/>
      <sheetName val="STD"/>
      <sheetName val="DataBased"/>
      <sheetName val="DS_"/>
      <sheetName val="NW_"/>
      <sheetName val="Hourly_Rate"/>
      <sheetName val="Trendsum_CoPQY2010_BU"/>
      <sheetName val="Weekly_Shift_Plan"/>
      <sheetName val="FAE_reports"/>
      <sheetName val="Budget_unit"/>
      <sheetName val="FRU_Cost"/>
      <sheetName val="EC_Charge"/>
      <sheetName val="Pilot_Run"/>
      <sheetName val="Weekly_Manpower"/>
      <sheetName val="Issues List"/>
      <sheetName val="small card 基本資料0216_04"/>
      <sheetName val="Master Lists"/>
      <sheetName val="ISRDATA"/>
      <sheetName val="Data"/>
      <sheetName val="Base Data"/>
      <sheetName val="Reason"/>
      <sheetName val="Action"/>
      <sheetName val="customer"/>
      <sheetName val="Ref Data"/>
      <sheetName val="FA"/>
      <sheetName val="fa-listing"/>
      <sheetName val="greer"/>
      <sheetName val="GPIO raw"/>
      <sheetName val="IO Summary"/>
      <sheetName val="Process Scaling"/>
      <sheetName val="IPXPTL"/>
      <sheetName val="summary_4.5%MOH"/>
      <sheetName val="1__Inputs"/>
      <sheetName val="Settings"/>
      <sheetName val="Reschedule-Reconfirm"/>
      <sheetName val="Engineering Resources"/>
      <sheetName val="Sample"/>
      <sheetName val="SW Test"/>
      <sheetName val="EMC pre-test"/>
      <sheetName val="RF_Performance_LTE FCC_NA(WAN)"/>
      <sheetName val="RF Perfom WCDMA LTE CE_EU(WAN)"/>
      <sheetName val="RFI_NA_Reduced"/>
      <sheetName val="RFI_EU_Reduced"/>
      <sheetName val="RFI_WLAN_Reduced"/>
      <sheetName val="Antenna Pre-Test_Worldwide-WAN2"/>
      <sheetName val="AntennaPre-Test_Worldwide-WLAN2"/>
      <sheetName val="RF Pre-Test_NA_RFV (WAN)24 "/>
      <sheetName val="RF Pre-Test_EU_RFV (WAN)24"/>
      <sheetName val="RF_Pre-test_Wifi Only24"/>
      <sheetName val="QTP"/>
      <sheetName val="IEEE 1725 (WAN)"/>
      <sheetName val="EMC regulatory_NA (WAN)"/>
      <sheetName val="EMC regulatory_EU (WAN)"/>
      <sheetName val="Thunder Backward"/>
      <sheetName val="Thunder Backward(Falcon ACC)"/>
      <sheetName val="EMC regulatory_WLAN only"/>
      <sheetName val="Safety"/>
      <sheetName val="RF Regulatory_Tier1(WAN)"/>
      <sheetName val="RF Regulatory_Tier2 (WAN)"/>
      <sheetName val="RF Official regulatoryWLAN Tie1"/>
      <sheetName val="RF Official regulatoryWLAN Tie2"/>
      <sheetName val="Cetification _Fee_WWAN"/>
      <sheetName val="Cetification _Fee_WLAN"/>
      <sheetName val="PTCRB_GCF Pre Test (WAN)"/>
      <sheetName val="PTCRB_GCF (WAN)"/>
      <sheetName val="Carrier PreTest (WAN)"/>
      <sheetName val="Carrier Official Test (WAN)"/>
      <sheetName val="Tooling"/>
      <sheetName val="Fixtures"/>
      <sheetName val="CTO PO"/>
      <sheetName val="DS_1"/>
      <sheetName val="NW_1"/>
      <sheetName val="Hourly_Rate1"/>
      <sheetName val="Weekly_Shift_Plan1"/>
      <sheetName val="Trendsum_CoPQY2010_BU1"/>
      <sheetName val="FAE_reports1"/>
      <sheetName val="Budget_unit1"/>
      <sheetName val="FRU_Cost1"/>
      <sheetName val="EC_Charge1"/>
      <sheetName val="Pilot_Run1"/>
      <sheetName val="Weekly_Manpower1"/>
      <sheetName val="Base_Data"/>
      <sheetName val="Ref_Data"/>
      <sheetName val="small_card_基本資料0216_04"/>
      <sheetName val="Cover"/>
      <sheetName val="Version Control"/>
      <sheetName val="非機種"/>
      <sheetName val="All Parts"/>
      <sheetName val="Cyce 3 Descriptions"/>
      <sheetName val="Call Down Data OLD"/>
      <sheetName val="List"/>
      <sheetName val="PCSM"/>
      <sheetName val="Intel Lan + AD1885 EBOM"/>
      <sheetName val="Deliverables"/>
      <sheetName val="Project Details"/>
      <sheetName val="Rates"/>
      <sheetName val="P&amp;L"/>
      <sheetName val="PartsList"/>
      <sheetName val="Management Review"/>
      <sheetName val="Product Data Entry"/>
      <sheetName val="All"/>
      <sheetName val="Bom(P1)"/>
      <sheetName val="wsp 01-07"/>
      <sheetName val="Detail Schedule"/>
      <sheetName val="OverTime Rule"/>
      <sheetName val="DropDownLists"/>
      <sheetName val="D45D46"/>
      <sheetName val="scm av data"/>
      <sheetName val="Candidate"/>
      <sheetName val="plan"/>
      <sheetName val="INV"/>
      <sheetName val="SFC"/>
      <sheetName val="SHIP"/>
      <sheetName val="SO"/>
      <sheetName val="WFA"/>
      <sheetName val="DS_2"/>
      <sheetName val="NW_2"/>
      <sheetName val="Hourly_Rate2"/>
      <sheetName val="FRU_Cost2"/>
      <sheetName val="EC_Charge2"/>
      <sheetName val="Pilot_Run2"/>
      <sheetName val="Weekly_Manpower2"/>
      <sheetName val="Weekly_Shift_Plan2"/>
      <sheetName val="Trendsum_CoPQY2010_BU2"/>
      <sheetName val="FAE_reports2"/>
      <sheetName val="Budget_unit2"/>
      <sheetName val="1__Inputs1"/>
      <sheetName val="small_card_基本資料0216_041"/>
      <sheetName val="Base_Data1"/>
      <sheetName val="Ref_Data1"/>
      <sheetName val="Issues_List"/>
      <sheetName val="GPIO_raw"/>
      <sheetName val="IO_Summary"/>
      <sheetName val="Process_Scaling"/>
      <sheetName val="summary_4_5%MOH"/>
      <sheetName val="Master_Lists"/>
      <sheetName val="Engineering_Resources"/>
      <sheetName val="SW_Test"/>
      <sheetName val="EMC_pre-test"/>
      <sheetName val="RF_Performance_LTE_FCC_NA(WAN)"/>
      <sheetName val="RF_Perfom_WCDMA_LTE_CE_EU(WAN)"/>
      <sheetName val="Antenna_Pre-Test_Worldwide-WAN2"/>
      <sheetName val="RF_Pre-Test_NA_RFV_(WAN)24_"/>
      <sheetName val="RF_Pre-Test_EU_RFV_(WAN)24"/>
      <sheetName val="RF_Pre-test_Wifi_Only24"/>
      <sheetName val="IEEE_1725_(WAN)"/>
      <sheetName val="EMC_regulatory_NA_(WAN)"/>
      <sheetName val="EMC_regulatory_EU_(WAN)"/>
      <sheetName val="Thunder_Backward"/>
      <sheetName val="Thunder_Backward(Falcon_ACC)"/>
      <sheetName val="EMC_regulatory_WLAN_only"/>
      <sheetName val="RF_Regulatory_Tier1(WAN)"/>
      <sheetName val="RF_Regulatory_Tier2_(WAN)"/>
      <sheetName val="RF_Official_regulatoryWLAN_Tie1"/>
      <sheetName val="RF_Official_regulatoryWLAN_Tie2"/>
      <sheetName val="Cetification__Fee_WWAN"/>
      <sheetName val="Cetification__Fee_WLAN"/>
      <sheetName val="PTCRB_GCF_Pre_Test_(WAN)"/>
      <sheetName val="PTCRB_GCF_(WAN)"/>
      <sheetName val="Carrier_PreTest_(WAN)"/>
      <sheetName val="Carrier_Official_Test_(WAN)"/>
      <sheetName val="CTO_PO"/>
      <sheetName val="Version_Control"/>
      <sheetName val="All_Parts"/>
      <sheetName val="Cyce_3_Descriptions"/>
      <sheetName val="Call_Down_Data_OLD"/>
      <sheetName val="Intel_Lan_+_AD1885_EBOM"/>
      <sheetName val="Project_Details"/>
      <sheetName val="Management_Review"/>
      <sheetName val="Product_Data_Entry"/>
      <sheetName val="wsp_01-07"/>
    </sheetNames>
    <sheetDataSet>
      <sheetData sheetId="0" refreshError="1">
        <row r="7">
          <cell r="D7">
            <v>0</v>
          </cell>
          <cell r="E7">
            <v>0</v>
          </cell>
          <cell r="F7">
            <v>0</v>
          </cell>
          <cell r="G7">
            <v>0</v>
          </cell>
          <cell r="H7">
            <v>0</v>
          </cell>
          <cell r="I7">
            <v>0</v>
          </cell>
          <cell r="J7">
            <v>0</v>
          </cell>
          <cell r="K7">
            <v>0</v>
          </cell>
          <cell r="L7">
            <v>0</v>
          </cell>
          <cell r="M7">
            <v>0</v>
          </cell>
          <cell r="N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Lists"/>
      <sheetName val="14G_cards"/>
      <sheetName val="Change List"/>
      <sheetName val="ExportData"/>
    </sheetNames>
    <sheetDataSet>
      <sheetData sheetId="0" refreshError="1"/>
      <sheetData sheetId="1"/>
      <sheetData sheetId="2"/>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4.5%MOH"/>
      <sheetName val="**_x0000__x0000_"/>
      <sheetName val="XXXXX"/>
      <sheetName val="input"/>
      <sheetName val="line"/>
      <sheetName val="Headcount"/>
      <sheetName val="mfgcost"/>
      <sheetName val="COA"/>
      <sheetName val="financial"/>
      <sheetName val="Quo-vs-Act"/>
      <sheetName val="freight-GNK"/>
      <sheetName val="freight-USRTP"/>
      <sheetName val="freight-Guad"/>
      <sheetName val="freight-IIPC"/>
      <sheetName val="Warranty"/>
      <sheetName val="summary_4%MOH"/>
      <sheetName val="summary_COA=MOH"/>
      <sheetName val="summary_3%MOH"/>
      <sheetName val="To IBM"/>
      <sheetName val="Landed Costing"/>
      <sheetName val="Freight Detail"/>
      <sheetName val="IA1"/>
      <sheetName val="非機種"/>
      <sheetName val="Raw Data"/>
      <sheetName val="FRU Cost"/>
      <sheetName val="Hourly Rate"/>
      <sheetName val="Key"/>
      <sheetName val="Int_Sale"/>
      <sheetName val="EC Charge"/>
      <sheetName val="Others"/>
      <sheetName val="Pilot Run"/>
      <sheetName val="Rework"/>
      <sheetName val="PROFILES"/>
      <sheetName val="2FDAY"/>
      <sheetName val="**_x005f_x0000__x005f_x0000_"/>
      <sheetName val="Valid Values"/>
      <sheetName val="___x005f_x0000__x005f_x0000_"/>
      <sheetName val="PWA#1"/>
      <sheetName val="一人一機"/>
      <sheetName val="Sheet3"/>
      <sheetName val="STD"/>
      <sheetName val="Data lists"/>
      <sheetName val="**??"/>
      <sheetName val="Trooper BOM quote"/>
      <sheetName val="基本資料"/>
      <sheetName val="**_x005f_x005f_x005f_x0000__x005f_x005f_x005f_x0000_"/>
      <sheetName val="___x005f_x005f_x005f_x0000__x005f_x005f_x005f_x0000_"/>
      <sheetName val="Intel Lan + AD1885 EBOM"/>
      <sheetName val="__"/>
      <sheetName val="期初B"/>
      <sheetName val="____"/>
      <sheetName val="Distrubtion"/>
      <sheetName val="Summary"/>
      <sheetName val="ref"/>
      <sheetName val="生產計劃"/>
      <sheetName val="ArchII"/>
      <sheetName val="Detail"/>
      <sheetName val="Vise"/>
      <sheetName val="Xbox"/>
      <sheetName val="ExportData"/>
      <sheetName val="Diamante_working2"/>
      <sheetName val="ﾀｰｹﾞｯﾄコスト"/>
      <sheetName val="Cover"/>
      <sheetName val="**_x005f_x005f_x005f_x005f_x005f_x005f_x005f_x0000__x00"/>
      <sheetName val="___x005f_x005f_x005f_x005f_x005f_x005f_x005f_x0000__x00"/>
      <sheetName val="summary_4_5_MOH"/>
      <sheetName val="Mat Summary"/>
      <sheetName val="Cost Breakdown"/>
      <sheetName val="Assumption"/>
      <sheetName val="All-In-One"/>
      <sheetName val="summary_4_5%MOH"/>
      <sheetName val="To_IBM"/>
      <sheetName val="Landed_Costing"/>
      <sheetName val="Freight_Detail"/>
      <sheetName val="Raw_Data"/>
      <sheetName val="FRU_Cost"/>
      <sheetName val="Hourly_Rate"/>
      <sheetName val="EC_Charge"/>
      <sheetName val="Pilot_Run"/>
      <sheetName val="Valid_Values"/>
      <sheetName val="Data_lists"/>
      <sheetName val="Trooper_BOM_quote"/>
      <sheetName val="Intel_Lan_+_AD1885_EBOM"/>
      <sheetName val="Mat_Summary"/>
      <sheetName val="Cost_Breakdown"/>
      <sheetName val="WIP_STATION_REPAIR_Q"/>
      <sheetName val="Information"/>
      <sheetName val="Demand&amp;Supply"/>
      <sheetName val="Team List"/>
      <sheetName val="Proto 1"/>
      <sheetName val="Asus_BOM"/>
      <sheetName val="zsdr82 Tab."/>
      <sheetName val="Sheet1"/>
      <sheetName val="BLUFORD3 FBOM-update081303"/>
      <sheetName val="zsdr82Tab"/>
      <sheetName val="Raw BOMS"/>
      <sheetName val="Sheet2"/>
      <sheetName val="Drop down options"/>
      <sheetName val="GPIO raw"/>
      <sheetName val="IO Summary"/>
      <sheetName val="Process Scaling"/>
      <sheetName val="IPXPTL"/>
      <sheetName val="List"/>
      <sheetName val="ESSM Syst"/>
      <sheetName val="IO_table_new_per_rail"/>
      <sheetName val="Lookup"/>
      <sheetName val="Material Certification"/>
      <sheetName val="ISRDATA"/>
      <sheetName val="Issues List"/>
      <sheetName val="Equipment Info assumptions"/>
      <sheetName val="small card 基本資料0216_04"/>
      <sheetName val="Q#3839 Indented Bom d"/>
      <sheetName val="Title Page"/>
      <sheetName val="FA-LISTING"/>
      <sheetName val="All Parts"/>
      <sheetName val="MPS Q1 FY05"/>
      <sheetName val="MPS Q4 FY04"/>
      <sheetName val="PCIE_SATA"/>
      <sheetName val="summary_4_5%MOH1"/>
      <sheetName val="To_IBM1"/>
      <sheetName val="Landed_Costing1"/>
      <sheetName val="Freight_Detail1"/>
      <sheetName val="Raw_Data1"/>
      <sheetName val="FRU_Cost1"/>
      <sheetName val="Hourly_Rate1"/>
      <sheetName val="EC_Charge1"/>
      <sheetName val="Pilot_Run1"/>
      <sheetName val="Valid_Values1"/>
      <sheetName val="Data_lists1"/>
      <sheetName val="Intel_Lan_+_AD1885_EBOM1"/>
      <sheetName val="Trooper_BOM_quote1"/>
      <sheetName val="Mat_Summary1"/>
      <sheetName val="Cost_Breakdown1"/>
      <sheetName val="Team_List"/>
      <sheetName val="Proto_1"/>
      <sheetName val="zsdr82_Tab_"/>
      <sheetName val="BLUFORD3_FBOM-update081303"/>
      <sheetName val="Raw_BOMS"/>
      <sheetName val="DropDownLists"/>
      <sheetName val="RU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XXXX"/>
      <sheetName val="Metal (2)"/>
      <sheetName val="Cover"/>
      <sheetName val="BOM  "/>
      <sheetName val="Metal"/>
      <sheetName val="Plastic"/>
      <sheetName val="Purchase"/>
      <sheetName val="Assy"/>
      <sheetName val="Packaging"/>
      <sheetName val="Freight"/>
      <sheetName val="Analysis"/>
      <sheetName val="ROIC"/>
      <sheetName val="Master Lists"/>
      <sheetName val="summary_4.5%MOH"/>
      <sheetName val="Hourly Rate"/>
      <sheetName val="IA1"/>
      <sheetName val="Stock"/>
      <sheetName val="Raw Data"/>
      <sheetName val="非機種"/>
      <sheetName val="Weekly Shift Plan"/>
      <sheetName val="XBOX360"/>
      <sheetName val="Sheet2"/>
      <sheetName val="Sheet3"/>
      <sheetName val="Metal_list"/>
      <sheetName val="PWF"/>
      <sheetName val="____01"/>
      <sheetName val="2FDAY"/>
      <sheetName val="EC Charge"/>
      <sheetName val="Others"/>
      <sheetName val="Pilot Run"/>
      <sheetName val="Rework"/>
      <sheetName val="Raw @ata"/>
      <sheetName val="plan"/>
    </sheetNames>
    <sheetDataSet>
      <sheetData sheetId="0">
        <row r="6">
          <cell r="A6" t="str">
            <v>30T</v>
          </cell>
        </row>
      </sheetData>
      <sheetData sheetId="1"/>
      <sheetData sheetId="2"/>
      <sheetData sheetId="3"/>
      <sheetData sheetId="4"/>
      <sheetData sheetId="5"/>
      <sheetData sheetId="6"/>
      <sheetData sheetId="7"/>
      <sheetData sheetId="8"/>
      <sheetData sheetId="9"/>
      <sheetData sheetId="10"/>
      <sheetData sheetId="11"/>
      <sheetData sheetId="12"/>
      <sheetData sheetId="13">
        <row r="6">
          <cell r="A6" t="str">
            <v>30T</v>
          </cell>
        </row>
        <row r="7">
          <cell r="A7" t="str">
            <v>50T</v>
          </cell>
          <cell r="P7" t="str">
            <v>Aluminum</v>
          </cell>
        </row>
        <row r="8">
          <cell r="A8" t="str">
            <v>80T</v>
          </cell>
          <cell r="P8" t="str">
            <v>Anti-Finger Print</v>
          </cell>
        </row>
        <row r="9">
          <cell r="A9" t="str">
            <v>M100T</v>
          </cell>
          <cell r="P9" t="str">
            <v>BECU</v>
          </cell>
        </row>
        <row r="10">
          <cell r="A10" t="str">
            <v>M150T</v>
          </cell>
          <cell r="P10" t="str">
            <v>CRS</v>
          </cell>
        </row>
        <row r="11">
          <cell r="A11" t="str">
            <v>M200T</v>
          </cell>
          <cell r="P11" t="str">
            <v>DR9</v>
          </cell>
        </row>
        <row r="12">
          <cell r="A12" t="str">
            <v>M250T</v>
          </cell>
          <cell r="P12" t="str">
            <v>EGBN</v>
          </cell>
        </row>
        <row r="13">
          <cell r="A13" t="str">
            <v>M300T</v>
          </cell>
          <cell r="P13" t="str">
            <v>G30</v>
          </cell>
        </row>
        <row r="14">
          <cell r="A14" t="str">
            <v>M30T</v>
          </cell>
          <cell r="P14" t="str">
            <v>HRP &amp; O</v>
          </cell>
        </row>
        <row r="15">
          <cell r="A15" t="str">
            <v>M400T</v>
          </cell>
          <cell r="P15" t="str">
            <v>Phos. Bronze</v>
          </cell>
        </row>
        <row r="16">
          <cell r="A16" t="str">
            <v>M50T</v>
          </cell>
          <cell r="P16" t="str">
            <v>Stainless Steel</v>
          </cell>
        </row>
        <row r="17">
          <cell r="A17" t="str">
            <v>M600T</v>
          </cell>
          <cell r="P17" t="str">
            <v>Stainless Steel</v>
          </cell>
        </row>
        <row r="18">
          <cell r="A18" t="str">
            <v>M800T</v>
          </cell>
          <cell r="P18" t="str">
            <v>Stainless Steel</v>
          </cell>
        </row>
        <row r="19">
          <cell r="A19" t="str">
            <v>M80T</v>
          </cell>
          <cell r="P19" t="str">
            <v>Tri-Clear</v>
          </cell>
        </row>
        <row r="20">
          <cell r="A20" t="str">
            <v>P100T</v>
          </cell>
        </row>
        <row r="21">
          <cell r="A21" t="str">
            <v>P150T</v>
          </cell>
        </row>
        <row r="22">
          <cell r="A22" t="str">
            <v>P200T</v>
          </cell>
        </row>
        <row r="23">
          <cell r="A23" t="str">
            <v>P250T</v>
          </cell>
        </row>
        <row r="24">
          <cell r="A24" t="str">
            <v>P300T</v>
          </cell>
        </row>
        <row r="25">
          <cell r="A25" t="str">
            <v>P400T</v>
          </cell>
        </row>
        <row r="26">
          <cell r="A26" t="str">
            <v>P600T</v>
          </cell>
        </row>
        <row r="27">
          <cell r="A27" t="str">
            <v>P800T</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Weekly FCST &amp; MZC600"/>
      <sheetName val="Master Lists"/>
      <sheetName val="VIBEP-TA"/>
      <sheetName val="IA"/>
      <sheetName val="Detail"/>
      <sheetName val="Vise"/>
      <sheetName val="Xbox"/>
      <sheetName val="IA1"/>
      <sheetName val="一廠龍虎榜"/>
      <sheetName val="三廠龍虎榜"/>
      <sheetName val="五廠龍虎榜"/>
      <sheetName val="small card 基本資料0216_04"/>
      <sheetName val="Working"/>
      <sheetName val="2FDAY"/>
      <sheetName val="Sheet1"/>
      <sheetName val="FAE reports"/>
      <sheetName val="comp"/>
      <sheetName val="Guide line for Freight"/>
      <sheetName val="REFERENCE"/>
      <sheetName val="WATERFALLS"/>
      <sheetName val="DELL_Schedule"/>
      <sheetName val="Multibay Optical"/>
      <sheetName val="Charge oqt Weekly"/>
      <sheetName val="Macros"/>
      <sheetName val="Macro"/>
      <sheetName val="Scope"/>
      <sheetName val="summary_4.5%MOH"/>
      <sheetName val="PriceModel"/>
    </sheetNames>
    <sheetDataSet>
      <sheetData sheetId="0"/>
      <sheetData sheetId="1"/>
      <sheetData sheetId="2"/>
      <sheetData sheetId="3"/>
      <sheetData sheetId="4"/>
      <sheetData sheetId="5"/>
      <sheetData sheetId="6"/>
      <sheetData sheetId="7"/>
      <sheetData sheetId="8">
        <row r="8">
          <cell r="C8">
            <v>4.1661513854880328</v>
          </cell>
        </row>
        <row r="9">
          <cell r="C9">
            <v>8.0861999999999998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Assy-h102-chassis"/>
      <sheetName val="Assy-chassis"/>
      <sheetName val="Assy-rear-io"/>
      <sheetName val="Assy-exp"/>
      <sheetName val="Hourly Rate"/>
      <sheetName val="Cost BOM"/>
      <sheetName val="STD"/>
      <sheetName val="summary_4.5%MOH"/>
      <sheetName val="Master Lists"/>
      <sheetName val="EC Charge"/>
      <sheetName val="Others"/>
      <sheetName val="Pilot Run"/>
      <sheetName val="Rework"/>
      <sheetName val="IA"/>
      <sheetName val="LSS"/>
      <sheetName val="FAE reports"/>
      <sheetName val="MACRO"/>
      <sheetName val="WZS Building Area Detail Data"/>
      <sheetName val="SCM AV data"/>
      <sheetName val="FA"/>
      <sheetName val="BLUFORD_R12"/>
      <sheetName val="Intel Lan + AD1885 EBOM"/>
      <sheetName val="Sheet2"/>
      <sheetName val="BF3_FBOM"/>
      <sheetName val="Mat Summary"/>
    </sheetNames>
    <sheetDataSet>
      <sheetData sheetId="0">
        <row r="21">
          <cell r="B21" t="str">
            <v xml:space="preserve">H102-ME-BEZEL   </v>
          </cell>
          <cell r="E21" t="str">
            <v>41.3K703.001</v>
          </cell>
        </row>
        <row r="22">
          <cell r="B22" t="str">
            <v xml:space="preserve">H102-ME-SIDE-COVER-L </v>
          </cell>
          <cell r="E22" t="str">
            <v>42.3K704.001</v>
          </cell>
        </row>
        <row r="23">
          <cell r="B23" t="str">
            <v>H102-ME-SIDE-COVER-R</v>
          </cell>
          <cell r="E23" t="str">
            <v>42.3K705.001</v>
          </cell>
        </row>
        <row r="24">
          <cell r="B24" t="str">
            <v xml:space="preserve">H102-ME-TOP-COVER   </v>
          </cell>
          <cell r="E24" t="str">
            <v>42.3K710.001</v>
          </cell>
        </row>
        <row r="25">
          <cell r="B25" t="str">
            <v xml:space="preserve">H102-ME-BUTTON   </v>
          </cell>
          <cell r="E25" t="str">
            <v>42.3K711.001</v>
          </cell>
        </row>
        <row r="26">
          <cell r="B26" t="str">
            <v>H102-ME-BUTTON-LENS-3</v>
          </cell>
          <cell r="E26" t="str">
            <v>42.3K709.001</v>
          </cell>
        </row>
        <row r="27">
          <cell r="B27" t="str">
            <v>H102-ME-EXP-BEZEL</v>
          </cell>
          <cell r="E27" t="str">
            <v>41.3K702.001</v>
          </cell>
        </row>
        <row r="28">
          <cell r="B28" t="str">
            <v>H102-ME-EXP-TOP-COVER</v>
          </cell>
          <cell r="E28" t="str">
            <v>42.3K706.001</v>
          </cell>
        </row>
        <row r="29">
          <cell r="B29" t="str">
            <v>H102-ME-EXP-TOP-COVER_B</v>
          </cell>
          <cell r="E29" t="str">
            <v>42.3K7074.001</v>
          </cell>
        </row>
        <row r="30">
          <cell r="B30" t="str">
            <v>H102-ME-LOGOBLOCK</v>
          </cell>
          <cell r="E30" t="str">
            <v>40.3K701.001</v>
          </cell>
        </row>
        <row r="31">
          <cell r="B31" t="str">
            <v>H102-ME-STAND_L</v>
          </cell>
          <cell r="E31" t="str">
            <v>*</v>
          </cell>
        </row>
        <row r="32">
          <cell r="B32" t="str">
            <v>H102-ME-STAND_R</v>
          </cell>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Metal_list"/>
      <sheetName val="Pre-BOM"/>
      <sheetName val="0414data"/>
      <sheetName val="總表"/>
      <sheetName val="FA_LISTING"/>
      <sheetName val="1"/>
      <sheetName val="ISRDATA"/>
      <sheetName val="3"/>
      <sheetName val="Master Lists"/>
      <sheetName val="STD"/>
      <sheetName val="Hourly Rate"/>
      <sheetName val="LSS"/>
      <sheetName val="Cost BOM"/>
      <sheetName val="Antenna Window"/>
      <sheetName val="Receiving Inspection"/>
      <sheetName val="Debug check list"/>
      <sheetName val="Data lists"/>
      <sheetName val="ﾀｰｹﾞｯﾄコスト"/>
      <sheetName val="SCM AV data"/>
      <sheetName val="Issues List"/>
      <sheetName val="NOTES"/>
      <sheetName val="Cover"/>
      <sheetName val="All"/>
      <sheetName val="BB Table"/>
      <sheetName val="Dbase"/>
      <sheetName val="Reference"/>
      <sheetName val="FA-LISTING"/>
      <sheetName val="Sheet2"/>
      <sheetName val="Mat Summary"/>
      <sheetName val="工單差异分攤"/>
      <sheetName val="All-In-One"/>
      <sheetName val="Receiving_Inspection"/>
      <sheetName val="Mat_Summary"/>
      <sheetName val="Master_Lists"/>
      <sheetName val="QuoteFormat"/>
      <sheetName val="Summary"/>
      <sheetName val="Matl1"/>
      <sheetName val="Sheet1"/>
      <sheetName val="Receiving_Inspection1"/>
      <sheetName val="Mat_Summary1"/>
      <sheetName val="Master_Lists1"/>
      <sheetName val="非機種"/>
      <sheetName val="Hourly_Rate"/>
      <sheetName val="6"/>
    </sheetNames>
    <sheetDataSet>
      <sheetData sheetId="0">
        <row r="26">
          <cell r="I26" t="str">
            <v>1*1</v>
          </cell>
        </row>
        <row r="31">
          <cell r="E31" t="str">
            <v>*</v>
          </cell>
        </row>
        <row r="32">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FCST &amp; MZC600"/>
      <sheetName val="By Department"/>
      <sheetName val="MZC000"/>
      <sheetName val="MZC100"/>
      <sheetName val="MZC200"/>
      <sheetName val="MZC300"/>
      <sheetName val="MZC400"/>
      <sheetName val="MZC500"/>
      <sheetName val="MZC800"/>
      <sheetName val="MZCN00"/>
      <sheetName val="MZCQ00"/>
      <sheetName val="Tuscany"/>
      <sheetName val="Xenon"/>
      <sheetName val="HDDM"/>
      <sheetName val="Arch II"/>
      <sheetName val="Monthly Shift Plan"/>
      <sheetName val="pcbo 工時"/>
      <sheetName val="Detail"/>
      <sheetName val="BaseData"/>
      <sheetName val="IA"/>
      <sheetName val="Pilot Run"/>
      <sheetName val="FA"/>
      <sheetName val="IA1"/>
      <sheetName val="Hourly Rate"/>
      <sheetName val="LIST"/>
      <sheetName val="Issues List"/>
      <sheetName val="summary_4.5%MOH"/>
      <sheetName val="MZC900"/>
      <sheetName val="Weekly Manpower"/>
      <sheetName val="MZCN&amp;1&amp;2"/>
      <sheetName val="CCA"/>
      <sheetName val="名称Table"/>
      <sheetName val="Details_2010_12"/>
      <sheetName val="Details_2011_01"/>
      <sheetName val="Details_2011_02"/>
      <sheetName val="名称"/>
      <sheetName val="Hit rate(PCJ200)-YTD"/>
      <sheetName val="生產計劃"/>
      <sheetName val="Sheet1"/>
      <sheetName val="WZS-C 2004"/>
    </sheetNames>
    <sheetDataSet>
      <sheetData sheetId="0">
        <row r="54">
          <cell r="M54">
            <v>-30</v>
          </cell>
        </row>
      </sheetData>
      <sheetData sheetId="1">
        <row r="54">
          <cell r="M54">
            <v>-30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異常費用Summary"/>
      <sheetName val="Charge out"/>
      <sheetName val="Pilot Run"/>
      <sheetName val="Rework"/>
      <sheetName val="EC Change"/>
      <sheetName val="異常Present Summary"/>
      <sheetName val="Hourly Rate"/>
      <sheetName val="Weekly FCST &amp; MZC600"/>
      <sheetName val="ArchII"/>
      <sheetName val="Detail"/>
      <sheetName val="Vise"/>
      <sheetName val="Xbox"/>
      <sheetName val="LIST"/>
      <sheetName val="BaseData"/>
      <sheetName val="IA"/>
      <sheetName val="FAE reports"/>
      <sheetName val="pcbo 工時"/>
      <sheetName val="small card 基本資料0216_04"/>
      <sheetName val="Cover"/>
      <sheetName val="Table(for績效調整)"/>
      <sheetName val="FRU Cost"/>
      <sheetName val="Working"/>
    </sheetNames>
    <sheetDataSet>
      <sheetData sheetId="0"/>
      <sheetData sheetId="1"/>
      <sheetData sheetId="2"/>
      <sheetData sheetId="3">
        <row r="5">
          <cell r="B5">
            <v>25</v>
          </cell>
          <cell r="F5" t="str">
            <v>Arch II</v>
          </cell>
          <cell r="V5">
            <v>28063.619999999995</v>
          </cell>
        </row>
        <row r="6">
          <cell r="B6">
            <v>25</v>
          </cell>
          <cell r="F6" t="str">
            <v>Arch II</v>
          </cell>
          <cell r="V6">
            <v>52259.999999999993</v>
          </cell>
        </row>
        <row r="7">
          <cell r="B7">
            <v>25</v>
          </cell>
          <cell r="F7" t="str">
            <v>Arch II</v>
          </cell>
          <cell r="V7">
            <v>52259.999999999993</v>
          </cell>
        </row>
        <row r="8">
          <cell r="B8">
            <v>25</v>
          </cell>
          <cell r="F8" t="str">
            <v>Arch II</v>
          </cell>
          <cell r="V8">
            <v>29631.419999999995</v>
          </cell>
        </row>
        <row r="9">
          <cell r="B9">
            <v>25</v>
          </cell>
          <cell r="F9" t="str">
            <v>Arch II</v>
          </cell>
          <cell r="V9">
            <v>21707.999999999996</v>
          </cell>
        </row>
        <row r="10">
          <cell r="B10">
            <v>30</v>
          </cell>
          <cell r="F10" t="str">
            <v>Arch II</v>
          </cell>
          <cell r="V10">
            <v>969.62399999999991</v>
          </cell>
        </row>
        <row r="11">
          <cell r="B11">
            <v>30</v>
          </cell>
          <cell r="F11" t="str">
            <v>Arch II</v>
          </cell>
          <cell r="V11">
            <v>18994.499999999996</v>
          </cell>
        </row>
        <row r="12">
          <cell r="B12">
            <v>30</v>
          </cell>
          <cell r="F12" t="str">
            <v>Arch II</v>
          </cell>
          <cell r="V12">
            <v>9958.5449999999983</v>
          </cell>
        </row>
        <row r="13">
          <cell r="B13">
            <v>30</v>
          </cell>
          <cell r="F13" t="str">
            <v>Arch II</v>
          </cell>
          <cell r="V13">
            <v>32079.599999999999</v>
          </cell>
        </row>
        <row r="14">
          <cell r="B14">
            <v>30</v>
          </cell>
          <cell r="F14" t="str">
            <v>Arch II</v>
          </cell>
          <cell r="V14">
            <v>46145.579999999994</v>
          </cell>
        </row>
        <row r="15">
          <cell r="B15">
            <v>26</v>
          </cell>
          <cell r="F15" t="str">
            <v>Arch II</v>
          </cell>
          <cell r="V15">
            <v>11803.724999999999</v>
          </cell>
        </row>
        <row r="16">
          <cell r="B16">
            <v>30</v>
          </cell>
          <cell r="F16" t="str">
            <v>Arch II</v>
          </cell>
          <cell r="V16">
            <v>32918.975999999995</v>
          </cell>
        </row>
        <row r="17">
          <cell r="B17">
            <v>30</v>
          </cell>
          <cell r="F17" t="str">
            <v>Arch II</v>
          </cell>
          <cell r="V17">
            <v>11577.599999999999</v>
          </cell>
        </row>
        <row r="18">
          <cell r="B18">
            <v>30</v>
          </cell>
          <cell r="F18" t="str">
            <v>Arch II</v>
          </cell>
          <cell r="V18">
            <v>7075.2</v>
          </cell>
        </row>
        <row r="19">
          <cell r="B19">
            <v>31</v>
          </cell>
          <cell r="F19" t="str">
            <v>Arch II</v>
          </cell>
          <cell r="V19">
            <v>20903.999999999996</v>
          </cell>
        </row>
        <row r="20">
          <cell r="B20">
            <v>31</v>
          </cell>
          <cell r="F20" t="str">
            <v>Arch II</v>
          </cell>
          <cell r="V20">
            <v>3608.9549999999995</v>
          </cell>
        </row>
        <row r="21">
          <cell r="B21">
            <v>31</v>
          </cell>
          <cell r="F21" t="str">
            <v>Arch II</v>
          </cell>
          <cell r="V21">
            <v>21949.200000000001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Manpower"/>
      <sheetName val="FCST"/>
      <sheetName val="MZCN&amp;1&amp;2"/>
      <sheetName val="MZC300"/>
      <sheetName val="MZC400"/>
      <sheetName val="MZC500"/>
      <sheetName val="MZC800"/>
      <sheetName val="MZC900"/>
      <sheetName val="Xenon"/>
      <sheetName val="Capacity STD"/>
      <sheetName val="Sheet2"/>
      <sheetName val="Extra Cost Data"/>
      <sheetName val="2FDAY"/>
      <sheetName val="Assumption"/>
      <sheetName val="NB"/>
      <sheetName val="CCA"/>
      <sheetName val="名称Table"/>
      <sheetName val="Details_2010_12"/>
      <sheetName val="Details_2011_01"/>
      <sheetName val="Details_2011_02"/>
      <sheetName val="名称"/>
      <sheetName val="生產量入庫"/>
      <sheetName val="會計科目大項排序"/>
      <sheetName val="分攤比例（TPM-BONGDING）"/>
      <sheetName val="匯率"/>
      <sheetName val="Master Lists"/>
      <sheetName val="CS11"/>
    </sheetNames>
    <sheetDataSet>
      <sheetData sheetId="0">
        <row r="10">
          <cell r="F10" t="str">
            <v>2005-1</v>
          </cell>
        </row>
      </sheetData>
      <sheetData sheetId="1">
        <row r="5">
          <cell r="E5" t="str">
            <v>2005-8</v>
          </cell>
          <cell r="F5" t="str">
            <v>2005-8</v>
          </cell>
          <cell r="G5" t="str">
            <v>2005-8</v>
          </cell>
          <cell r="H5" t="str">
            <v>2005-8</v>
          </cell>
          <cell r="I5" t="str">
            <v>2005-8</v>
          </cell>
          <cell r="J5" t="str">
            <v>2005-9</v>
          </cell>
          <cell r="K5" t="str">
            <v>2005-9</v>
          </cell>
          <cell r="L5" t="str">
            <v>2005-9</v>
          </cell>
          <cell r="M5" t="str">
            <v>2005-9</v>
          </cell>
          <cell r="N5" t="str">
            <v>2005-10</v>
          </cell>
          <cell r="O5" t="str">
            <v>2005-10</v>
          </cell>
          <cell r="P5" t="str">
            <v>2005-10</v>
          </cell>
          <cell r="Q5" t="str">
            <v>2005-10</v>
          </cell>
          <cell r="R5" t="str">
            <v>2005-11</v>
          </cell>
          <cell r="S5" t="str">
            <v>2005-11</v>
          </cell>
          <cell r="T5" t="str">
            <v>2005-11</v>
          </cell>
          <cell r="U5" t="str">
            <v>2005-11</v>
          </cell>
          <cell r="V5" t="str">
            <v>2005-11</v>
          </cell>
          <cell r="W5" t="str">
            <v>2005-12</v>
          </cell>
          <cell r="X5" t="str">
            <v>2005-12</v>
          </cell>
          <cell r="Y5" t="str">
            <v>2005-12</v>
          </cell>
          <cell r="Z5" t="str">
            <v>2005-12</v>
          </cell>
          <cell r="AA5" t="str">
            <v>2006-1</v>
          </cell>
          <cell r="AB5" t="str">
            <v>2006-1</v>
          </cell>
          <cell r="AC5" t="str">
            <v>2006-1</v>
          </cell>
          <cell r="AD5" t="str">
            <v>2006-1</v>
          </cell>
          <cell r="AE5" t="str">
            <v>2006-1</v>
          </cell>
          <cell r="AF5" t="str">
            <v>2006-2</v>
          </cell>
          <cell r="AG5" t="str">
            <v>2006-2</v>
          </cell>
          <cell r="AH5" t="str">
            <v>2006-2</v>
          </cell>
          <cell r="AI5" t="str">
            <v>2006-3</v>
          </cell>
          <cell r="AJ5" t="str">
            <v>2006-3</v>
          </cell>
          <cell r="AK5" t="str">
            <v>2006-3</v>
          </cell>
          <cell r="AL5" t="str">
            <v>2006-3</v>
          </cell>
          <cell r="AM5" t="str">
            <v>2006-3</v>
          </cell>
          <cell r="AN5" t="str">
            <v>2006-4</v>
          </cell>
          <cell r="AO5" t="str">
            <v>2006-4</v>
          </cell>
          <cell r="AP5" t="str">
            <v>2006-4</v>
          </cell>
          <cell r="AQ5" t="str">
            <v>2006-4</v>
          </cell>
          <cell r="AR5" t="str">
            <v>2006-5</v>
          </cell>
          <cell r="AS5" t="str">
            <v>2006-5</v>
          </cell>
          <cell r="AT5" t="str">
            <v>2006-5</v>
          </cell>
          <cell r="AU5" t="str">
            <v>2006-5</v>
          </cell>
          <cell r="AV5" t="str">
            <v>2006-5</v>
          </cell>
          <cell r="AW5" t="str">
            <v>2006-6</v>
          </cell>
          <cell r="AX5" t="str">
            <v>2006-6</v>
          </cell>
          <cell r="AY5" t="str">
            <v>2006-6</v>
          </cell>
        </row>
        <row r="7">
          <cell r="E7" t="str">
            <v>2005-7</v>
          </cell>
          <cell r="F7" t="str">
            <v>2005-8</v>
          </cell>
          <cell r="G7" t="str">
            <v>2005-8</v>
          </cell>
          <cell r="H7" t="str">
            <v>2005-8</v>
          </cell>
          <cell r="I7" t="str">
            <v>2005-8</v>
          </cell>
          <cell r="J7" t="str">
            <v>2005-8</v>
          </cell>
          <cell r="K7" t="str">
            <v>2005-9</v>
          </cell>
          <cell r="L7" t="str">
            <v>2005-9</v>
          </cell>
          <cell r="M7" t="str">
            <v>2005-9</v>
          </cell>
          <cell r="N7" t="str">
            <v>2005-9</v>
          </cell>
          <cell r="O7" t="str">
            <v>2005-10</v>
          </cell>
          <cell r="P7" t="str">
            <v>2005-10</v>
          </cell>
          <cell r="Q7" t="str">
            <v>2005-10</v>
          </cell>
          <cell r="R7" t="str">
            <v>2005-10</v>
          </cell>
          <cell r="S7" t="str">
            <v>2005-11</v>
          </cell>
          <cell r="T7" t="str">
            <v>2005-11</v>
          </cell>
          <cell r="U7" t="str">
            <v>2005-11</v>
          </cell>
          <cell r="V7" t="str">
            <v>2005-11</v>
          </cell>
          <cell r="W7" t="str">
            <v>2005-11</v>
          </cell>
          <cell r="X7" t="str">
            <v>2005-12</v>
          </cell>
          <cell r="Y7" t="str">
            <v>2005-12</v>
          </cell>
          <cell r="Z7" t="str">
            <v>2005-12</v>
          </cell>
          <cell r="AA7" t="str">
            <v>2005-12</v>
          </cell>
          <cell r="AB7" t="str">
            <v>2006-1</v>
          </cell>
          <cell r="AC7" t="str">
            <v>2006-1</v>
          </cell>
          <cell r="AD7" t="str">
            <v>2006-1</v>
          </cell>
          <cell r="AE7" t="str">
            <v>2006-1</v>
          </cell>
          <cell r="AF7" t="str">
            <v>2006-1</v>
          </cell>
          <cell r="AG7" t="str">
            <v>2006-2</v>
          </cell>
          <cell r="AH7" t="str">
            <v>2006-2</v>
          </cell>
          <cell r="AI7" t="str">
            <v>2006-2</v>
          </cell>
          <cell r="AJ7" t="str">
            <v>2006-2</v>
          </cell>
          <cell r="AK7" t="str">
            <v>2006-3</v>
          </cell>
          <cell r="AL7" t="str">
            <v>2006-3</v>
          </cell>
          <cell r="AM7" t="str">
            <v>2006-3</v>
          </cell>
          <cell r="AN7" t="str">
            <v>2006-3</v>
          </cell>
          <cell r="AO7" t="str">
            <v>2006-4</v>
          </cell>
          <cell r="AP7" t="str">
            <v>2006-4</v>
          </cell>
          <cell r="AQ7" t="str">
            <v>2006-4</v>
          </cell>
          <cell r="AR7" t="str">
            <v>2006-4</v>
          </cell>
          <cell r="AS7" t="str">
            <v>2006-5</v>
          </cell>
          <cell r="AT7" t="str">
            <v>2006-5</v>
          </cell>
          <cell r="AU7" t="str">
            <v>2006-5</v>
          </cell>
          <cell r="AV7" t="str">
            <v>2006-5</v>
          </cell>
          <cell r="AW7" t="str">
            <v>2006-5</v>
          </cell>
          <cell r="AX7" t="str">
            <v>2006-6</v>
          </cell>
          <cell r="AY7" t="str">
            <v>2006-6</v>
          </cell>
        </row>
        <row r="8">
          <cell r="E8">
            <v>0</v>
          </cell>
          <cell r="F8">
            <v>2145</v>
          </cell>
          <cell r="G8">
            <v>4199</v>
          </cell>
          <cell r="H8">
            <v>760</v>
          </cell>
          <cell r="I8">
            <v>0</v>
          </cell>
          <cell r="J8">
            <v>6268</v>
          </cell>
          <cell r="K8">
            <v>805</v>
          </cell>
          <cell r="L8">
            <v>0</v>
          </cell>
          <cell r="M8">
            <v>983</v>
          </cell>
          <cell r="N8">
            <v>28074</v>
          </cell>
          <cell r="O8">
            <v>79319</v>
          </cell>
          <cell r="P8">
            <v>74904</v>
          </cell>
          <cell r="Q8">
            <v>129824</v>
          </cell>
          <cell r="R8">
            <v>96413</v>
          </cell>
          <cell r="S8">
            <v>138153</v>
          </cell>
          <cell r="T8">
            <v>92917</v>
          </cell>
          <cell r="U8">
            <v>110304</v>
          </cell>
          <cell r="V8">
            <v>63076</v>
          </cell>
          <cell r="W8">
            <v>118665</v>
          </cell>
          <cell r="X8">
            <v>66469</v>
          </cell>
          <cell r="Y8">
            <v>71568</v>
          </cell>
          <cell r="Z8">
            <v>75356</v>
          </cell>
          <cell r="AA8">
            <v>64512</v>
          </cell>
          <cell r="AB8">
            <v>62928</v>
          </cell>
          <cell r="AC8">
            <v>66776</v>
          </cell>
          <cell r="AD8">
            <v>86616</v>
          </cell>
          <cell r="AE8">
            <v>1</v>
          </cell>
          <cell r="AF8">
            <v>84960</v>
          </cell>
          <cell r="AG8">
            <v>133200</v>
          </cell>
          <cell r="AH8">
            <v>126288</v>
          </cell>
          <cell r="AI8">
            <v>108288</v>
          </cell>
          <cell r="AJ8">
            <v>132048</v>
          </cell>
          <cell r="AK8">
            <v>83232</v>
          </cell>
          <cell r="AL8">
            <v>69840</v>
          </cell>
          <cell r="AM8">
            <v>66020</v>
          </cell>
          <cell r="AN8">
            <v>100656</v>
          </cell>
          <cell r="AO8">
            <v>100800</v>
          </cell>
          <cell r="AP8">
            <v>101232</v>
          </cell>
          <cell r="AQ8">
            <v>100580</v>
          </cell>
          <cell r="AR8">
            <v>100944</v>
          </cell>
          <cell r="AS8">
            <v>100584</v>
          </cell>
          <cell r="AT8">
            <v>100944</v>
          </cell>
          <cell r="AU8">
            <v>99792</v>
          </cell>
          <cell r="AV8">
            <v>0</v>
          </cell>
          <cell r="AW8">
            <v>0</v>
          </cell>
          <cell r="AX8">
            <v>0</v>
          </cell>
          <cell r="AY8">
            <v>0</v>
          </cell>
        </row>
        <row r="9">
          <cell r="E9">
            <v>0</v>
          </cell>
          <cell r="F9">
            <v>1</v>
          </cell>
          <cell r="G9">
            <v>1</v>
          </cell>
          <cell r="H9">
            <v>1</v>
          </cell>
          <cell r="I9">
            <v>0</v>
          </cell>
          <cell r="J9">
            <v>1</v>
          </cell>
          <cell r="K9">
            <v>1</v>
          </cell>
          <cell r="L9">
            <v>0</v>
          </cell>
          <cell r="M9">
            <v>1</v>
          </cell>
          <cell r="N9">
            <v>18</v>
          </cell>
          <cell r="O9">
            <v>18</v>
          </cell>
          <cell r="P9">
            <v>18</v>
          </cell>
          <cell r="Q9">
            <v>18</v>
          </cell>
          <cell r="R9">
            <v>18</v>
          </cell>
          <cell r="S9">
            <v>18</v>
          </cell>
          <cell r="T9">
            <v>18</v>
          </cell>
          <cell r="U9">
            <v>18</v>
          </cell>
          <cell r="V9">
            <v>18</v>
          </cell>
          <cell r="W9">
            <v>17</v>
          </cell>
          <cell r="X9">
            <v>17</v>
          </cell>
          <cell r="Y9">
            <v>17</v>
          </cell>
          <cell r="Z9">
            <v>17</v>
          </cell>
          <cell r="AA9">
            <v>14</v>
          </cell>
          <cell r="AB9">
            <v>16</v>
          </cell>
          <cell r="AC9">
            <v>16</v>
          </cell>
          <cell r="AD9">
            <v>16</v>
          </cell>
          <cell r="AE9">
            <v>16</v>
          </cell>
          <cell r="AF9">
            <v>16</v>
          </cell>
          <cell r="AG9">
            <v>16</v>
          </cell>
          <cell r="AH9">
            <v>16</v>
          </cell>
          <cell r="AI9">
            <v>16</v>
          </cell>
          <cell r="AJ9">
            <v>16</v>
          </cell>
          <cell r="AK9">
            <v>16</v>
          </cell>
          <cell r="AL9">
            <v>16</v>
          </cell>
          <cell r="AM9">
            <v>16</v>
          </cell>
          <cell r="AN9">
            <v>16</v>
          </cell>
          <cell r="AO9">
            <v>16</v>
          </cell>
          <cell r="AP9">
            <v>16</v>
          </cell>
          <cell r="AQ9">
            <v>16</v>
          </cell>
          <cell r="AR9">
            <v>16</v>
          </cell>
          <cell r="AS9">
            <v>16</v>
          </cell>
          <cell r="AT9">
            <v>16</v>
          </cell>
          <cell r="AU9">
            <v>16</v>
          </cell>
          <cell r="AV9">
            <v>16</v>
          </cell>
          <cell r="AW9">
            <v>16</v>
          </cell>
          <cell r="AX9">
            <v>16</v>
          </cell>
          <cell r="AY9">
            <v>16</v>
          </cell>
        </row>
        <row r="13">
          <cell r="E13">
            <v>0</v>
          </cell>
          <cell r="F13">
            <v>1</v>
          </cell>
          <cell r="G13">
            <v>1</v>
          </cell>
          <cell r="H13">
            <v>1</v>
          </cell>
          <cell r="I13">
            <v>0</v>
          </cell>
          <cell r="J13">
            <v>1</v>
          </cell>
          <cell r="K13">
            <v>1</v>
          </cell>
          <cell r="L13">
            <v>0</v>
          </cell>
          <cell r="M13">
            <v>1</v>
          </cell>
          <cell r="N13">
            <v>15</v>
          </cell>
          <cell r="O13">
            <v>15</v>
          </cell>
          <cell r="P13">
            <v>15</v>
          </cell>
          <cell r="Q13">
            <v>16</v>
          </cell>
          <cell r="R13">
            <v>16</v>
          </cell>
          <cell r="S13">
            <v>16</v>
          </cell>
          <cell r="T13">
            <v>16</v>
          </cell>
          <cell r="U13">
            <v>16</v>
          </cell>
          <cell r="V13">
            <v>16</v>
          </cell>
          <cell r="W13">
            <v>15</v>
          </cell>
          <cell r="X13">
            <v>15</v>
          </cell>
          <cell r="Y13">
            <v>15</v>
          </cell>
          <cell r="Z13">
            <v>15</v>
          </cell>
          <cell r="AA13">
            <v>14</v>
          </cell>
          <cell r="AB13">
            <v>14</v>
          </cell>
          <cell r="AC13">
            <v>14</v>
          </cell>
          <cell r="AD13">
            <v>14</v>
          </cell>
          <cell r="AE13">
            <v>14</v>
          </cell>
          <cell r="AF13">
            <v>14</v>
          </cell>
          <cell r="AG13">
            <v>14</v>
          </cell>
          <cell r="AH13">
            <v>14</v>
          </cell>
          <cell r="AI13">
            <v>14</v>
          </cell>
          <cell r="AJ13">
            <v>14</v>
          </cell>
          <cell r="AK13">
            <v>14</v>
          </cell>
          <cell r="AL13">
            <v>14</v>
          </cell>
          <cell r="AM13">
            <v>14</v>
          </cell>
          <cell r="AN13">
            <v>14</v>
          </cell>
          <cell r="AO13">
            <v>14</v>
          </cell>
          <cell r="AP13">
            <v>14</v>
          </cell>
          <cell r="AQ13">
            <v>14</v>
          </cell>
          <cell r="AR13">
            <v>14</v>
          </cell>
          <cell r="AS13">
            <v>14</v>
          </cell>
          <cell r="AT13">
            <v>14</v>
          </cell>
          <cell r="AU13">
            <v>14</v>
          </cell>
          <cell r="AV13">
            <v>14</v>
          </cell>
          <cell r="AW13">
            <v>14</v>
          </cell>
          <cell r="AX13">
            <v>14</v>
          </cell>
          <cell r="AY13">
            <v>14</v>
          </cell>
        </row>
        <row r="17">
          <cell r="E17">
            <v>0</v>
          </cell>
          <cell r="F17">
            <v>2145</v>
          </cell>
          <cell r="G17">
            <v>4199</v>
          </cell>
          <cell r="H17">
            <v>760</v>
          </cell>
          <cell r="I17">
            <v>0</v>
          </cell>
          <cell r="J17">
            <v>6268</v>
          </cell>
          <cell r="K17">
            <v>805</v>
          </cell>
          <cell r="L17">
            <v>0</v>
          </cell>
          <cell r="M17">
            <v>47</v>
          </cell>
          <cell r="N17">
            <v>57</v>
          </cell>
          <cell r="O17">
            <v>79317</v>
          </cell>
          <cell r="P17">
            <v>74904</v>
          </cell>
          <cell r="Q17">
            <v>129824</v>
          </cell>
          <cell r="R17">
            <v>96413</v>
          </cell>
          <cell r="S17">
            <v>138153</v>
          </cell>
          <cell r="T17">
            <v>92917</v>
          </cell>
          <cell r="U17">
            <v>110304</v>
          </cell>
          <cell r="V17">
            <v>63076</v>
          </cell>
          <cell r="W17">
            <v>118662</v>
          </cell>
          <cell r="X17">
            <v>66469</v>
          </cell>
          <cell r="Y17">
            <v>71568</v>
          </cell>
          <cell r="Z17">
            <v>73655</v>
          </cell>
          <cell r="AA17">
            <v>64512</v>
          </cell>
          <cell r="AB17">
            <v>62928</v>
          </cell>
          <cell r="AC17">
            <v>66776</v>
          </cell>
          <cell r="AD17">
            <v>86616</v>
          </cell>
          <cell r="AE17">
            <v>1</v>
          </cell>
          <cell r="AF17">
            <v>84960</v>
          </cell>
          <cell r="AG17">
            <v>133200</v>
          </cell>
          <cell r="AH17">
            <v>126288</v>
          </cell>
          <cell r="AI17">
            <v>108288</v>
          </cell>
          <cell r="AJ17">
            <v>132048</v>
          </cell>
          <cell r="AK17">
            <v>83232</v>
          </cell>
          <cell r="AL17">
            <v>69840</v>
          </cell>
          <cell r="AM17">
            <v>66020</v>
          </cell>
          <cell r="AN17">
            <v>100656</v>
          </cell>
          <cell r="AO17">
            <v>100800</v>
          </cell>
          <cell r="AP17">
            <v>101232</v>
          </cell>
          <cell r="AQ17">
            <v>100580</v>
          </cell>
          <cell r="AR17">
            <v>100944</v>
          </cell>
          <cell r="AS17">
            <v>100584</v>
          </cell>
          <cell r="AT17">
            <v>100944</v>
          </cell>
          <cell r="AU17">
            <v>99792</v>
          </cell>
          <cell r="AV17">
            <v>0</v>
          </cell>
          <cell r="AW17">
            <v>0</v>
          </cell>
          <cell r="AX17">
            <v>0</v>
          </cell>
          <cell r="AY17">
            <v>0</v>
          </cell>
        </row>
        <row r="18">
          <cell r="E18">
            <v>0</v>
          </cell>
          <cell r="F18">
            <v>1</v>
          </cell>
          <cell r="G18">
            <v>1</v>
          </cell>
          <cell r="H18">
            <v>1</v>
          </cell>
          <cell r="I18">
            <v>0</v>
          </cell>
          <cell r="J18">
            <v>1</v>
          </cell>
          <cell r="K18">
            <v>1</v>
          </cell>
          <cell r="L18">
            <v>0</v>
          </cell>
          <cell r="M18">
            <v>1</v>
          </cell>
          <cell r="N18">
            <v>6</v>
          </cell>
          <cell r="O18">
            <v>6</v>
          </cell>
          <cell r="P18">
            <v>4</v>
          </cell>
          <cell r="Q18">
            <v>6</v>
          </cell>
          <cell r="R18">
            <v>6</v>
          </cell>
          <cell r="S18">
            <v>6</v>
          </cell>
          <cell r="T18">
            <v>6</v>
          </cell>
          <cell r="U18">
            <v>6</v>
          </cell>
          <cell r="V18">
            <v>6</v>
          </cell>
          <cell r="W18">
            <v>6</v>
          </cell>
          <cell r="X18">
            <v>6</v>
          </cell>
          <cell r="Y18">
            <v>6</v>
          </cell>
          <cell r="Z18">
            <v>6</v>
          </cell>
          <cell r="AA18">
            <v>4</v>
          </cell>
          <cell r="AB18">
            <v>4</v>
          </cell>
          <cell r="AC18">
            <v>4</v>
          </cell>
          <cell r="AD18">
            <v>4</v>
          </cell>
          <cell r="AE18">
            <v>4</v>
          </cell>
          <cell r="AF18">
            <v>4</v>
          </cell>
          <cell r="AG18">
            <v>4</v>
          </cell>
          <cell r="AH18">
            <v>4</v>
          </cell>
          <cell r="AI18">
            <v>4</v>
          </cell>
          <cell r="AJ18">
            <v>4</v>
          </cell>
          <cell r="AK18">
            <v>4</v>
          </cell>
          <cell r="AL18">
            <v>4</v>
          </cell>
          <cell r="AM18">
            <v>4</v>
          </cell>
          <cell r="AN18">
            <v>4</v>
          </cell>
          <cell r="AO18">
            <v>4</v>
          </cell>
          <cell r="AP18">
            <v>4</v>
          </cell>
          <cell r="AQ18">
            <v>4</v>
          </cell>
          <cell r="AR18">
            <v>4</v>
          </cell>
          <cell r="AS18">
            <v>4</v>
          </cell>
          <cell r="AT18">
            <v>4</v>
          </cell>
          <cell r="AU18">
            <v>4</v>
          </cell>
          <cell r="AV18">
            <v>4</v>
          </cell>
          <cell r="AW18">
            <v>4</v>
          </cell>
          <cell r="AX18">
            <v>4</v>
          </cell>
          <cell r="AY18">
            <v>4</v>
          </cell>
        </row>
        <row r="20">
          <cell r="E20">
            <v>0</v>
          </cell>
          <cell r="F20">
            <v>0</v>
          </cell>
          <cell r="G20">
            <v>0</v>
          </cell>
          <cell r="H20">
            <v>0</v>
          </cell>
          <cell r="I20">
            <v>0</v>
          </cell>
          <cell r="J20">
            <v>0</v>
          </cell>
          <cell r="K20">
            <v>0</v>
          </cell>
          <cell r="L20">
            <v>0</v>
          </cell>
          <cell r="M20">
            <v>0</v>
          </cell>
          <cell r="N20">
            <v>0</v>
          </cell>
          <cell r="O20">
            <v>642</v>
          </cell>
          <cell r="P20">
            <v>32876</v>
          </cell>
          <cell r="Q20">
            <v>129715</v>
          </cell>
          <cell r="R20">
            <v>96409</v>
          </cell>
          <cell r="S20">
            <v>138153</v>
          </cell>
          <cell r="T20">
            <v>66963</v>
          </cell>
          <cell r="U20">
            <v>99360</v>
          </cell>
          <cell r="V20">
            <v>41188</v>
          </cell>
          <cell r="W20">
            <v>90870</v>
          </cell>
          <cell r="X20">
            <v>60675</v>
          </cell>
          <cell r="Y20">
            <v>63360</v>
          </cell>
          <cell r="Z20">
            <v>36720</v>
          </cell>
          <cell r="AA20">
            <v>56304</v>
          </cell>
          <cell r="AB20">
            <v>46512</v>
          </cell>
          <cell r="AC20">
            <v>42152</v>
          </cell>
          <cell r="AD20">
            <v>56856</v>
          </cell>
          <cell r="AE20">
            <v>1</v>
          </cell>
          <cell r="AF20">
            <v>70416</v>
          </cell>
          <cell r="AG20">
            <v>78480</v>
          </cell>
          <cell r="AH20">
            <v>87984</v>
          </cell>
          <cell r="AI20">
            <v>78408</v>
          </cell>
          <cell r="AJ20">
            <v>85752</v>
          </cell>
          <cell r="AK20">
            <v>61344</v>
          </cell>
          <cell r="AL20">
            <v>58896</v>
          </cell>
          <cell r="AM20">
            <v>49604</v>
          </cell>
          <cell r="AN20">
            <v>76032</v>
          </cell>
          <cell r="AO20">
            <v>77712</v>
          </cell>
          <cell r="AP20">
            <v>71136</v>
          </cell>
          <cell r="AQ20">
            <v>81428</v>
          </cell>
          <cell r="AR20">
            <v>73584</v>
          </cell>
          <cell r="AS20">
            <v>81432</v>
          </cell>
          <cell r="AT20">
            <v>70848</v>
          </cell>
          <cell r="AU20">
            <v>72432</v>
          </cell>
          <cell r="AV20">
            <v>0</v>
          </cell>
          <cell r="AW20">
            <v>0</v>
          </cell>
          <cell r="AX20">
            <v>0</v>
          </cell>
          <cell r="AY20">
            <v>0</v>
          </cell>
        </row>
        <row r="21">
          <cell r="E21">
            <v>0</v>
          </cell>
          <cell r="F21">
            <v>0</v>
          </cell>
          <cell r="G21">
            <v>0</v>
          </cell>
          <cell r="H21">
            <v>0</v>
          </cell>
          <cell r="I21">
            <v>0</v>
          </cell>
          <cell r="J21">
            <v>0</v>
          </cell>
          <cell r="K21">
            <v>0</v>
          </cell>
          <cell r="L21">
            <v>0</v>
          </cell>
          <cell r="M21">
            <v>0</v>
          </cell>
          <cell r="N21">
            <v>4</v>
          </cell>
          <cell r="O21">
            <v>4</v>
          </cell>
          <cell r="P21">
            <v>4</v>
          </cell>
          <cell r="Q21">
            <v>4</v>
          </cell>
          <cell r="R21">
            <v>4</v>
          </cell>
          <cell r="S21">
            <v>4</v>
          </cell>
          <cell r="T21">
            <v>4</v>
          </cell>
          <cell r="U21">
            <v>4</v>
          </cell>
          <cell r="V21">
            <v>5</v>
          </cell>
          <cell r="W21">
            <v>5</v>
          </cell>
          <cell r="X21">
            <v>5</v>
          </cell>
          <cell r="Y21">
            <v>5</v>
          </cell>
          <cell r="Z21">
            <v>5</v>
          </cell>
          <cell r="AA21">
            <v>4</v>
          </cell>
          <cell r="AB21">
            <v>4</v>
          </cell>
          <cell r="AC21">
            <v>4</v>
          </cell>
          <cell r="AD21">
            <v>4</v>
          </cell>
          <cell r="AE21">
            <v>4</v>
          </cell>
          <cell r="AF21">
            <v>4</v>
          </cell>
          <cell r="AG21">
            <v>4</v>
          </cell>
          <cell r="AH21">
            <v>4</v>
          </cell>
          <cell r="AI21">
            <v>4</v>
          </cell>
          <cell r="AJ21">
            <v>4</v>
          </cell>
          <cell r="AK21">
            <v>4</v>
          </cell>
          <cell r="AL21">
            <v>4</v>
          </cell>
          <cell r="AM21">
            <v>4</v>
          </cell>
          <cell r="AN21">
            <v>4</v>
          </cell>
          <cell r="AO21">
            <v>4</v>
          </cell>
          <cell r="AP21">
            <v>4</v>
          </cell>
          <cell r="AQ21">
            <v>4</v>
          </cell>
          <cell r="AR21">
            <v>4</v>
          </cell>
          <cell r="AS21">
            <v>4</v>
          </cell>
          <cell r="AT21">
            <v>4</v>
          </cell>
          <cell r="AU21">
            <v>4</v>
          </cell>
          <cell r="AV21">
            <v>4</v>
          </cell>
          <cell r="AW21">
            <v>4</v>
          </cell>
          <cell r="AX21">
            <v>4</v>
          </cell>
          <cell r="AY21">
            <v>4</v>
          </cell>
        </row>
      </sheetData>
      <sheetData sheetId="2">
        <row r="10">
          <cell r="F10" t="str">
            <v>2005-1</v>
          </cell>
        </row>
      </sheetData>
      <sheetData sheetId="3">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4">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3</v>
          </cell>
          <cell r="G17">
            <v>3</v>
          </cell>
          <cell r="H17">
            <v>3</v>
          </cell>
          <cell r="I17">
            <v>3</v>
          </cell>
          <cell r="J17">
            <v>3</v>
          </cell>
          <cell r="K17">
            <v>3</v>
          </cell>
          <cell r="L17">
            <v>3</v>
          </cell>
          <cell r="M17">
            <v>3</v>
          </cell>
          <cell r="N17">
            <v>3</v>
          </cell>
          <cell r="O17">
            <v>3</v>
          </cell>
          <cell r="P17">
            <v>3</v>
          </cell>
          <cell r="Q17">
            <v>3</v>
          </cell>
          <cell r="R17">
            <v>3</v>
          </cell>
          <cell r="S17">
            <v>3</v>
          </cell>
          <cell r="T17">
            <v>3</v>
          </cell>
          <cell r="U17">
            <v>3</v>
          </cell>
          <cell r="V17">
            <v>3</v>
          </cell>
          <cell r="W17">
            <v>3</v>
          </cell>
        </row>
      </sheetData>
      <sheetData sheetId="4">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2</v>
          </cell>
          <cell r="O12">
            <v>2</v>
          </cell>
          <cell r="P12">
            <v>2</v>
          </cell>
          <cell r="Q12">
            <v>2</v>
          </cell>
          <cell r="R12">
            <v>2</v>
          </cell>
          <cell r="S12">
            <v>2</v>
          </cell>
          <cell r="T12">
            <v>2</v>
          </cell>
          <cell r="U12">
            <v>2</v>
          </cell>
          <cell r="V12">
            <v>2</v>
          </cell>
          <cell r="W12">
            <v>2</v>
          </cell>
        </row>
        <row r="13">
          <cell r="K13">
            <v>1</v>
          </cell>
          <cell r="L13">
            <v>1</v>
          </cell>
          <cell r="M13">
            <v>1</v>
          </cell>
          <cell r="N13">
            <v>2</v>
          </cell>
          <cell r="O13">
            <v>2</v>
          </cell>
          <cell r="P13">
            <v>2</v>
          </cell>
          <cell r="Q13">
            <v>2</v>
          </cell>
          <cell r="R13">
            <v>1</v>
          </cell>
          <cell r="S13">
            <v>1</v>
          </cell>
          <cell r="T13">
            <v>1</v>
          </cell>
          <cell r="U13">
            <v>1</v>
          </cell>
          <cell r="V13">
            <v>1</v>
          </cell>
          <cell r="W13">
            <v>1</v>
          </cell>
        </row>
        <row r="14">
          <cell r="F14">
            <v>9</v>
          </cell>
          <cell r="G14">
            <v>9</v>
          </cell>
          <cell r="H14">
            <v>9</v>
          </cell>
          <cell r="I14">
            <v>9</v>
          </cell>
          <cell r="J14">
            <v>9</v>
          </cell>
          <cell r="K14">
            <v>9</v>
          </cell>
          <cell r="L14">
            <v>9</v>
          </cell>
          <cell r="M14">
            <v>12</v>
          </cell>
          <cell r="N14">
            <v>1</v>
          </cell>
          <cell r="O14">
            <v>1</v>
          </cell>
          <cell r="P14">
            <v>1</v>
          </cell>
          <cell r="Q14">
            <v>1</v>
          </cell>
          <cell r="R14">
            <v>1</v>
          </cell>
          <cell r="S14">
            <v>1</v>
          </cell>
          <cell r="T14">
            <v>1</v>
          </cell>
          <cell r="U14">
            <v>1</v>
          </cell>
          <cell r="V14">
            <v>1</v>
          </cell>
          <cell r="W14">
            <v>1</v>
          </cell>
        </row>
        <row r="15">
          <cell r="F15">
            <v>4</v>
          </cell>
          <cell r="G15">
            <v>4</v>
          </cell>
          <cell r="H15">
            <v>4</v>
          </cell>
          <cell r="I15">
            <v>4</v>
          </cell>
          <cell r="J15">
            <v>4</v>
          </cell>
          <cell r="K15">
            <v>6</v>
          </cell>
          <cell r="L15">
            <v>6</v>
          </cell>
          <cell r="M15">
            <v>6</v>
          </cell>
          <cell r="N15">
            <v>3</v>
          </cell>
          <cell r="O15">
            <v>3</v>
          </cell>
          <cell r="P15">
            <v>3</v>
          </cell>
          <cell r="Q15">
            <v>3</v>
          </cell>
          <cell r="R15">
            <v>3</v>
          </cell>
          <cell r="S15">
            <v>3</v>
          </cell>
          <cell r="T15">
            <v>3</v>
          </cell>
          <cell r="U15">
            <v>3</v>
          </cell>
          <cell r="V15">
            <v>3</v>
          </cell>
          <cell r="W15">
            <v>3</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3</v>
          </cell>
          <cell r="O17">
            <v>3</v>
          </cell>
          <cell r="P17">
            <v>3</v>
          </cell>
          <cell r="Q17">
            <v>3</v>
          </cell>
          <cell r="R17">
            <v>3</v>
          </cell>
          <cell r="S17">
            <v>3</v>
          </cell>
          <cell r="T17">
            <v>3</v>
          </cell>
          <cell r="U17">
            <v>3</v>
          </cell>
          <cell r="V17">
            <v>3</v>
          </cell>
          <cell r="W17">
            <v>3</v>
          </cell>
        </row>
        <row r="18">
          <cell r="F18">
            <v>1</v>
          </cell>
          <cell r="G18">
            <v>1</v>
          </cell>
          <cell r="H18">
            <v>1</v>
          </cell>
          <cell r="I18">
            <v>1</v>
          </cell>
          <cell r="J18">
            <v>1</v>
          </cell>
          <cell r="K18">
            <v>1</v>
          </cell>
          <cell r="L18">
            <v>1</v>
          </cell>
          <cell r="M18">
            <v>1</v>
          </cell>
          <cell r="N18">
            <v>4</v>
          </cell>
          <cell r="O18">
            <v>4</v>
          </cell>
          <cell r="P18">
            <v>4</v>
          </cell>
          <cell r="Q18">
            <v>4</v>
          </cell>
          <cell r="R18">
            <v>4</v>
          </cell>
          <cell r="S18">
            <v>4</v>
          </cell>
          <cell r="T18">
            <v>4</v>
          </cell>
          <cell r="U18">
            <v>4</v>
          </cell>
          <cell r="V18">
            <v>4</v>
          </cell>
          <cell r="W18">
            <v>4</v>
          </cell>
        </row>
        <row r="19">
          <cell r="F19">
            <v>3</v>
          </cell>
          <cell r="G19">
            <v>3</v>
          </cell>
          <cell r="H19">
            <v>4</v>
          </cell>
          <cell r="I19">
            <v>4</v>
          </cell>
          <cell r="J19">
            <v>4</v>
          </cell>
          <cell r="K19">
            <v>6</v>
          </cell>
          <cell r="L19">
            <v>6</v>
          </cell>
          <cell r="M19">
            <v>6</v>
          </cell>
          <cell r="N19">
            <v>1</v>
          </cell>
          <cell r="O19">
            <v>1</v>
          </cell>
          <cell r="P19">
            <v>1</v>
          </cell>
          <cell r="Q19">
            <v>1</v>
          </cell>
          <cell r="R19">
            <v>1</v>
          </cell>
          <cell r="S19">
            <v>1</v>
          </cell>
          <cell r="T19">
            <v>1</v>
          </cell>
          <cell r="U19">
            <v>1</v>
          </cell>
          <cell r="V19">
            <v>1</v>
          </cell>
          <cell r="W19">
            <v>1</v>
          </cell>
        </row>
        <row r="20">
          <cell r="K20">
            <v>2</v>
          </cell>
          <cell r="L20">
            <v>2</v>
          </cell>
          <cell r="M20">
            <v>3</v>
          </cell>
          <cell r="N20">
            <v>2</v>
          </cell>
          <cell r="O20">
            <v>2</v>
          </cell>
          <cell r="P20">
            <v>2</v>
          </cell>
          <cell r="Q20">
            <v>2</v>
          </cell>
          <cell r="R20">
            <v>2</v>
          </cell>
          <cell r="S20">
            <v>2</v>
          </cell>
          <cell r="T20">
            <v>2</v>
          </cell>
          <cell r="U20">
            <v>2</v>
          </cell>
          <cell r="V20">
            <v>2</v>
          </cell>
          <cell r="W20">
            <v>2</v>
          </cell>
        </row>
        <row r="21">
          <cell r="N21">
            <v>1</v>
          </cell>
          <cell r="O21">
            <v>1</v>
          </cell>
          <cell r="P21">
            <v>1</v>
          </cell>
          <cell r="Q21">
            <v>1</v>
          </cell>
          <cell r="R21">
            <v>1</v>
          </cell>
          <cell r="S21">
            <v>1</v>
          </cell>
          <cell r="T21">
            <v>1</v>
          </cell>
          <cell r="U21">
            <v>1</v>
          </cell>
          <cell r="V21">
            <v>1</v>
          </cell>
          <cell r="W21">
            <v>1</v>
          </cell>
        </row>
        <row r="22">
          <cell r="H22">
            <v>1</v>
          </cell>
          <cell r="I22">
            <v>1</v>
          </cell>
          <cell r="J22">
            <v>1</v>
          </cell>
          <cell r="K22">
            <v>1</v>
          </cell>
          <cell r="L22">
            <v>2</v>
          </cell>
          <cell r="M22">
            <v>2</v>
          </cell>
          <cell r="N22">
            <v>1</v>
          </cell>
          <cell r="O22">
            <v>1</v>
          </cell>
          <cell r="P22">
            <v>1</v>
          </cell>
          <cell r="Q22">
            <v>1</v>
          </cell>
          <cell r="R22">
            <v>1</v>
          </cell>
          <cell r="S22">
            <v>1</v>
          </cell>
          <cell r="T22">
            <v>1</v>
          </cell>
          <cell r="U22">
            <v>1</v>
          </cell>
          <cell r="V22">
            <v>1</v>
          </cell>
          <cell r="W22">
            <v>1</v>
          </cell>
        </row>
        <row r="23">
          <cell r="F23">
            <v>21</v>
          </cell>
          <cell r="G23">
            <v>21</v>
          </cell>
          <cell r="H23">
            <v>25</v>
          </cell>
          <cell r="I23">
            <v>25</v>
          </cell>
          <cell r="J23">
            <v>25</v>
          </cell>
          <cell r="K23">
            <v>35</v>
          </cell>
          <cell r="L23">
            <v>36</v>
          </cell>
          <cell r="M23">
            <v>39</v>
          </cell>
          <cell r="N23">
            <v>1</v>
          </cell>
          <cell r="O23">
            <v>1</v>
          </cell>
          <cell r="P23">
            <v>1</v>
          </cell>
          <cell r="Q23">
            <v>1</v>
          </cell>
          <cell r="R23">
            <v>1</v>
          </cell>
          <cell r="S23">
            <v>1</v>
          </cell>
          <cell r="T23">
            <v>1</v>
          </cell>
          <cell r="U23">
            <v>1</v>
          </cell>
          <cell r="V23">
            <v>1</v>
          </cell>
          <cell r="W23">
            <v>1</v>
          </cell>
        </row>
        <row r="24">
          <cell r="N24">
            <v>1</v>
          </cell>
          <cell r="O24">
            <v>1</v>
          </cell>
          <cell r="P24">
            <v>1</v>
          </cell>
          <cell r="Q24">
            <v>1</v>
          </cell>
          <cell r="R24">
            <v>1</v>
          </cell>
          <cell r="S24">
            <v>1</v>
          </cell>
          <cell r="T24">
            <v>1</v>
          </cell>
          <cell r="U24">
            <v>1</v>
          </cell>
          <cell r="V24">
            <v>1</v>
          </cell>
          <cell r="W24">
            <v>1</v>
          </cell>
        </row>
        <row r="25">
          <cell r="N25">
            <v>4</v>
          </cell>
          <cell r="O25">
            <v>4</v>
          </cell>
          <cell r="P25">
            <v>4</v>
          </cell>
          <cell r="Q25">
            <v>4</v>
          </cell>
          <cell r="R25">
            <v>4</v>
          </cell>
          <cell r="S25">
            <v>4</v>
          </cell>
          <cell r="T25">
            <v>4</v>
          </cell>
          <cell r="U25">
            <v>4</v>
          </cell>
          <cell r="V25">
            <v>4</v>
          </cell>
          <cell r="W25">
            <v>4</v>
          </cell>
        </row>
        <row r="26">
          <cell r="N26">
            <v>1</v>
          </cell>
          <cell r="O26">
            <v>1</v>
          </cell>
          <cell r="P26">
            <v>1</v>
          </cell>
          <cell r="Q26">
            <v>1</v>
          </cell>
          <cell r="R26">
            <v>1</v>
          </cell>
          <cell r="S26">
            <v>1</v>
          </cell>
          <cell r="T26">
            <v>1</v>
          </cell>
          <cell r="U26">
            <v>1</v>
          </cell>
          <cell r="V26">
            <v>1</v>
          </cell>
          <cell r="W26">
            <v>1</v>
          </cell>
        </row>
        <row r="27">
          <cell r="N27">
            <v>1</v>
          </cell>
          <cell r="O27">
            <v>1</v>
          </cell>
          <cell r="P27">
            <v>1</v>
          </cell>
          <cell r="Q27">
            <v>1</v>
          </cell>
          <cell r="R27">
            <v>1</v>
          </cell>
          <cell r="S27">
            <v>1</v>
          </cell>
          <cell r="T27">
            <v>1</v>
          </cell>
          <cell r="U27">
            <v>1</v>
          </cell>
          <cell r="V27">
            <v>1</v>
          </cell>
          <cell r="W27">
            <v>1</v>
          </cell>
        </row>
        <row r="28">
          <cell r="N28">
            <v>3</v>
          </cell>
          <cell r="O28">
            <v>3</v>
          </cell>
          <cell r="P28">
            <v>3</v>
          </cell>
          <cell r="Q28">
            <v>3</v>
          </cell>
          <cell r="R28">
            <v>2</v>
          </cell>
          <cell r="S28">
            <v>2</v>
          </cell>
          <cell r="T28">
            <v>2</v>
          </cell>
          <cell r="U28">
            <v>2</v>
          </cell>
          <cell r="V28">
            <v>2</v>
          </cell>
          <cell r="W28">
            <v>2</v>
          </cell>
        </row>
        <row r="29">
          <cell r="N29">
            <v>2</v>
          </cell>
          <cell r="O29">
            <v>2</v>
          </cell>
          <cell r="P29">
            <v>2</v>
          </cell>
          <cell r="Q29">
            <v>2</v>
          </cell>
          <cell r="R29">
            <v>1</v>
          </cell>
          <cell r="S29">
            <v>1</v>
          </cell>
          <cell r="T29">
            <v>1</v>
          </cell>
          <cell r="U29">
            <v>1</v>
          </cell>
          <cell r="V29">
            <v>1</v>
          </cell>
          <cell r="W29">
            <v>1</v>
          </cell>
        </row>
        <row r="30">
          <cell r="N30">
            <v>2</v>
          </cell>
          <cell r="O30">
            <v>2</v>
          </cell>
          <cell r="P30">
            <v>2</v>
          </cell>
          <cell r="Q30">
            <v>2</v>
          </cell>
          <cell r="R30">
            <v>2</v>
          </cell>
          <cell r="S30">
            <v>2</v>
          </cell>
          <cell r="T30">
            <v>2</v>
          </cell>
          <cell r="U30">
            <v>2</v>
          </cell>
          <cell r="V30">
            <v>2</v>
          </cell>
          <cell r="W30">
            <v>2</v>
          </cell>
        </row>
        <row r="31">
          <cell r="N31">
            <v>2</v>
          </cell>
          <cell r="O31">
            <v>2</v>
          </cell>
          <cell r="P31">
            <v>2</v>
          </cell>
          <cell r="Q31">
            <v>2</v>
          </cell>
          <cell r="R31">
            <v>2</v>
          </cell>
          <cell r="S31">
            <v>2</v>
          </cell>
          <cell r="T31">
            <v>2</v>
          </cell>
          <cell r="U31">
            <v>2</v>
          </cell>
          <cell r="V31">
            <v>2</v>
          </cell>
          <cell r="W31">
            <v>2</v>
          </cell>
        </row>
        <row r="32">
          <cell r="N32">
            <v>2</v>
          </cell>
          <cell r="O32">
            <v>2</v>
          </cell>
          <cell r="P32">
            <v>2</v>
          </cell>
          <cell r="Q32">
            <v>2</v>
          </cell>
          <cell r="R32">
            <v>2</v>
          </cell>
          <cell r="S32">
            <v>2</v>
          </cell>
          <cell r="T32">
            <v>2</v>
          </cell>
          <cell r="U32">
            <v>2</v>
          </cell>
          <cell r="V32">
            <v>2</v>
          </cell>
          <cell r="W32">
            <v>2</v>
          </cell>
        </row>
        <row r="33">
          <cell r="N33">
            <v>4</v>
          </cell>
          <cell r="O33">
            <v>4</v>
          </cell>
          <cell r="P33">
            <v>4</v>
          </cell>
          <cell r="Q33">
            <v>4</v>
          </cell>
          <cell r="R33">
            <v>2</v>
          </cell>
          <cell r="S33">
            <v>2</v>
          </cell>
          <cell r="T33">
            <v>2</v>
          </cell>
          <cell r="U33">
            <v>2</v>
          </cell>
          <cell r="V33">
            <v>2</v>
          </cell>
          <cell r="W33">
            <v>2</v>
          </cell>
        </row>
        <row r="34">
          <cell r="N34">
            <v>1</v>
          </cell>
          <cell r="O34">
            <v>1</v>
          </cell>
          <cell r="P34">
            <v>1</v>
          </cell>
          <cell r="Q34">
            <v>1</v>
          </cell>
          <cell r="R34">
            <v>1</v>
          </cell>
          <cell r="S34">
            <v>1</v>
          </cell>
          <cell r="T34">
            <v>1</v>
          </cell>
          <cell r="U34">
            <v>1</v>
          </cell>
          <cell r="V34">
            <v>1</v>
          </cell>
          <cell r="W34">
            <v>1</v>
          </cell>
        </row>
        <row r="35">
          <cell r="N35">
            <v>1</v>
          </cell>
          <cell r="O35">
            <v>1</v>
          </cell>
          <cell r="P35">
            <v>1</v>
          </cell>
          <cell r="Q35">
            <v>1</v>
          </cell>
          <cell r="R35">
            <v>1</v>
          </cell>
          <cell r="S35">
            <v>1</v>
          </cell>
          <cell r="T35">
            <v>1</v>
          </cell>
          <cell r="U35">
            <v>1</v>
          </cell>
          <cell r="V35">
            <v>1</v>
          </cell>
          <cell r="W35">
            <v>1</v>
          </cell>
        </row>
        <row r="36">
          <cell r="N36">
            <v>1</v>
          </cell>
          <cell r="O36">
            <v>1</v>
          </cell>
          <cell r="P36">
            <v>1</v>
          </cell>
          <cell r="Q36">
            <v>1</v>
          </cell>
          <cell r="R36">
            <v>1</v>
          </cell>
          <cell r="S36">
            <v>1</v>
          </cell>
          <cell r="T36">
            <v>1</v>
          </cell>
          <cell r="U36">
            <v>1</v>
          </cell>
          <cell r="V36">
            <v>1</v>
          </cell>
          <cell r="W36">
            <v>1</v>
          </cell>
        </row>
        <row r="37">
          <cell r="N37">
            <v>1</v>
          </cell>
          <cell r="O37">
            <v>1</v>
          </cell>
          <cell r="P37">
            <v>1</v>
          </cell>
          <cell r="Q37">
            <v>1</v>
          </cell>
          <cell r="R37">
            <v>1</v>
          </cell>
          <cell r="S37">
            <v>1</v>
          </cell>
          <cell r="T37">
            <v>1</v>
          </cell>
          <cell r="U37">
            <v>1</v>
          </cell>
          <cell r="V37">
            <v>1</v>
          </cell>
          <cell r="W37">
            <v>1</v>
          </cell>
        </row>
        <row r="38">
          <cell r="N38">
            <v>2</v>
          </cell>
          <cell r="O38">
            <v>2</v>
          </cell>
          <cell r="P38">
            <v>2</v>
          </cell>
          <cell r="Q38">
            <v>2</v>
          </cell>
          <cell r="R38">
            <v>2</v>
          </cell>
          <cell r="S38">
            <v>2</v>
          </cell>
          <cell r="T38">
            <v>2</v>
          </cell>
          <cell r="U38">
            <v>2</v>
          </cell>
          <cell r="V38">
            <v>2</v>
          </cell>
          <cell r="W38">
            <v>2</v>
          </cell>
        </row>
        <row r="39">
          <cell r="N39">
            <v>3</v>
          </cell>
          <cell r="O39">
            <v>3</v>
          </cell>
          <cell r="P39">
            <v>3</v>
          </cell>
          <cell r="Q39">
            <v>3</v>
          </cell>
          <cell r="R39">
            <v>2</v>
          </cell>
          <cell r="S39">
            <v>2</v>
          </cell>
          <cell r="T39">
            <v>2</v>
          </cell>
          <cell r="U39">
            <v>2</v>
          </cell>
          <cell r="V39">
            <v>2</v>
          </cell>
          <cell r="W39">
            <v>2</v>
          </cell>
        </row>
        <row r="40">
          <cell r="N40">
            <v>2</v>
          </cell>
          <cell r="O40">
            <v>2</v>
          </cell>
          <cell r="P40">
            <v>2</v>
          </cell>
          <cell r="Q40">
            <v>2</v>
          </cell>
          <cell r="R40">
            <v>2</v>
          </cell>
          <cell r="S40">
            <v>2</v>
          </cell>
          <cell r="T40">
            <v>2</v>
          </cell>
          <cell r="U40">
            <v>2</v>
          </cell>
          <cell r="V40">
            <v>2</v>
          </cell>
          <cell r="W40">
            <v>2</v>
          </cell>
        </row>
        <row r="41">
          <cell r="N41">
            <v>2</v>
          </cell>
          <cell r="O41">
            <v>2</v>
          </cell>
          <cell r="P41">
            <v>2</v>
          </cell>
          <cell r="Q41">
            <v>2</v>
          </cell>
          <cell r="R41">
            <v>1</v>
          </cell>
          <cell r="S41">
            <v>1</v>
          </cell>
          <cell r="T41">
            <v>1</v>
          </cell>
          <cell r="U41">
            <v>1</v>
          </cell>
          <cell r="V41">
            <v>1</v>
          </cell>
          <cell r="W41">
            <v>1</v>
          </cell>
        </row>
        <row r="42">
          <cell r="N42">
            <v>2</v>
          </cell>
          <cell r="O42">
            <v>2</v>
          </cell>
          <cell r="P42">
            <v>2</v>
          </cell>
          <cell r="Q42">
            <v>2</v>
          </cell>
          <cell r="R42">
            <v>2</v>
          </cell>
          <cell r="S42">
            <v>2</v>
          </cell>
          <cell r="T42">
            <v>2</v>
          </cell>
          <cell r="U42">
            <v>2</v>
          </cell>
          <cell r="V42">
            <v>2</v>
          </cell>
          <cell r="W42">
            <v>2</v>
          </cell>
        </row>
        <row r="43">
          <cell r="N43">
            <v>2</v>
          </cell>
          <cell r="O43">
            <v>2</v>
          </cell>
          <cell r="P43">
            <v>2</v>
          </cell>
          <cell r="Q43">
            <v>2</v>
          </cell>
          <cell r="R43">
            <v>1</v>
          </cell>
          <cell r="S43">
            <v>1</v>
          </cell>
          <cell r="T43">
            <v>1</v>
          </cell>
          <cell r="U43">
            <v>1</v>
          </cell>
          <cell r="V43">
            <v>1</v>
          </cell>
          <cell r="W43">
            <v>1</v>
          </cell>
        </row>
        <row r="44">
          <cell r="N44">
            <v>2</v>
          </cell>
          <cell r="O44">
            <v>2</v>
          </cell>
          <cell r="P44">
            <v>2</v>
          </cell>
          <cell r="Q44">
            <v>2</v>
          </cell>
          <cell r="R44">
            <v>1</v>
          </cell>
          <cell r="S44">
            <v>1</v>
          </cell>
          <cell r="T44">
            <v>1</v>
          </cell>
          <cell r="U44">
            <v>1</v>
          </cell>
          <cell r="V44">
            <v>1</v>
          </cell>
          <cell r="W44">
            <v>1</v>
          </cell>
        </row>
        <row r="45">
          <cell r="N45">
            <v>2</v>
          </cell>
          <cell r="O45">
            <v>2</v>
          </cell>
          <cell r="P45">
            <v>2</v>
          </cell>
          <cell r="Q45">
            <v>2</v>
          </cell>
          <cell r="R45">
            <v>1</v>
          </cell>
          <cell r="S45">
            <v>1</v>
          </cell>
          <cell r="T45">
            <v>1</v>
          </cell>
          <cell r="U45">
            <v>1</v>
          </cell>
          <cell r="V45">
            <v>1</v>
          </cell>
          <cell r="W45">
            <v>1</v>
          </cell>
        </row>
        <row r="47">
          <cell r="N47">
            <v>1</v>
          </cell>
          <cell r="O47">
            <v>1</v>
          </cell>
          <cell r="P47">
            <v>1</v>
          </cell>
          <cell r="Q47">
            <v>1</v>
          </cell>
          <cell r="R47">
            <v>1</v>
          </cell>
          <cell r="S47">
            <v>1</v>
          </cell>
          <cell r="T47">
            <v>1</v>
          </cell>
          <cell r="U47">
            <v>1</v>
          </cell>
          <cell r="V47">
            <v>1</v>
          </cell>
          <cell r="W47">
            <v>1</v>
          </cell>
        </row>
        <row r="48">
          <cell r="N48">
            <v>1</v>
          </cell>
          <cell r="O48">
            <v>1</v>
          </cell>
          <cell r="P48">
            <v>1</v>
          </cell>
          <cell r="Q48">
            <v>1</v>
          </cell>
          <cell r="R48">
            <v>1</v>
          </cell>
          <cell r="S48">
            <v>1</v>
          </cell>
          <cell r="T48">
            <v>1</v>
          </cell>
          <cell r="U48">
            <v>1</v>
          </cell>
          <cell r="V48">
            <v>1</v>
          </cell>
          <cell r="W48">
            <v>1</v>
          </cell>
        </row>
        <row r="49">
          <cell r="N49">
            <v>1</v>
          </cell>
          <cell r="O49">
            <v>1</v>
          </cell>
          <cell r="P49">
            <v>1</v>
          </cell>
          <cell r="Q49">
            <v>1</v>
          </cell>
          <cell r="R49">
            <v>1</v>
          </cell>
          <cell r="S49">
            <v>1</v>
          </cell>
          <cell r="T49">
            <v>1</v>
          </cell>
          <cell r="U49">
            <v>1</v>
          </cell>
          <cell r="V49">
            <v>1</v>
          </cell>
          <cell r="W49">
            <v>1</v>
          </cell>
        </row>
        <row r="50">
          <cell r="N50">
            <v>2</v>
          </cell>
          <cell r="O50">
            <v>2</v>
          </cell>
          <cell r="P50">
            <v>2</v>
          </cell>
          <cell r="Q50">
            <v>2</v>
          </cell>
          <cell r="R50">
            <v>2</v>
          </cell>
          <cell r="S50">
            <v>2</v>
          </cell>
          <cell r="T50">
            <v>2</v>
          </cell>
          <cell r="U50">
            <v>2</v>
          </cell>
          <cell r="V50">
            <v>2</v>
          </cell>
          <cell r="W50">
            <v>2</v>
          </cell>
        </row>
        <row r="51">
          <cell r="N51">
            <v>2</v>
          </cell>
          <cell r="O51">
            <v>2</v>
          </cell>
          <cell r="P51">
            <v>2</v>
          </cell>
          <cell r="Q51">
            <v>2</v>
          </cell>
          <cell r="R51">
            <v>1</v>
          </cell>
          <cell r="S51">
            <v>1</v>
          </cell>
          <cell r="T51">
            <v>1</v>
          </cell>
          <cell r="U51">
            <v>1</v>
          </cell>
          <cell r="V51">
            <v>1</v>
          </cell>
          <cell r="W51">
            <v>1</v>
          </cell>
        </row>
        <row r="52">
          <cell r="N52">
            <v>2</v>
          </cell>
          <cell r="O52">
            <v>2</v>
          </cell>
          <cell r="P52">
            <v>2</v>
          </cell>
          <cell r="Q52">
            <v>2</v>
          </cell>
          <cell r="R52">
            <v>2</v>
          </cell>
          <cell r="S52">
            <v>2</v>
          </cell>
          <cell r="T52">
            <v>2</v>
          </cell>
          <cell r="U52">
            <v>2</v>
          </cell>
          <cell r="V52">
            <v>2</v>
          </cell>
          <cell r="W52">
            <v>2</v>
          </cell>
        </row>
        <row r="53">
          <cell r="N53">
            <v>2</v>
          </cell>
          <cell r="O53">
            <v>2</v>
          </cell>
          <cell r="P53">
            <v>2</v>
          </cell>
          <cell r="Q53">
            <v>2</v>
          </cell>
          <cell r="R53">
            <v>1</v>
          </cell>
          <cell r="S53">
            <v>1</v>
          </cell>
          <cell r="T53">
            <v>1</v>
          </cell>
          <cell r="U53">
            <v>1</v>
          </cell>
          <cell r="V53">
            <v>1</v>
          </cell>
          <cell r="W53">
            <v>1</v>
          </cell>
        </row>
        <row r="54">
          <cell r="N54">
            <v>2</v>
          </cell>
          <cell r="O54">
            <v>2</v>
          </cell>
          <cell r="P54">
            <v>2</v>
          </cell>
          <cell r="Q54">
            <v>2</v>
          </cell>
          <cell r="R54">
            <v>2</v>
          </cell>
          <cell r="S54">
            <v>2</v>
          </cell>
          <cell r="T54">
            <v>2</v>
          </cell>
          <cell r="U54">
            <v>2</v>
          </cell>
          <cell r="V54">
            <v>2</v>
          </cell>
          <cell r="W54">
            <v>2</v>
          </cell>
        </row>
        <row r="55">
          <cell r="N55">
            <v>1</v>
          </cell>
          <cell r="O55">
            <v>1</v>
          </cell>
          <cell r="P55">
            <v>1</v>
          </cell>
          <cell r="Q55">
            <v>1</v>
          </cell>
          <cell r="R55">
            <v>1</v>
          </cell>
          <cell r="S55">
            <v>1</v>
          </cell>
          <cell r="T55">
            <v>1</v>
          </cell>
          <cell r="U55">
            <v>1</v>
          </cell>
          <cell r="V55">
            <v>1</v>
          </cell>
          <cell r="W55">
            <v>1</v>
          </cell>
        </row>
        <row r="57">
          <cell r="N57">
            <v>1</v>
          </cell>
          <cell r="O57">
            <v>1</v>
          </cell>
          <cell r="P57">
            <v>1</v>
          </cell>
          <cell r="Q57">
            <v>1</v>
          </cell>
          <cell r="R57">
            <v>1</v>
          </cell>
          <cell r="S57">
            <v>1</v>
          </cell>
          <cell r="T57">
            <v>1</v>
          </cell>
          <cell r="U57">
            <v>1</v>
          </cell>
          <cell r="V57">
            <v>1</v>
          </cell>
          <cell r="W57">
            <v>1</v>
          </cell>
        </row>
        <row r="58">
          <cell r="N58">
            <v>1</v>
          </cell>
          <cell r="O58">
            <v>1</v>
          </cell>
          <cell r="P58">
            <v>1</v>
          </cell>
          <cell r="Q58">
            <v>1</v>
          </cell>
          <cell r="R58">
            <v>1</v>
          </cell>
          <cell r="S58">
            <v>1</v>
          </cell>
          <cell r="T58">
            <v>1</v>
          </cell>
          <cell r="U58">
            <v>1</v>
          </cell>
          <cell r="V58">
            <v>1</v>
          </cell>
          <cell r="W58">
            <v>1</v>
          </cell>
        </row>
        <row r="59">
          <cell r="N59">
            <v>1</v>
          </cell>
          <cell r="O59">
            <v>1</v>
          </cell>
          <cell r="P59">
            <v>1</v>
          </cell>
          <cell r="Q59">
            <v>1</v>
          </cell>
          <cell r="R59">
            <v>1</v>
          </cell>
          <cell r="S59">
            <v>1</v>
          </cell>
          <cell r="T59">
            <v>1</v>
          </cell>
          <cell r="U59">
            <v>1</v>
          </cell>
          <cell r="V59">
            <v>1</v>
          </cell>
          <cell r="W59">
            <v>1</v>
          </cell>
        </row>
        <row r="60">
          <cell r="N60">
            <v>1</v>
          </cell>
          <cell r="O60">
            <v>1</v>
          </cell>
          <cell r="P60">
            <v>1</v>
          </cell>
          <cell r="Q60">
            <v>1</v>
          </cell>
          <cell r="R60">
            <v>1</v>
          </cell>
          <cell r="S60">
            <v>1</v>
          </cell>
          <cell r="T60">
            <v>1</v>
          </cell>
          <cell r="U60">
            <v>1</v>
          </cell>
          <cell r="V60">
            <v>1</v>
          </cell>
          <cell r="W60">
            <v>1</v>
          </cell>
        </row>
        <row r="61">
          <cell r="N61">
            <v>1</v>
          </cell>
          <cell r="O61">
            <v>1</v>
          </cell>
          <cell r="P61">
            <v>1</v>
          </cell>
          <cell r="Q61">
            <v>1</v>
          </cell>
          <cell r="R61">
            <v>1</v>
          </cell>
          <cell r="S61">
            <v>1</v>
          </cell>
          <cell r="T61">
            <v>1</v>
          </cell>
          <cell r="U61">
            <v>1</v>
          </cell>
          <cell r="V61">
            <v>1</v>
          </cell>
          <cell r="W61">
            <v>1</v>
          </cell>
        </row>
        <row r="62">
          <cell r="N62">
            <v>2</v>
          </cell>
          <cell r="O62">
            <v>2</v>
          </cell>
          <cell r="P62">
            <v>2</v>
          </cell>
          <cell r="Q62">
            <v>2</v>
          </cell>
          <cell r="R62">
            <v>2</v>
          </cell>
          <cell r="S62">
            <v>2</v>
          </cell>
          <cell r="T62">
            <v>2</v>
          </cell>
          <cell r="U62">
            <v>2</v>
          </cell>
          <cell r="V62">
            <v>2</v>
          </cell>
          <cell r="W62">
            <v>2</v>
          </cell>
        </row>
        <row r="63">
          <cell r="N63">
            <v>4</v>
          </cell>
          <cell r="O63">
            <v>4</v>
          </cell>
          <cell r="P63">
            <v>4</v>
          </cell>
          <cell r="Q63">
            <v>4</v>
          </cell>
          <cell r="R63">
            <v>4</v>
          </cell>
          <cell r="S63">
            <v>4</v>
          </cell>
          <cell r="T63">
            <v>4</v>
          </cell>
          <cell r="U63">
            <v>4</v>
          </cell>
          <cell r="V63">
            <v>4</v>
          </cell>
          <cell r="W63">
            <v>4</v>
          </cell>
        </row>
        <row r="64">
          <cell r="N64">
            <v>1</v>
          </cell>
          <cell r="O64">
            <v>1</v>
          </cell>
          <cell r="P64">
            <v>1</v>
          </cell>
          <cell r="Q64">
            <v>1</v>
          </cell>
          <cell r="R64">
            <v>1</v>
          </cell>
          <cell r="S64">
            <v>1</v>
          </cell>
          <cell r="T64">
            <v>1</v>
          </cell>
          <cell r="U64">
            <v>1</v>
          </cell>
          <cell r="V64">
            <v>1</v>
          </cell>
          <cell r="W64">
            <v>1</v>
          </cell>
        </row>
        <row r="65">
          <cell r="N65">
            <v>1</v>
          </cell>
          <cell r="O65">
            <v>1</v>
          </cell>
          <cell r="P65">
            <v>1</v>
          </cell>
          <cell r="Q65">
            <v>1</v>
          </cell>
          <cell r="R65">
            <v>1</v>
          </cell>
          <cell r="S65">
            <v>1</v>
          </cell>
          <cell r="T65">
            <v>1</v>
          </cell>
          <cell r="U65">
            <v>1</v>
          </cell>
          <cell r="V65">
            <v>1</v>
          </cell>
          <cell r="W65">
            <v>1</v>
          </cell>
        </row>
        <row r="66">
          <cell r="N66">
            <v>2</v>
          </cell>
          <cell r="O66">
            <v>2</v>
          </cell>
          <cell r="P66">
            <v>2</v>
          </cell>
          <cell r="Q66">
            <v>2</v>
          </cell>
          <cell r="R66">
            <v>2</v>
          </cell>
          <cell r="S66">
            <v>2</v>
          </cell>
          <cell r="T66">
            <v>2</v>
          </cell>
          <cell r="U66">
            <v>2</v>
          </cell>
          <cell r="V66">
            <v>2</v>
          </cell>
          <cell r="W66">
            <v>2</v>
          </cell>
        </row>
        <row r="67">
          <cell r="N67">
            <v>4</v>
          </cell>
          <cell r="O67">
            <v>4</v>
          </cell>
          <cell r="P67">
            <v>4</v>
          </cell>
          <cell r="Q67">
            <v>4</v>
          </cell>
          <cell r="R67">
            <v>4</v>
          </cell>
          <cell r="S67">
            <v>4</v>
          </cell>
          <cell r="T67">
            <v>4</v>
          </cell>
          <cell r="U67">
            <v>4</v>
          </cell>
          <cell r="V67">
            <v>4</v>
          </cell>
          <cell r="W67">
            <v>4</v>
          </cell>
        </row>
        <row r="68">
          <cell r="N68">
            <v>3</v>
          </cell>
          <cell r="O68">
            <v>3</v>
          </cell>
          <cell r="P68">
            <v>3</v>
          </cell>
          <cell r="Q68">
            <v>3</v>
          </cell>
          <cell r="R68">
            <v>3</v>
          </cell>
          <cell r="S68">
            <v>3</v>
          </cell>
          <cell r="T68">
            <v>3</v>
          </cell>
          <cell r="U68">
            <v>3</v>
          </cell>
          <cell r="V68">
            <v>3</v>
          </cell>
          <cell r="W68">
            <v>3</v>
          </cell>
        </row>
        <row r="69">
          <cell r="N69">
            <v>17</v>
          </cell>
          <cell r="O69">
            <v>17</v>
          </cell>
          <cell r="P69">
            <v>17</v>
          </cell>
          <cell r="Q69">
            <v>17</v>
          </cell>
        </row>
        <row r="70">
          <cell r="F70">
            <v>19</v>
          </cell>
          <cell r="G70">
            <v>19</v>
          </cell>
          <cell r="H70">
            <v>33</v>
          </cell>
          <cell r="I70">
            <v>33</v>
          </cell>
          <cell r="J70">
            <v>33</v>
          </cell>
          <cell r="K70">
            <v>33</v>
          </cell>
          <cell r="L70">
            <v>33</v>
          </cell>
          <cell r="M70">
            <v>90</v>
          </cell>
          <cell r="N70">
            <v>119</v>
          </cell>
          <cell r="O70">
            <v>119</v>
          </cell>
          <cell r="P70">
            <v>119</v>
          </cell>
          <cell r="Q70">
            <v>119</v>
          </cell>
          <cell r="R70">
            <v>90</v>
          </cell>
          <cell r="S70">
            <v>90</v>
          </cell>
          <cell r="T70">
            <v>90</v>
          </cell>
          <cell r="U70">
            <v>90</v>
          </cell>
          <cell r="V70">
            <v>90</v>
          </cell>
          <cell r="W70">
            <v>90</v>
          </cell>
        </row>
      </sheetData>
      <sheetData sheetId="5">
        <row r="5">
          <cell r="E5" t="str">
            <v>2005-8</v>
          </cell>
        </row>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2</v>
          </cell>
          <cell r="L11">
            <v>2</v>
          </cell>
          <cell r="M11">
            <v>4</v>
          </cell>
          <cell r="N11">
            <v>8</v>
          </cell>
          <cell r="O11">
            <v>8</v>
          </cell>
          <cell r="P11">
            <v>8</v>
          </cell>
          <cell r="Q11">
            <v>8</v>
          </cell>
          <cell r="R11">
            <v>8</v>
          </cell>
          <cell r="S11">
            <v>8</v>
          </cell>
          <cell r="T11">
            <v>8</v>
          </cell>
          <cell r="U11">
            <v>8</v>
          </cell>
          <cell r="V11">
            <v>8</v>
          </cell>
          <cell r="W11">
            <v>8</v>
          </cell>
        </row>
        <row r="12">
          <cell r="F12">
            <v>1</v>
          </cell>
          <cell r="G12">
            <v>1</v>
          </cell>
          <cell r="H12">
            <v>1</v>
          </cell>
          <cell r="I12">
            <v>1</v>
          </cell>
          <cell r="J12">
            <v>1</v>
          </cell>
          <cell r="K12">
            <v>1</v>
          </cell>
          <cell r="L12">
            <v>1</v>
          </cell>
          <cell r="M12">
            <v>8</v>
          </cell>
          <cell r="N12">
            <v>8</v>
          </cell>
          <cell r="O12">
            <v>8</v>
          </cell>
          <cell r="P12">
            <v>8</v>
          </cell>
          <cell r="Q12">
            <v>8</v>
          </cell>
          <cell r="R12">
            <v>8</v>
          </cell>
          <cell r="S12">
            <v>8</v>
          </cell>
          <cell r="T12">
            <v>8</v>
          </cell>
          <cell r="U12">
            <v>8</v>
          </cell>
          <cell r="V12">
            <v>8</v>
          </cell>
          <cell r="W12">
            <v>8</v>
          </cell>
        </row>
        <row r="13">
          <cell r="F13">
            <v>4</v>
          </cell>
          <cell r="G13">
            <v>4</v>
          </cell>
          <cell r="H13">
            <v>4</v>
          </cell>
          <cell r="I13">
            <v>4</v>
          </cell>
          <cell r="J13">
            <v>4</v>
          </cell>
          <cell r="K13">
            <v>4</v>
          </cell>
          <cell r="L13">
            <v>4</v>
          </cell>
          <cell r="M13">
            <v>1</v>
          </cell>
          <cell r="N13">
            <v>15</v>
          </cell>
          <cell r="O13">
            <v>15</v>
          </cell>
          <cell r="P13">
            <v>15</v>
          </cell>
          <cell r="Q13">
            <v>16</v>
          </cell>
          <cell r="R13">
            <v>16</v>
          </cell>
          <cell r="S13">
            <v>16</v>
          </cell>
          <cell r="T13">
            <v>16</v>
          </cell>
          <cell r="U13">
            <v>16</v>
          </cell>
          <cell r="V13">
            <v>16</v>
          </cell>
          <cell r="W13">
            <v>15</v>
          </cell>
          <cell r="X13">
            <v>15</v>
          </cell>
        </row>
        <row r="14">
          <cell r="F14">
            <v>4</v>
          </cell>
          <cell r="G14">
            <v>4</v>
          </cell>
          <cell r="H14">
            <v>4</v>
          </cell>
          <cell r="I14">
            <v>4</v>
          </cell>
          <cell r="J14">
            <v>4</v>
          </cell>
          <cell r="K14">
            <v>4</v>
          </cell>
          <cell r="L14">
            <v>4</v>
          </cell>
          <cell r="M14">
            <v>8</v>
          </cell>
          <cell r="N14">
            <v>16</v>
          </cell>
          <cell r="O14">
            <v>16</v>
          </cell>
          <cell r="P14">
            <v>16</v>
          </cell>
          <cell r="Q14">
            <v>16</v>
          </cell>
          <cell r="R14">
            <v>16</v>
          </cell>
          <cell r="S14">
            <v>16</v>
          </cell>
          <cell r="T14">
            <v>16</v>
          </cell>
          <cell r="U14">
            <v>16</v>
          </cell>
          <cell r="V14">
            <v>16</v>
          </cell>
          <cell r="W14">
            <v>16</v>
          </cell>
        </row>
        <row r="15">
          <cell r="F15">
            <v>2</v>
          </cell>
          <cell r="G15">
            <v>2</v>
          </cell>
          <cell r="H15">
            <v>2</v>
          </cell>
          <cell r="I15">
            <v>2</v>
          </cell>
          <cell r="J15">
            <v>2</v>
          </cell>
          <cell r="K15">
            <v>2</v>
          </cell>
          <cell r="L15">
            <v>2</v>
          </cell>
          <cell r="M15">
            <v>2</v>
          </cell>
          <cell r="N15">
            <v>2</v>
          </cell>
          <cell r="O15">
            <v>3</v>
          </cell>
          <cell r="P15">
            <v>3</v>
          </cell>
          <cell r="Q15">
            <v>3</v>
          </cell>
          <cell r="R15">
            <v>3</v>
          </cell>
          <cell r="S15">
            <v>3</v>
          </cell>
          <cell r="T15">
            <v>3</v>
          </cell>
          <cell r="U15">
            <v>3</v>
          </cell>
          <cell r="V15">
            <v>3</v>
          </cell>
          <cell r="W15">
            <v>3</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12</v>
          </cell>
          <cell r="G17">
            <v>12</v>
          </cell>
          <cell r="H17">
            <v>12</v>
          </cell>
          <cell r="I17">
            <v>12</v>
          </cell>
          <cell r="J17">
            <v>12</v>
          </cell>
          <cell r="K17">
            <v>13</v>
          </cell>
          <cell r="L17">
            <v>13</v>
          </cell>
          <cell r="M17">
            <v>22</v>
          </cell>
          <cell r="N17">
            <v>34</v>
          </cell>
          <cell r="O17">
            <v>35</v>
          </cell>
          <cell r="P17">
            <v>35</v>
          </cell>
          <cell r="Q17">
            <v>35</v>
          </cell>
          <cell r="R17">
            <v>35</v>
          </cell>
          <cell r="S17">
            <v>35</v>
          </cell>
          <cell r="T17">
            <v>35</v>
          </cell>
          <cell r="U17">
            <v>35</v>
          </cell>
          <cell r="V17">
            <v>35</v>
          </cell>
          <cell r="W17">
            <v>35</v>
          </cell>
          <cell r="X17">
            <v>66469</v>
          </cell>
        </row>
      </sheetData>
      <sheetData sheetId="6">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11</v>
          </cell>
          <cell r="I11">
            <v>11</v>
          </cell>
          <cell r="J11">
            <v>11</v>
          </cell>
          <cell r="K11">
            <v>12</v>
          </cell>
          <cell r="L11">
            <v>12</v>
          </cell>
          <cell r="M11">
            <v>14</v>
          </cell>
          <cell r="N11">
            <v>14</v>
          </cell>
          <cell r="O11">
            <v>14</v>
          </cell>
          <cell r="P11">
            <v>14</v>
          </cell>
          <cell r="Q11">
            <v>14</v>
          </cell>
          <cell r="R11">
            <v>14</v>
          </cell>
          <cell r="S11">
            <v>14</v>
          </cell>
          <cell r="T11">
            <v>14</v>
          </cell>
          <cell r="U11">
            <v>14</v>
          </cell>
          <cell r="V11">
            <v>14</v>
          </cell>
          <cell r="W11">
            <v>14</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2</v>
          </cell>
          <cell r="G14">
            <v>2</v>
          </cell>
          <cell r="H14">
            <v>2</v>
          </cell>
          <cell r="I14">
            <v>2</v>
          </cell>
          <cell r="J14">
            <v>2</v>
          </cell>
          <cell r="K14">
            <v>3</v>
          </cell>
          <cell r="L14">
            <v>3</v>
          </cell>
          <cell r="M14">
            <v>3</v>
          </cell>
          <cell r="N14">
            <v>3</v>
          </cell>
          <cell r="O14">
            <v>3</v>
          </cell>
          <cell r="P14">
            <v>3</v>
          </cell>
          <cell r="Q14">
            <v>3</v>
          </cell>
          <cell r="R14">
            <v>3</v>
          </cell>
          <cell r="S14">
            <v>3</v>
          </cell>
          <cell r="T14">
            <v>3</v>
          </cell>
          <cell r="U14">
            <v>3</v>
          </cell>
          <cell r="V14">
            <v>3</v>
          </cell>
          <cell r="W14">
            <v>3</v>
          </cell>
        </row>
        <row r="15">
          <cell r="F15">
            <v>4</v>
          </cell>
          <cell r="G15">
            <v>4</v>
          </cell>
          <cell r="H15">
            <v>4</v>
          </cell>
          <cell r="I15">
            <v>4</v>
          </cell>
          <cell r="J15">
            <v>4</v>
          </cell>
          <cell r="K15">
            <v>6</v>
          </cell>
          <cell r="L15">
            <v>6</v>
          </cell>
          <cell r="M15">
            <v>6</v>
          </cell>
          <cell r="N15">
            <v>6</v>
          </cell>
          <cell r="O15">
            <v>6</v>
          </cell>
          <cell r="P15">
            <v>6</v>
          </cell>
          <cell r="Q15">
            <v>6</v>
          </cell>
          <cell r="R15">
            <v>6</v>
          </cell>
          <cell r="S15">
            <v>6</v>
          </cell>
          <cell r="T15">
            <v>6</v>
          </cell>
          <cell r="U15">
            <v>6</v>
          </cell>
          <cell r="V15">
            <v>6</v>
          </cell>
          <cell r="W15">
            <v>6</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1</v>
          </cell>
          <cell r="O17">
            <v>1</v>
          </cell>
          <cell r="P17">
            <v>1</v>
          </cell>
          <cell r="Q17">
            <v>1</v>
          </cell>
          <cell r="R17">
            <v>1</v>
          </cell>
          <cell r="S17">
            <v>1</v>
          </cell>
          <cell r="T17">
            <v>1</v>
          </cell>
          <cell r="U17">
            <v>1</v>
          </cell>
          <cell r="V17">
            <v>1</v>
          </cell>
          <cell r="W17">
            <v>1</v>
          </cell>
        </row>
        <row r="18">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row>
        <row r="19">
          <cell r="F19">
            <v>3</v>
          </cell>
          <cell r="G19">
            <v>3</v>
          </cell>
          <cell r="H19">
            <v>4</v>
          </cell>
          <cell r="I19">
            <v>4</v>
          </cell>
          <cell r="J19">
            <v>4</v>
          </cell>
          <cell r="K19">
            <v>6</v>
          </cell>
          <cell r="L19">
            <v>6</v>
          </cell>
          <cell r="M19">
            <v>6</v>
          </cell>
          <cell r="N19">
            <v>6</v>
          </cell>
          <cell r="O19">
            <v>6</v>
          </cell>
          <cell r="P19">
            <v>6</v>
          </cell>
          <cell r="Q19">
            <v>6</v>
          </cell>
          <cell r="R19">
            <v>6</v>
          </cell>
          <cell r="S19">
            <v>6</v>
          </cell>
          <cell r="T19">
            <v>6</v>
          </cell>
          <cell r="U19">
            <v>6</v>
          </cell>
          <cell r="V19">
            <v>6</v>
          </cell>
          <cell r="W19">
            <v>6</v>
          </cell>
        </row>
        <row r="20">
          <cell r="K20">
            <v>2</v>
          </cell>
          <cell r="L20">
            <v>2</v>
          </cell>
          <cell r="M20">
            <v>3</v>
          </cell>
          <cell r="N20">
            <v>4</v>
          </cell>
          <cell r="O20">
            <v>4</v>
          </cell>
          <cell r="P20">
            <v>4</v>
          </cell>
          <cell r="Q20">
            <v>4</v>
          </cell>
          <cell r="R20">
            <v>4</v>
          </cell>
          <cell r="S20">
            <v>4</v>
          </cell>
          <cell r="T20">
            <v>4</v>
          </cell>
          <cell r="U20">
            <v>4</v>
          </cell>
          <cell r="V20">
            <v>4</v>
          </cell>
          <cell r="W20">
            <v>4</v>
          </cell>
        </row>
        <row r="21">
          <cell r="N21">
            <v>4</v>
          </cell>
          <cell r="O21">
            <v>4</v>
          </cell>
          <cell r="P21">
            <v>4</v>
          </cell>
          <cell r="Q21">
            <v>4</v>
          </cell>
          <cell r="R21">
            <v>4</v>
          </cell>
          <cell r="S21">
            <v>4</v>
          </cell>
          <cell r="T21">
            <v>4</v>
          </cell>
          <cell r="U21">
            <v>4</v>
          </cell>
          <cell r="V21">
            <v>4</v>
          </cell>
          <cell r="W21">
            <v>4</v>
          </cell>
        </row>
        <row r="22">
          <cell r="H22">
            <v>1</v>
          </cell>
          <cell r="I22">
            <v>1</v>
          </cell>
          <cell r="J22">
            <v>1</v>
          </cell>
          <cell r="K22">
            <v>1</v>
          </cell>
          <cell r="L22">
            <v>2</v>
          </cell>
          <cell r="M22">
            <v>2</v>
          </cell>
          <cell r="N22">
            <v>2</v>
          </cell>
          <cell r="O22">
            <v>2</v>
          </cell>
          <cell r="P22">
            <v>2</v>
          </cell>
          <cell r="Q22">
            <v>2</v>
          </cell>
          <cell r="R22">
            <v>2</v>
          </cell>
          <cell r="S22">
            <v>2</v>
          </cell>
          <cell r="T22">
            <v>2</v>
          </cell>
          <cell r="U22">
            <v>2</v>
          </cell>
          <cell r="V22">
            <v>2</v>
          </cell>
          <cell r="W22">
            <v>2</v>
          </cell>
        </row>
        <row r="23">
          <cell r="F23">
            <v>21</v>
          </cell>
          <cell r="G23">
            <v>21</v>
          </cell>
          <cell r="H23">
            <v>25</v>
          </cell>
          <cell r="I23">
            <v>25</v>
          </cell>
          <cell r="J23">
            <v>25</v>
          </cell>
          <cell r="K23">
            <v>35</v>
          </cell>
          <cell r="L23">
            <v>36</v>
          </cell>
          <cell r="M23">
            <v>39</v>
          </cell>
          <cell r="N23">
            <v>45</v>
          </cell>
          <cell r="O23">
            <v>45</v>
          </cell>
          <cell r="P23">
            <v>45</v>
          </cell>
          <cell r="Q23">
            <v>45</v>
          </cell>
          <cell r="R23">
            <v>45</v>
          </cell>
          <cell r="S23">
            <v>45</v>
          </cell>
          <cell r="T23">
            <v>45</v>
          </cell>
          <cell r="U23">
            <v>45</v>
          </cell>
          <cell r="V23">
            <v>45</v>
          </cell>
          <cell r="W23">
            <v>45</v>
          </cell>
        </row>
      </sheetData>
      <sheetData sheetId="7">
        <row r="10">
          <cell r="F10" t="str">
            <v>2005-1</v>
          </cell>
        </row>
        <row r="14">
          <cell r="F14" t="str">
            <v>2005-1</v>
          </cell>
          <cell r="G14" t="str">
            <v>2005-2</v>
          </cell>
          <cell r="H14" t="str">
            <v>2005-3</v>
          </cell>
          <cell r="I14" t="str">
            <v>2005-4</v>
          </cell>
          <cell r="J14" t="str">
            <v>2005-5</v>
          </cell>
          <cell r="K14" t="str">
            <v>2005-6</v>
          </cell>
          <cell r="L14" t="str">
            <v>2005-7</v>
          </cell>
          <cell r="M14" t="str">
            <v>2005-8</v>
          </cell>
          <cell r="N14" t="str">
            <v>2005-9</v>
          </cell>
          <cell r="O14" t="str">
            <v>2005-10</v>
          </cell>
          <cell r="P14" t="str">
            <v>2005-11</v>
          </cell>
          <cell r="Q14" t="str">
            <v>2005-12</v>
          </cell>
          <cell r="R14" t="str">
            <v>2006-1</v>
          </cell>
          <cell r="S14" t="str">
            <v>2006-2</v>
          </cell>
          <cell r="T14" t="str">
            <v>2006-3</v>
          </cell>
          <cell r="U14" t="str">
            <v>2006-4</v>
          </cell>
          <cell r="V14" t="str">
            <v>2006-5</v>
          </cell>
          <cell r="W14" t="str">
            <v>2006-6</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8</v>
          </cell>
          <cell r="G17">
            <v>8</v>
          </cell>
          <cell r="H17">
            <v>10</v>
          </cell>
          <cell r="I17">
            <v>10</v>
          </cell>
          <cell r="J17">
            <v>10</v>
          </cell>
          <cell r="K17">
            <v>12</v>
          </cell>
          <cell r="L17">
            <v>12</v>
          </cell>
          <cell r="M17">
            <v>48</v>
          </cell>
          <cell r="N17">
            <v>95</v>
          </cell>
          <cell r="O17">
            <v>103</v>
          </cell>
          <cell r="P17">
            <v>85</v>
          </cell>
          <cell r="Q17">
            <v>80</v>
          </cell>
          <cell r="R17">
            <v>74</v>
          </cell>
          <cell r="S17">
            <v>74</v>
          </cell>
          <cell r="T17">
            <v>74</v>
          </cell>
          <cell r="U17">
            <v>74</v>
          </cell>
          <cell r="V17">
            <v>74</v>
          </cell>
          <cell r="W17">
            <v>74</v>
          </cell>
        </row>
        <row r="18">
          <cell r="F18">
            <v>4</v>
          </cell>
          <cell r="G18">
            <v>4</v>
          </cell>
          <cell r="H18">
            <v>4</v>
          </cell>
          <cell r="I18">
            <v>4</v>
          </cell>
          <cell r="J18">
            <v>4</v>
          </cell>
          <cell r="K18">
            <v>4</v>
          </cell>
          <cell r="L18">
            <v>4</v>
          </cell>
          <cell r="M18">
            <v>5</v>
          </cell>
          <cell r="N18">
            <v>6</v>
          </cell>
          <cell r="O18">
            <v>6</v>
          </cell>
          <cell r="P18">
            <v>6</v>
          </cell>
          <cell r="Q18">
            <v>6</v>
          </cell>
          <cell r="R18">
            <v>6</v>
          </cell>
          <cell r="S18">
            <v>6</v>
          </cell>
          <cell r="T18">
            <v>6</v>
          </cell>
          <cell r="U18">
            <v>6</v>
          </cell>
          <cell r="V18">
            <v>6</v>
          </cell>
          <cell r="W18">
            <v>6</v>
          </cell>
        </row>
        <row r="19">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row>
        <row r="20">
          <cell r="F20">
            <v>3</v>
          </cell>
          <cell r="G20">
            <v>3</v>
          </cell>
          <cell r="H20">
            <v>3</v>
          </cell>
          <cell r="I20">
            <v>3</v>
          </cell>
          <cell r="J20">
            <v>3</v>
          </cell>
          <cell r="K20">
            <v>3</v>
          </cell>
          <cell r="L20">
            <v>3</v>
          </cell>
          <cell r="M20">
            <v>6</v>
          </cell>
          <cell r="N20">
            <v>6</v>
          </cell>
          <cell r="O20">
            <v>6</v>
          </cell>
          <cell r="P20">
            <v>6</v>
          </cell>
          <cell r="Q20">
            <v>6</v>
          </cell>
          <cell r="R20">
            <v>6</v>
          </cell>
          <cell r="S20">
            <v>6</v>
          </cell>
          <cell r="T20">
            <v>6</v>
          </cell>
          <cell r="U20">
            <v>6</v>
          </cell>
          <cell r="V20">
            <v>6</v>
          </cell>
          <cell r="W20">
            <v>6</v>
          </cell>
        </row>
        <row r="21">
          <cell r="F21">
            <v>1</v>
          </cell>
          <cell r="G21">
            <v>1</v>
          </cell>
          <cell r="H21">
            <v>1</v>
          </cell>
          <cell r="I21">
            <v>1</v>
          </cell>
          <cell r="J21">
            <v>1</v>
          </cell>
          <cell r="K21">
            <v>1</v>
          </cell>
          <cell r="L21">
            <v>1</v>
          </cell>
          <cell r="M21">
            <v>2</v>
          </cell>
          <cell r="N21">
            <v>2</v>
          </cell>
          <cell r="O21">
            <v>2</v>
          </cell>
          <cell r="P21">
            <v>2</v>
          </cell>
          <cell r="Q21">
            <v>2</v>
          </cell>
          <cell r="R21">
            <v>2</v>
          </cell>
          <cell r="S21">
            <v>2</v>
          </cell>
          <cell r="T21">
            <v>2</v>
          </cell>
          <cell r="U21">
            <v>2</v>
          </cell>
          <cell r="V21">
            <v>2</v>
          </cell>
          <cell r="W21">
            <v>2</v>
          </cell>
        </row>
        <row r="22">
          <cell r="F22">
            <v>6</v>
          </cell>
          <cell r="G22">
            <v>6</v>
          </cell>
          <cell r="H22">
            <v>8</v>
          </cell>
          <cell r="I22">
            <v>8</v>
          </cell>
          <cell r="J22">
            <v>8</v>
          </cell>
          <cell r="K22">
            <v>16</v>
          </cell>
          <cell r="L22">
            <v>16</v>
          </cell>
          <cell r="O22">
            <v>10</v>
          </cell>
          <cell r="P22">
            <v>10</v>
          </cell>
          <cell r="Q22">
            <v>16</v>
          </cell>
          <cell r="R22">
            <v>16</v>
          </cell>
          <cell r="S22">
            <v>16</v>
          </cell>
          <cell r="T22">
            <v>16</v>
          </cell>
          <cell r="U22">
            <v>16</v>
          </cell>
          <cell r="V22">
            <v>16</v>
          </cell>
          <cell r="W22">
            <v>16</v>
          </cell>
        </row>
        <row r="23">
          <cell r="F23">
            <v>2</v>
          </cell>
          <cell r="G23">
            <v>2</v>
          </cell>
          <cell r="H23">
            <v>2</v>
          </cell>
          <cell r="I23">
            <v>6</v>
          </cell>
          <cell r="J23">
            <v>6</v>
          </cell>
          <cell r="K23">
            <v>6</v>
          </cell>
          <cell r="L23">
            <v>6</v>
          </cell>
        </row>
        <row r="26">
          <cell r="F26">
            <v>38</v>
          </cell>
          <cell r="G26">
            <v>38</v>
          </cell>
          <cell r="H26">
            <v>50</v>
          </cell>
          <cell r="I26">
            <v>54</v>
          </cell>
          <cell r="J26">
            <v>54</v>
          </cell>
          <cell r="K26">
            <v>65</v>
          </cell>
          <cell r="L26">
            <v>65</v>
          </cell>
          <cell r="M26">
            <v>92</v>
          </cell>
          <cell r="N26">
            <v>166</v>
          </cell>
          <cell r="O26">
            <v>185</v>
          </cell>
          <cell r="P26">
            <v>173</v>
          </cell>
          <cell r="Q26">
            <v>171</v>
          </cell>
          <cell r="R26">
            <v>159</v>
          </cell>
          <cell r="S26">
            <v>159</v>
          </cell>
          <cell r="T26">
            <v>159</v>
          </cell>
          <cell r="U26">
            <v>159</v>
          </cell>
          <cell r="V26">
            <v>159</v>
          </cell>
          <cell r="W26">
            <v>159</v>
          </cell>
        </row>
      </sheetData>
      <sheetData sheetId="8">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12</v>
          </cell>
          <cell r="O11">
            <v>12</v>
          </cell>
          <cell r="P11">
            <v>12</v>
          </cell>
          <cell r="Q11">
            <v>12</v>
          </cell>
          <cell r="R11">
            <v>12</v>
          </cell>
          <cell r="S11">
            <v>12</v>
          </cell>
          <cell r="T11">
            <v>12</v>
          </cell>
          <cell r="U11">
            <v>12</v>
          </cell>
          <cell r="V11">
            <v>12</v>
          </cell>
          <cell r="W11">
            <v>12</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9</v>
          </cell>
          <cell r="G14">
            <v>9</v>
          </cell>
          <cell r="H14">
            <v>9</v>
          </cell>
          <cell r="I14">
            <v>9</v>
          </cell>
          <cell r="J14">
            <v>9</v>
          </cell>
          <cell r="K14">
            <v>9</v>
          </cell>
          <cell r="L14">
            <v>9</v>
          </cell>
          <cell r="M14">
            <v>12</v>
          </cell>
          <cell r="N14">
            <v>15</v>
          </cell>
          <cell r="O14">
            <v>15</v>
          </cell>
          <cell r="P14">
            <v>15</v>
          </cell>
          <cell r="Q14">
            <v>15</v>
          </cell>
          <cell r="R14">
            <v>15</v>
          </cell>
          <cell r="S14">
            <v>15</v>
          </cell>
          <cell r="T14">
            <v>15</v>
          </cell>
          <cell r="U14">
            <v>15</v>
          </cell>
          <cell r="V14">
            <v>15</v>
          </cell>
          <cell r="W14">
            <v>15</v>
          </cell>
        </row>
      </sheetData>
      <sheetData sheetId="9">
        <row r="38">
          <cell r="F38">
            <v>1</v>
          </cell>
          <cell r="G38">
            <v>2</v>
          </cell>
          <cell r="H38">
            <v>3</v>
          </cell>
          <cell r="I38">
            <v>4</v>
          </cell>
          <cell r="J38">
            <v>5</v>
          </cell>
          <cell r="K38">
            <v>6</v>
          </cell>
          <cell r="L38">
            <v>7</v>
          </cell>
          <cell r="M38">
            <v>8</v>
          </cell>
          <cell r="N38">
            <v>9</v>
          </cell>
          <cell r="O38">
            <v>10</v>
          </cell>
          <cell r="P38">
            <v>11</v>
          </cell>
          <cell r="Q38">
            <v>12</v>
          </cell>
          <cell r="R38">
            <v>13</v>
          </cell>
          <cell r="S38">
            <v>14</v>
          </cell>
          <cell r="T38">
            <v>15</v>
          </cell>
          <cell r="U38">
            <v>16</v>
          </cell>
          <cell r="V38">
            <v>17</v>
          </cell>
          <cell r="W38">
            <v>18</v>
          </cell>
        </row>
        <row r="39">
          <cell r="F39">
            <v>13</v>
          </cell>
          <cell r="G39">
            <v>13</v>
          </cell>
          <cell r="H39">
            <v>13</v>
          </cell>
          <cell r="I39">
            <v>13</v>
          </cell>
          <cell r="J39">
            <v>13</v>
          </cell>
          <cell r="K39">
            <v>13</v>
          </cell>
          <cell r="L39">
            <v>13</v>
          </cell>
          <cell r="M39">
            <v>13</v>
          </cell>
          <cell r="N39">
            <v>13</v>
          </cell>
          <cell r="O39">
            <v>13</v>
          </cell>
          <cell r="P39">
            <v>13</v>
          </cell>
          <cell r="Q39">
            <v>13</v>
          </cell>
          <cell r="R39">
            <v>13</v>
          </cell>
          <cell r="S39">
            <v>13</v>
          </cell>
          <cell r="T39">
            <v>13</v>
          </cell>
          <cell r="U39">
            <v>13</v>
          </cell>
          <cell r="V39">
            <v>13</v>
          </cell>
          <cell r="W39">
            <v>13</v>
          </cell>
        </row>
        <row r="40">
          <cell r="F40">
            <v>13</v>
          </cell>
          <cell r="G40">
            <v>16</v>
          </cell>
          <cell r="H40">
            <v>20</v>
          </cell>
          <cell r="I40">
            <v>26</v>
          </cell>
          <cell r="J40">
            <v>33</v>
          </cell>
          <cell r="K40">
            <v>36</v>
          </cell>
          <cell r="L40">
            <v>43</v>
          </cell>
          <cell r="M40">
            <v>46</v>
          </cell>
          <cell r="N40">
            <v>52</v>
          </cell>
          <cell r="O40">
            <v>58</v>
          </cell>
          <cell r="P40">
            <v>63</v>
          </cell>
          <cell r="Q40">
            <v>66</v>
          </cell>
          <cell r="R40">
            <v>76</v>
          </cell>
          <cell r="S40">
            <v>79</v>
          </cell>
          <cell r="T40">
            <v>83</v>
          </cell>
          <cell r="U40">
            <v>89</v>
          </cell>
          <cell r="V40">
            <v>92</v>
          </cell>
          <cell r="W40">
            <v>93</v>
          </cell>
        </row>
        <row r="41">
          <cell r="F41">
            <v>150</v>
          </cell>
          <cell r="G41">
            <v>150</v>
          </cell>
          <cell r="H41">
            <v>150</v>
          </cell>
          <cell r="I41">
            <v>150</v>
          </cell>
          <cell r="J41">
            <v>150</v>
          </cell>
          <cell r="K41">
            <v>150</v>
          </cell>
          <cell r="L41">
            <v>150</v>
          </cell>
          <cell r="M41">
            <v>150</v>
          </cell>
          <cell r="N41">
            <v>150</v>
          </cell>
          <cell r="O41">
            <v>150</v>
          </cell>
          <cell r="P41">
            <v>150</v>
          </cell>
          <cell r="Q41">
            <v>150</v>
          </cell>
          <cell r="R41">
            <v>150</v>
          </cell>
          <cell r="S41">
            <v>150</v>
          </cell>
          <cell r="T41">
            <v>150</v>
          </cell>
          <cell r="U41">
            <v>150</v>
          </cell>
          <cell r="V41">
            <v>150</v>
          </cell>
          <cell r="W41">
            <v>150</v>
          </cell>
        </row>
        <row r="42">
          <cell r="F42">
            <v>176</v>
          </cell>
          <cell r="G42">
            <v>179</v>
          </cell>
          <cell r="H42">
            <v>183</v>
          </cell>
          <cell r="I42">
            <v>189</v>
          </cell>
          <cell r="J42">
            <v>196</v>
          </cell>
          <cell r="K42">
            <v>199</v>
          </cell>
          <cell r="L42">
            <v>206</v>
          </cell>
          <cell r="M42">
            <v>209</v>
          </cell>
          <cell r="N42">
            <v>215</v>
          </cell>
          <cell r="O42">
            <v>221</v>
          </cell>
          <cell r="P42">
            <v>226</v>
          </cell>
          <cell r="Q42">
            <v>229</v>
          </cell>
          <cell r="R42">
            <v>239</v>
          </cell>
          <cell r="S42">
            <v>242</v>
          </cell>
          <cell r="T42">
            <v>246</v>
          </cell>
          <cell r="U42">
            <v>252</v>
          </cell>
          <cell r="V42">
            <v>255</v>
          </cell>
          <cell r="W42">
            <v>256</v>
          </cell>
        </row>
        <row r="43">
          <cell r="F43">
            <v>2</v>
          </cell>
          <cell r="G43">
            <v>2</v>
          </cell>
          <cell r="H43">
            <v>2</v>
          </cell>
          <cell r="I43">
            <v>2</v>
          </cell>
          <cell r="J43">
            <v>2</v>
          </cell>
          <cell r="K43">
            <v>2</v>
          </cell>
          <cell r="L43">
            <v>2</v>
          </cell>
          <cell r="M43">
            <v>2</v>
          </cell>
          <cell r="N43">
            <v>2</v>
          </cell>
          <cell r="O43">
            <v>2</v>
          </cell>
          <cell r="P43">
            <v>2</v>
          </cell>
          <cell r="Q43">
            <v>2</v>
          </cell>
          <cell r="R43">
            <v>2</v>
          </cell>
          <cell r="S43">
            <v>2</v>
          </cell>
          <cell r="T43">
            <v>2</v>
          </cell>
          <cell r="U43">
            <v>2</v>
          </cell>
          <cell r="V43">
            <v>2</v>
          </cell>
          <cell r="W43">
            <v>2</v>
          </cell>
        </row>
        <row r="44">
          <cell r="F44">
            <v>3</v>
          </cell>
          <cell r="G44">
            <v>3</v>
          </cell>
          <cell r="H44">
            <v>3</v>
          </cell>
          <cell r="I44">
            <v>3</v>
          </cell>
          <cell r="J44">
            <v>3</v>
          </cell>
          <cell r="K44">
            <v>3</v>
          </cell>
          <cell r="L44">
            <v>3</v>
          </cell>
          <cell r="M44">
            <v>3</v>
          </cell>
          <cell r="N44">
            <v>3</v>
          </cell>
          <cell r="O44">
            <v>3</v>
          </cell>
          <cell r="P44">
            <v>3</v>
          </cell>
          <cell r="Q44">
            <v>3</v>
          </cell>
          <cell r="R44">
            <v>3</v>
          </cell>
          <cell r="S44">
            <v>3</v>
          </cell>
          <cell r="T44">
            <v>3</v>
          </cell>
          <cell r="U44">
            <v>3</v>
          </cell>
          <cell r="V44">
            <v>3</v>
          </cell>
          <cell r="W44">
            <v>3</v>
          </cell>
        </row>
        <row r="45">
          <cell r="F45">
            <v>4</v>
          </cell>
          <cell r="G45">
            <v>4</v>
          </cell>
          <cell r="H45">
            <v>4</v>
          </cell>
          <cell r="I45">
            <v>4</v>
          </cell>
          <cell r="J45">
            <v>4</v>
          </cell>
          <cell r="K45">
            <v>4</v>
          </cell>
          <cell r="L45">
            <v>4</v>
          </cell>
          <cell r="M45">
            <v>4</v>
          </cell>
          <cell r="N45">
            <v>4</v>
          </cell>
          <cell r="O45">
            <v>4</v>
          </cell>
          <cell r="P45">
            <v>4</v>
          </cell>
          <cell r="Q45">
            <v>4</v>
          </cell>
          <cell r="R45">
            <v>4</v>
          </cell>
          <cell r="S45">
            <v>4</v>
          </cell>
          <cell r="T45">
            <v>4</v>
          </cell>
          <cell r="U45">
            <v>4</v>
          </cell>
          <cell r="V45">
            <v>4</v>
          </cell>
          <cell r="W45">
            <v>4</v>
          </cell>
        </row>
        <row r="46">
          <cell r="F46">
            <v>4</v>
          </cell>
          <cell r="G46">
            <v>4</v>
          </cell>
          <cell r="H46">
            <v>4</v>
          </cell>
          <cell r="I46">
            <v>4</v>
          </cell>
          <cell r="J46">
            <v>4</v>
          </cell>
          <cell r="K46">
            <v>4</v>
          </cell>
          <cell r="L46">
            <v>4</v>
          </cell>
          <cell r="M46">
            <v>4</v>
          </cell>
          <cell r="N46">
            <v>4</v>
          </cell>
          <cell r="O46">
            <v>4</v>
          </cell>
          <cell r="P46">
            <v>4</v>
          </cell>
          <cell r="Q46">
            <v>4</v>
          </cell>
          <cell r="R46">
            <v>4</v>
          </cell>
          <cell r="S46">
            <v>4</v>
          </cell>
          <cell r="T46">
            <v>4</v>
          </cell>
          <cell r="U46">
            <v>4</v>
          </cell>
          <cell r="V46">
            <v>4</v>
          </cell>
          <cell r="W46">
            <v>4</v>
          </cell>
        </row>
        <row r="47">
          <cell r="F47">
            <v>2</v>
          </cell>
          <cell r="G47">
            <v>2</v>
          </cell>
          <cell r="H47">
            <v>2</v>
          </cell>
          <cell r="I47">
            <v>2</v>
          </cell>
          <cell r="J47">
            <v>2</v>
          </cell>
          <cell r="K47">
            <v>2</v>
          </cell>
          <cell r="L47">
            <v>2</v>
          </cell>
          <cell r="M47">
            <v>2</v>
          </cell>
          <cell r="N47">
            <v>2</v>
          </cell>
          <cell r="O47">
            <v>2</v>
          </cell>
          <cell r="P47">
            <v>2</v>
          </cell>
          <cell r="Q47">
            <v>2</v>
          </cell>
          <cell r="R47">
            <v>2</v>
          </cell>
          <cell r="S47">
            <v>2</v>
          </cell>
          <cell r="T47">
            <v>2</v>
          </cell>
          <cell r="U47">
            <v>2</v>
          </cell>
          <cell r="V47">
            <v>2</v>
          </cell>
          <cell r="W47">
            <v>2</v>
          </cell>
        </row>
        <row r="48">
          <cell r="F48">
            <v>1</v>
          </cell>
          <cell r="G48">
            <v>1</v>
          </cell>
          <cell r="H48">
            <v>1</v>
          </cell>
          <cell r="I48">
            <v>1</v>
          </cell>
          <cell r="J48">
            <v>1</v>
          </cell>
          <cell r="K48">
            <v>1</v>
          </cell>
          <cell r="L48">
            <v>1</v>
          </cell>
          <cell r="M48">
            <v>1</v>
          </cell>
          <cell r="N48">
            <v>1</v>
          </cell>
          <cell r="O48">
            <v>1</v>
          </cell>
          <cell r="P48">
            <v>2</v>
          </cell>
          <cell r="Q48">
            <v>2</v>
          </cell>
          <cell r="R48">
            <v>2</v>
          </cell>
          <cell r="S48">
            <v>2</v>
          </cell>
          <cell r="T48">
            <v>2</v>
          </cell>
          <cell r="U48">
            <v>2</v>
          </cell>
          <cell r="V48">
            <v>2</v>
          </cell>
          <cell r="W48">
            <v>2</v>
          </cell>
        </row>
        <row r="49">
          <cell r="F49">
            <v>1</v>
          </cell>
          <cell r="G49">
            <v>1</v>
          </cell>
          <cell r="H49">
            <v>1</v>
          </cell>
          <cell r="I49">
            <v>2</v>
          </cell>
          <cell r="J49">
            <v>2</v>
          </cell>
          <cell r="K49">
            <v>2</v>
          </cell>
          <cell r="L49">
            <v>3</v>
          </cell>
          <cell r="M49">
            <v>3</v>
          </cell>
          <cell r="N49">
            <v>3</v>
          </cell>
          <cell r="O49">
            <v>4</v>
          </cell>
          <cell r="P49">
            <v>4</v>
          </cell>
          <cell r="Q49">
            <v>4</v>
          </cell>
          <cell r="R49">
            <v>5</v>
          </cell>
          <cell r="S49">
            <v>5</v>
          </cell>
          <cell r="T49">
            <v>5</v>
          </cell>
          <cell r="U49">
            <v>6</v>
          </cell>
          <cell r="V49">
            <v>6</v>
          </cell>
          <cell r="W49">
            <v>6</v>
          </cell>
        </row>
        <row r="50">
          <cell r="F50">
            <v>2</v>
          </cell>
          <cell r="G50">
            <v>4</v>
          </cell>
          <cell r="H50">
            <v>6</v>
          </cell>
          <cell r="I50">
            <v>8</v>
          </cell>
          <cell r="J50">
            <v>10</v>
          </cell>
          <cell r="K50">
            <v>12</v>
          </cell>
          <cell r="L50">
            <v>14</v>
          </cell>
          <cell r="M50">
            <v>16</v>
          </cell>
          <cell r="N50">
            <v>18</v>
          </cell>
          <cell r="O50">
            <v>20</v>
          </cell>
          <cell r="P50">
            <v>22</v>
          </cell>
          <cell r="Q50">
            <v>24</v>
          </cell>
          <cell r="R50">
            <v>26</v>
          </cell>
          <cell r="S50">
            <v>28</v>
          </cell>
          <cell r="T50">
            <v>30</v>
          </cell>
          <cell r="U50">
            <v>32</v>
          </cell>
          <cell r="V50">
            <v>34</v>
          </cell>
          <cell r="W50">
            <v>34</v>
          </cell>
        </row>
        <row r="51">
          <cell r="F51">
            <v>1</v>
          </cell>
          <cell r="G51">
            <v>2</v>
          </cell>
          <cell r="H51">
            <v>3</v>
          </cell>
          <cell r="I51">
            <v>4</v>
          </cell>
          <cell r="J51">
            <v>5</v>
          </cell>
          <cell r="K51">
            <v>6</v>
          </cell>
          <cell r="L51">
            <v>7</v>
          </cell>
          <cell r="M51">
            <v>8</v>
          </cell>
          <cell r="N51">
            <v>9</v>
          </cell>
          <cell r="O51">
            <v>10</v>
          </cell>
          <cell r="P51">
            <v>11</v>
          </cell>
          <cell r="Q51">
            <v>12</v>
          </cell>
          <cell r="R51">
            <v>13</v>
          </cell>
          <cell r="S51">
            <v>14</v>
          </cell>
          <cell r="T51">
            <v>15</v>
          </cell>
          <cell r="U51">
            <v>16</v>
          </cell>
          <cell r="V51">
            <v>17</v>
          </cell>
          <cell r="W51">
            <v>18</v>
          </cell>
        </row>
        <row r="52">
          <cell r="F52">
            <v>1</v>
          </cell>
          <cell r="G52">
            <v>1</v>
          </cell>
          <cell r="H52">
            <v>2</v>
          </cell>
          <cell r="I52">
            <v>2</v>
          </cell>
          <cell r="J52">
            <v>3</v>
          </cell>
          <cell r="K52">
            <v>3</v>
          </cell>
          <cell r="L52">
            <v>4</v>
          </cell>
          <cell r="M52">
            <v>4</v>
          </cell>
          <cell r="N52">
            <v>5</v>
          </cell>
          <cell r="O52">
            <v>5</v>
          </cell>
          <cell r="P52">
            <v>6</v>
          </cell>
          <cell r="Q52">
            <v>6</v>
          </cell>
          <cell r="R52">
            <v>7</v>
          </cell>
          <cell r="S52">
            <v>7</v>
          </cell>
          <cell r="T52">
            <v>8</v>
          </cell>
          <cell r="U52">
            <v>8</v>
          </cell>
          <cell r="V52">
            <v>8</v>
          </cell>
          <cell r="W52">
            <v>8</v>
          </cell>
        </row>
        <row r="53">
          <cell r="F53">
            <v>1</v>
          </cell>
          <cell r="G53">
            <v>1</v>
          </cell>
          <cell r="H53">
            <v>1</v>
          </cell>
          <cell r="I53">
            <v>1</v>
          </cell>
          <cell r="J53">
            <v>2</v>
          </cell>
          <cell r="K53">
            <v>2</v>
          </cell>
          <cell r="L53">
            <v>2</v>
          </cell>
          <cell r="M53">
            <v>2</v>
          </cell>
          <cell r="N53">
            <v>3</v>
          </cell>
          <cell r="O53">
            <v>3</v>
          </cell>
          <cell r="P53">
            <v>3</v>
          </cell>
          <cell r="Q53">
            <v>3</v>
          </cell>
          <cell r="R53">
            <v>4</v>
          </cell>
          <cell r="S53">
            <v>4</v>
          </cell>
          <cell r="T53">
            <v>4</v>
          </cell>
          <cell r="U53">
            <v>4</v>
          </cell>
          <cell r="V53">
            <v>4</v>
          </cell>
          <cell r="W53">
            <v>4</v>
          </cell>
        </row>
        <row r="54">
          <cell r="F54">
            <v>1</v>
          </cell>
          <cell r="G54">
            <v>1</v>
          </cell>
          <cell r="H54">
            <v>1</v>
          </cell>
          <cell r="I54">
            <v>2</v>
          </cell>
          <cell r="J54">
            <v>2</v>
          </cell>
          <cell r="K54">
            <v>2</v>
          </cell>
          <cell r="L54">
            <v>3</v>
          </cell>
          <cell r="M54">
            <v>3</v>
          </cell>
          <cell r="N54">
            <v>3</v>
          </cell>
          <cell r="O54">
            <v>4</v>
          </cell>
          <cell r="P54">
            <v>4</v>
          </cell>
          <cell r="Q54">
            <v>4</v>
          </cell>
          <cell r="R54">
            <v>5</v>
          </cell>
          <cell r="S54">
            <v>5</v>
          </cell>
          <cell r="T54">
            <v>5</v>
          </cell>
          <cell r="U54">
            <v>6</v>
          </cell>
          <cell r="V54">
            <v>6</v>
          </cell>
          <cell r="W54">
            <v>6</v>
          </cell>
        </row>
        <row r="55">
          <cell r="F55">
            <v>1</v>
          </cell>
          <cell r="G55">
            <v>1</v>
          </cell>
          <cell r="H55">
            <v>1</v>
          </cell>
          <cell r="I55">
            <v>1</v>
          </cell>
          <cell r="J55">
            <v>2</v>
          </cell>
          <cell r="K55">
            <v>2</v>
          </cell>
          <cell r="L55">
            <v>2</v>
          </cell>
          <cell r="M55">
            <v>2</v>
          </cell>
          <cell r="N55">
            <v>3</v>
          </cell>
          <cell r="O55">
            <v>3</v>
          </cell>
          <cell r="P55">
            <v>3</v>
          </cell>
          <cell r="Q55">
            <v>3</v>
          </cell>
          <cell r="R55">
            <v>4</v>
          </cell>
          <cell r="S55">
            <v>4</v>
          </cell>
          <cell r="T55">
            <v>4</v>
          </cell>
          <cell r="U55">
            <v>4</v>
          </cell>
          <cell r="V55">
            <v>4</v>
          </cell>
          <cell r="W55">
            <v>4</v>
          </cell>
        </row>
        <row r="56">
          <cell r="F56">
            <v>1</v>
          </cell>
          <cell r="G56">
            <v>1</v>
          </cell>
          <cell r="H56">
            <v>1</v>
          </cell>
          <cell r="I56">
            <v>2</v>
          </cell>
          <cell r="J56">
            <v>2</v>
          </cell>
          <cell r="K56">
            <v>2</v>
          </cell>
          <cell r="L56">
            <v>3</v>
          </cell>
          <cell r="M56">
            <v>3</v>
          </cell>
          <cell r="N56">
            <v>3</v>
          </cell>
          <cell r="O56">
            <v>4</v>
          </cell>
          <cell r="P56">
            <v>4</v>
          </cell>
          <cell r="Q56">
            <v>4</v>
          </cell>
          <cell r="R56">
            <v>5</v>
          </cell>
          <cell r="S56">
            <v>5</v>
          </cell>
          <cell r="T56">
            <v>5</v>
          </cell>
          <cell r="U56">
            <v>6</v>
          </cell>
          <cell r="V56">
            <v>6</v>
          </cell>
          <cell r="W56">
            <v>6</v>
          </cell>
        </row>
        <row r="57">
          <cell r="F57">
            <v>1</v>
          </cell>
          <cell r="G57">
            <v>1</v>
          </cell>
          <cell r="H57">
            <v>1</v>
          </cell>
          <cell r="I57">
            <v>1</v>
          </cell>
          <cell r="J57">
            <v>2</v>
          </cell>
          <cell r="K57">
            <v>2</v>
          </cell>
          <cell r="L57">
            <v>2</v>
          </cell>
          <cell r="M57">
            <v>2</v>
          </cell>
          <cell r="N57">
            <v>2</v>
          </cell>
          <cell r="O57">
            <v>2</v>
          </cell>
          <cell r="P57">
            <v>2</v>
          </cell>
          <cell r="Q57">
            <v>2</v>
          </cell>
          <cell r="R57">
            <v>3</v>
          </cell>
          <cell r="S57">
            <v>3</v>
          </cell>
          <cell r="T57">
            <v>3</v>
          </cell>
          <cell r="U57">
            <v>3</v>
          </cell>
          <cell r="V57">
            <v>3</v>
          </cell>
          <cell r="W57">
            <v>3</v>
          </cell>
        </row>
        <row r="59">
          <cell r="F59">
            <v>2</v>
          </cell>
          <cell r="G59">
            <v>4</v>
          </cell>
          <cell r="H59">
            <v>6</v>
          </cell>
          <cell r="I59">
            <v>8</v>
          </cell>
          <cell r="J59">
            <v>10</v>
          </cell>
          <cell r="K59">
            <v>12</v>
          </cell>
          <cell r="L59">
            <v>14</v>
          </cell>
          <cell r="M59">
            <v>16</v>
          </cell>
          <cell r="N59">
            <v>18</v>
          </cell>
          <cell r="O59">
            <v>20</v>
          </cell>
          <cell r="P59">
            <v>22</v>
          </cell>
          <cell r="Q59">
            <v>24</v>
          </cell>
          <cell r="R59">
            <v>26</v>
          </cell>
          <cell r="S59">
            <v>28</v>
          </cell>
          <cell r="T59">
            <v>30</v>
          </cell>
          <cell r="U59">
            <v>32</v>
          </cell>
          <cell r="V59">
            <v>34</v>
          </cell>
          <cell r="W59">
            <v>36</v>
          </cell>
        </row>
        <row r="60">
          <cell r="F60">
            <v>4</v>
          </cell>
          <cell r="G60">
            <v>8</v>
          </cell>
          <cell r="H60">
            <v>12</v>
          </cell>
          <cell r="I60">
            <v>16</v>
          </cell>
          <cell r="J60">
            <v>20</v>
          </cell>
          <cell r="K60">
            <v>24</v>
          </cell>
          <cell r="L60">
            <v>28</v>
          </cell>
          <cell r="M60">
            <v>32</v>
          </cell>
          <cell r="N60">
            <v>36</v>
          </cell>
          <cell r="O60">
            <v>40</v>
          </cell>
          <cell r="P60">
            <v>44</v>
          </cell>
          <cell r="Q60">
            <v>48</v>
          </cell>
          <cell r="R60">
            <v>52</v>
          </cell>
          <cell r="S60">
            <v>56</v>
          </cell>
          <cell r="T60">
            <v>60</v>
          </cell>
          <cell r="U60">
            <v>64</v>
          </cell>
          <cell r="V60">
            <v>68</v>
          </cell>
          <cell r="W60">
            <v>72</v>
          </cell>
        </row>
        <row r="61">
          <cell r="F61">
            <v>4</v>
          </cell>
          <cell r="G61">
            <v>4</v>
          </cell>
          <cell r="H61">
            <v>4</v>
          </cell>
          <cell r="I61">
            <v>4</v>
          </cell>
          <cell r="J61">
            <v>8</v>
          </cell>
          <cell r="K61">
            <v>8</v>
          </cell>
          <cell r="L61">
            <v>8</v>
          </cell>
          <cell r="M61">
            <v>8</v>
          </cell>
          <cell r="N61">
            <v>12</v>
          </cell>
          <cell r="O61">
            <v>12</v>
          </cell>
          <cell r="P61">
            <v>12</v>
          </cell>
          <cell r="Q61">
            <v>12</v>
          </cell>
          <cell r="R61">
            <v>16</v>
          </cell>
          <cell r="S61">
            <v>16</v>
          </cell>
          <cell r="T61">
            <v>16</v>
          </cell>
          <cell r="U61">
            <v>16</v>
          </cell>
          <cell r="V61">
            <v>16</v>
          </cell>
          <cell r="W61">
            <v>16</v>
          </cell>
        </row>
        <row r="62">
          <cell r="F62">
            <v>1</v>
          </cell>
          <cell r="G62">
            <v>1</v>
          </cell>
          <cell r="H62">
            <v>1</v>
          </cell>
          <cell r="I62">
            <v>1</v>
          </cell>
          <cell r="J62">
            <v>2</v>
          </cell>
          <cell r="K62">
            <v>2</v>
          </cell>
          <cell r="L62">
            <v>2</v>
          </cell>
          <cell r="M62">
            <v>2</v>
          </cell>
          <cell r="N62">
            <v>2</v>
          </cell>
          <cell r="O62">
            <v>2</v>
          </cell>
          <cell r="P62">
            <v>4</v>
          </cell>
          <cell r="Q62">
            <v>4</v>
          </cell>
          <cell r="R62">
            <v>4</v>
          </cell>
          <cell r="S62">
            <v>4</v>
          </cell>
          <cell r="T62">
            <v>4</v>
          </cell>
          <cell r="U62">
            <v>4</v>
          </cell>
          <cell r="V62">
            <v>4</v>
          </cell>
          <cell r="W62">
            <v>4</v>
          </cell>
        </row>
        <row r="63">
          <cell r="F63">
            <v>2</v>
          </cell>
          <cell r="G63">
            <v>2</v>
          </cell>
          <cell r="H63">
            <v>2</v>
          </cell>
          <cell r="I63">
            <v>2</v>
          </cell>
          <cell r="J63">
            <v>2</v>
          </cell>
          <cell r="K63">
            <v>4</v>
          </cell>
          <cell r="L63">
            <v>4</v>
          </cell>
          <cell r="M63">
            <v>4</v>
          </cell>
          <cell r="N63">
            <v>4</v>
          </cell>
          <cell r="O63">
            <v>4</v>
          </cell>
          <cell r="P63">
            <v>6</v>
          </cell>
          <cell r="Q63">
            <v>6</v>
          </cell>
          <cell r="R63">
            <v>6</v>
          </cell>
          <cell r="S63">
            <v>6</v>
          </cell>
          <cell r="T63">
            <v>6</v>
          </cell>
          <cell r="U63">
            <v>6</v>
          </cell>
          <cell r="V63">
            <v>6</v>
          </cell>
          <cell r="W63">
            <v>6</v>
          </cell>
        </row>
        <row r="64">
          <cell r="F64">
            <v>3</v>
          </cell>
          <cell r="G64">
            <v>3</v>
          </cell>
          <cell r="H64">
            <v>3</v>
          </cell>
          <cell r="I64">
            <v>3</v>
          </cell>
          <cell r="J64">
            <v>6</v>
          </cell>
          <cell r="K64">
            <v>6</v>
          </cell>
          <cell r="L64">
            <v>6</v>
          </cell>
          <cell r="M64">
            <v>6</v>
          </cell>
          <cell r="N64">
            <v>9</v>
          </cell>
          <cell r="O64">
            <v>9</v>
          </cell>
          <cell r="P64">
            <v>9</v>
          </cell>
          <cell r="Q64">
            <v>9</v>
          </cell>
          <cell r="R64">
            <v>12</v>
          </cell>
          <cell r="S64">
            <v>12</v>
          </cell>
          <cell r="T64">
            <v>12</v>
          </cell>
          <cell r="U64">
            <v>12</v>
          </cell>
          <cell r="V64">
            <v>12</v>
          </cell>
          <cell r="W64">
            <v>12</v>
          </cell>
        </row>
        <row r="65">
          <cell r="F65">
            <v>1</v>
          </cell>
          <cell r="G65">
            <v>1</v>
          </cell>
          <cell r="H65">
            <v>1</v>
          </cell>
          <cell r="I65">
            <v>1</v>
          </cell>
          <cell r="J65">
            <v>2</v>
          </cell>
          <cell r="K65">
            <v>2</v>
          </cell>
          <cell r="L65">
            <v>2</v>
          </cell>
          <cell r="M65">
            <v>2</v>
          </cell>
          <cell r="N65">
            <v>3</v>
          </cell>
          <cell r="O65">
            <v>3</v>
          </cell>
          <cell r="P65">
            <v>3</v>
          </cell>
          <cell r="Q65">
            <v>3</v>
          </cell>
          <cell r="R65">
            <v>4</v>
          </cell>
          <cell r="S65">
            <v>4</v>
          </cell>
          <cell r="T65">
            <v>4</v>
          </cell>
          <cell r="U65">
            <v>4</v>
          </cell>
          <cell r="V65">
            <v>4</v>
          </cell>
          <cell r="W65">
            <v>4</v>
          </cell>
        </row>
        <row r="66">
          <cell r="F66">
            <v>133</v>
          </cell>
          <cell r="G66">
            <v>127</v>
          </cell>
          <cell r="H66">
            <v>121</v>
          </cell>
          <cell r="I66">
            <v>115</v>
          </cell>
          <cell r="J66">
            <v>100</v>
          </cell>
          <cell r="K66">
            <v>92</v>
          </cell>
          <cell r="L66">
            <v>86</v>
          </cell>
          <cell r="M66">
            <v>80</v>
          </cell>
          <cell r="N66">
            <v>66</v>
          </cell>
          <cell r="O66">
            <v>60</v>
          </cell>
          <cell r="P66">
            <v>50</v>
          </cell>
          <cell r="Q66">
            <v>44</v>
          </cell>
          <cell r="R66">
            <v>30</v>
          </cell>
          <cell r="S66">
            <v>24</v>
          </cell>
          <cell r="T66">
            <v>18</v>
          </cell>
          <cell r="U66">
            <v>12</v>
          </cell>
          <cell r="V66">
            <v>6</v>
          </cell>
          <cell r="W66">
            <v>0</v>
          </cell>
        </row>
        <row r="67">
          <cell r="F67">
            <v>176</v>
          </cell>
          <cell r="G67">
            <v>179</v>
          </cell>
          <cell r="H67">
            <v>183</v>
          </cell>
          <cell r="I67">
            <v>189</v>
          </cell>
          <cell r="J67">
            <v>196</v>
          </cell>
          <cell r="K67">
            <v>199</v>
          </cell>
          <cell r="L67">
            <v>206</v>
          </cell>
          <cell r="M67">
            <v>209</v>
          </cell>
          <cell r="N67">
            <v>215</v>
          </cell>
          <cell r="O67">
            <v>221</v>
          </cell>
          <cell r="P67">
            <v>226</v>
          </cell>
          <cell r="Q67">
            <v>229</v>
          </cell>
          <cell r="R67">
            <v>239</v>
          </cell>
          <cell r="S67">
            <v>242</v>
          </cell>
          <cell r="T67">
            <v>246</v>
          </cell>
          <cell r="U67">
            <v>252</v>
          </cell>
          <cell r="V67">
            <v>255</v>
          </cell>
          <cell r="W67">
            <v>256</v>
          </cell>
        </row>
        <row r="70">
          <cell r="F70">
            <v>1</v>
          </cell>
          <cell r="G70">
            <v>2</v>
          </cell>
          <cell r="H70">
            <v>3</v>
          </cell>
          <cell r="I70">
            <v>4</v>
          </cell>
          <cell r="J70">
            <v>5</v>
          </cell>
          <cell r="K70">
            <v>6</v>
          </cell>
          <cell r="L70">
            <v>7</v>
          </cell>
          <cell r="M70">
            <v>8</v>
          </cell>
          <cell r="N70">
            <v>9</v>
          </cell>
          <cell r="O70">
            <v>10</v>
          </cell>
          <cell r="P70">
            <v>11</v>
          </cell>
          <cell r="Q70">
            <v>12</v>
          </cell>
          <cell r="R70">
            <v>13</v>
          </cell>
          <cell r="S70">
            <v>14</v>
          </cell>
          <cell r="T70">
            <v>15</v>
          </cell>
          <cell r="U70">
            <v>16</v>
          </cell>
          <cell r="V70">
            <v>17</v>
          </cell>
          <cell r="W70">
            <v>18</v>
          </cell>
        </row>
        <row r="71">
          <cell r="F71">
            <v>5</v>
          </cell>
          <cell r="G71">
            <v>5</v>
          </cell>
          <cell r="H71">
            <v>5</v>
          </cell>
          <cell r="I71">
            <v>5</v>
          </cell>
          <cell r="J71">
            <v>5</v>
          </cell>
          <cell r="K71">
            <v>5</v>
          </cell>
          <cell r="L71">
            <v>5</v>
          </cell>
          <cell r="M71">
            <v>5</v>
          </cell>
          <cell r="N71">
            <v>6</v>
          </cell>
          <cell r="O71">
            <v>6</v>
          </cell>
          <cell r="P71">
            <v>6</v>
          </cell>
          <cell r="Q71">
            <v>6</v>
          </cell>
          <cell r="R71">
            <v>6</v>
          </cell>
          <cell r="S71">
            <v>6</v>
          </cell>
          <cell r="T71">
            <v>6</v>
          </cell>
          <cell r="U71">
            <v>6</v>
          </cell>
          <cell r="V71">
            <v>6</v>
          </cell>
          <cell r="W71">
            <v>6</v>
          </cell>
        </row>
        <row r="72">
          <cell r="F72">
            <v>15</v>
          </cell>
          <cell r="G72">
            <v>17</v>
          </cell>
          <cell r="H72">
            <v>23</v>
          </cell>
          <cell r="I72">
            <v>28</v>
          </cell>
          <cell r="J72">
            <v>37</v>
          </cell>
          <cell r="K72">
            <v>40</v>
          </cell>
          <cell r="L72">
            <v>50</v>
          </cell>
          <cell r="M72">
            <v>53</v>
          </cell>
          <cell r="N72">
            <v>63</v>
          </cell>
          <cell r="O72">
            <v>68</v>
          </cell>
          <cell r="P72">
            <v>75</v>
          </cell>
          <cell r="Q72">
            <v>78</v>
          </cell>
          <cell r="R72">
            <v>90</v>
          </cell>
          <cell r="S72">
            <v>92</v>
          </cell>
          <cell r="T72">
            <v>99</v>
          </cell>
          <cell r="U72">
            <v>100</v>
          </cell>
          <cell r="V72">
            <v>107</v>
          </cell>
          <cell r="W72">
            <v>111</v>
          </cell>
        </row>
        <row r="73">
          <cell r="F73">
            <v>112</v>
          </cell>
          <cell r="G73">
            <v>112</v>
          </cell>
          <cell r="H73">
            <v>112</v>
          </cell>
          <cell r="I73">
            <v>112</v>
          </cell>
          <cell r="J73">
            <v>112</v>
          </cell>
          <cell r="K73">
            <v>112</v>
          </cell>
          <cell r="L73">
            <v>112</v>
          </cell>
          <cell r="M73">
            <v>112</v>
          </cell>
          <cell r="N73">
            <v>112</v>
          </cell>
          <cell r="O73">
            <v>112</v>
          </cell>
          <cell r="P73">
            <v>112</v>
          </cell>
          <cell r="Q73">
            <v>112</v>
          </cell>
          <cell r="R73">
            <v>112</v>
          </cell>
          <cell r="S73">
            <v>112</v>
          </cell>
          <cell r="T73">
            <v>112</v>
          </cell>
          <cell r="U73">
            <v>112</v>
          </cell>
          <cell r="V73">
            <v>112</v>
          </cell>
          <cell r="W73">
            <v>112</v>
          </cell>
        </row>
        <row r="74">
          <cell r="F74">
            <v>132</v>
          </cell>
          <cell r="G74">
            <v>134</v>
          </cell>
          <cell r="H74">
            <v>140</v>
          </cell>
          <cell r="I74">
            <v>145</v>
          </cell>
          <cell r="J74">
            <v>154</v>
          </cell>
          <cell r="K74">
            <v>157</v>
          </cell>
          <cell r="L74">
            <v>167</v>
          </cell>
          <cell r="M74">
            <v>170</v>
          </cell>
          <cell r="N74">
            <v>181</v>
          </cell>
          <cell r="O74">
            <v>186</v>
          </cell>
          <cell r="P74">
            <v>193</v>
          </cell>
          <cell r="Q74">
            <v>196</v>
          </cell>
          <cell r="R74">
            <v>208</v>
          </cell>
          <cell r="S74">
            <v>210</v>
          </cell>
          <cell r="T74">
            <v>217</v>
          </cell>
          <cell r="U74">
            <v>218</v>
          </cell>
          <cell r="V74">
            <v>225</v>
          </cell>
          <cell r="W74">
            <v>229</v>
          </cell>
        </row>
        <row r="75">
          <cell r="F75">
            <v>4</v>
          </cell>
          <cell r="G75">
            <v>4</v>
          </cell>
          <cell r="H75">
            <v>4</v>
          </cell>
          <cell r="I75">
            <v>4</v>
          </cell>
          <cell r="J75">
            <v>4</v>
          </cell>
          <cell r="K75">
            <v>4</v>
          </cell>
          <cell r="L75">
            <v>4</v>
          </cell>
          <cell r="M75">
            <v>4</v>
          </cell>
          <cell r="N75">
            <v>4</v>
          </cell>
          <cell r="O75">
            <v>4</v>
          </cell>
          <cell r="P75">
            <v>4</v>
          </cell>
          <cell r="Q75">
            <v>4</v>
          </cell>
          <cell r="R75">
            <v>4</v>
          </cell>
          <cell r="S75">
            <v>4</v>
          </cell>
          <cell r="T75">
            <v>4</v>
          </cell>
          <cell r="U75">
            <v>4</v>
          </cell>
          <cell r="V75">
            <v>4</v>
          </cell>
          <cell r="W75">
            <v>4</v>
          </cell>
        </row>
        <row r="76">
          <cell r="F76">
            <v>1</v>
          </cell>
          <cell r="G76">
            <v>1</v>
          </cell>
          <cell r="H76">
            <v>1</v>
          </cell>
          <cell r="I76">
            <v>1</v>
          </cell>
          <cell r="J76">
            <v>1</v>
          </cell>
          <cell r="K76">
            <v>1</v>
          </cell>
          <cell r="L76">
            <v>1</v>
          </cell>
          <cell r="M76">
            <v>1</v>
          </cell>
          <cell r="N76">
            <v>2</v>
          </cell>
          <cell r="O76">
            <v>2</v>
          </cell>
          <cell r="P76">
            <v>2</v>
          </cell>
          <cell r="Q76">
            <v>2</v>
          </cell>
          <cell r="R76">
            <v>2</v>
          </cell>
          <cell r="S76">
            <v>2</v>
          </cell>
          <cell r="T76">
            <v>2</v>
          </cell>
          <cell r="U76">
            <v>2</v>
          </cell>
          <cell r="V76">
            <v>2</v>
          </cell>
          <cell r="W76">
            <v>2</v>
          </cell>
        </row>
        <row r="77">
          <cell r="F77">
            <v>2</v>
          </cell>
          <cell r="G77">
            <v>2</v>
          </cell>
          <cell r="H77">
            <v>2</v>
          </cell>
          <cell r="I77">
            <v>2</v>
          </cell>
          <cell r="J77">
            <v>2</v>
          </cell>
          <cell r="K77">
            <v>2</v>
          </cell>
          <cell r="L77">
            <v>2</v>
          </cell>
          <cell r="M77">
            <v>2</v>
          </cell>
          <cell r="N77">
            <v>2</v>
          </cell>
          <cell r="O77">
            <v>2</v>
          </cell>
          <cell r="P77">
            <v>2</v>
          </cell>
          <cell r="Q77">
            <v>2</v>
          </cell>
          <cell r="R77">
            <v>2</v>
          </cell>
          <cell r="S77">
            <v>2</v>
          </cell>
          <cell r="T77">
            <v>2</v>
          </cell>
          <cell r="U77">
            <v>2</v>
          </cell>
          <cell r="V77">
            <v>2</v>
          </cell>
          <cell r="W77">
            <v>2</v>
          </cell>
        </row>
        <row r="78">
          <cell r="F78">
            <v>2</v>
          </cell>
          <cell r="G78">
            <v>4</v>
          </cell>
          <cell r="H78">
            <v>6</v>
          </cell>
          <cell r="I78">
            <v>8</v>
          </cell>
          <cell r="J78">
            <v>10</v>
          </cell>
          <cell r="K78">
            <v>12</v>
          </cell>
          <cell r="L78">
            <v>14</v>
          </cell>
          <cell r="M78">
            <v>16</v>
          </cell>
          <cell r="N78">
            <v>18</v>
          </cell>
          <cell r="O78">
            <v>20</v>
          </cell>
          <cell r="P78">
            <v>22</v>
          </cell>
          <cell r="Q78">
            <v>24</v>
          </cell>
          <cell r="R78">
            <v>26</v>
          </cell>
          <cell r="S78">
            <v>28</v>
          </cell>
          <cell r="T78">
            <v>30</v>
          </cell>
          <cell r="U78">
            <v>32</v>
          </cell>
          <cell r="V78">
            <v>34</v>
          </cell>
          <cell r="W78">
            <v>36</v>
          </cell>
        </row>
        <row r="79">
          <cell r="F79">
            <v>4</v>
          </cell>
          <cell r="G79">
            <v>4</v>
          </cell>
          <cell r="H79">
            <v>5</v>
          </cell>
          <cell r="I79">
            <v>6</v>
          </cell>
          <cell r="J79">
            <v>9</v>
          </cell>
          <cell r="K79">
            <v>10</v>
          </cell>
          <cell r="L79">
            <v>13</v>
          </cell>
          <cell r="M79">
            <v>14</v>
          </cell>
          <cell r="N79">
            <v>17</v>
          </cell>
          <cell r="O79">
            <v>18</v>
          </cell>
          <cell r="P79">
            <v>20</v>
          </cell>
          <cell r="Q79">
            <v>21</v>
          </cell>
          <cell r="R79">
            <v>25</v>
          </cell>
          <cell r="S79">
            <v>25</v>
          </cell>
          <cell r="T79">
            <v>27</v>
          </cell>
          <cell r="U79">
            <v>24</v>
          </cell>
          <cell r="V79">
            <v>26</v>
          </cell>
          <cell r="W79">
            <v>28</v>
          </cell>
        </row>
        <row r="80">
          <cell r="F80">
            <v>1</v>
          </cell>
          <cell r="G80">
            <v>1</v>
          </cell>
          <cell r="H80">
            <v>1</v>
          </cell>
          <cell r="I80">
            <v>2</v>
          </cell>
          <cell r="J80">
            <v>2</v>
          </cell>
          <cell r="K80">
            <v>2</v>
          </cell>
          <cell r="L80">
            <v>3</v>
          </cell>
          <cell r="M80">
            <v>3</v>
          </cell>
          <cell r="N80">
            <v>3</v>
          </cell>
          <cell r="O80">
            <v>4</v>
          </cell>
          <cell r="P80">
            <v>4</v>
          </cell>
          <cell r="Q80">
            <v>4</v>
          </cell>
          <cell r="R80">
            <v>5</v>
          </cell>
          <cell r="S80">
            <v>5</v>
          </cell>
          <cell r="T80">
            <v>5</v>
          </cell>
          <cell r="U80">
            <v>6</v>
          </cell>
          <cell r="V80">
            <v>6</v>
          </cell>
          <cell r="W80">
            <v>6</v>
          </cell>
        </row>
        <row r="81">
          <cell r="F81">
            <v>1</v>
          </cell>
          <cell r="G81">
            <v>1</v>
          </cell>
          <cell r="H81">
            <v>2</v>
          </cell>
          <cell r="I81">
            <v>2</v>
          </cell>
          <cell r="J81">
            <v>3</v>
          </cell>
          <cell r="K81">
            <v>3</v>
          </cell>
          <cell r="L81">
            <v>4</v>
          </cell>
          <cell r="M81">
            <v>4</v>
          </cell>
          <cell r="N81">
            <v>5</v>
          </cell>
          <cell r="O81">
            <v>5</v>
          </cell>
          <cell r="P81">
            <v>6</v>
          </cell>
          <cell r="Q81">
            <v>6</v>
          </cell>
          <cell r="R81">
            <v>7</v>
          </cell>
          <cell r="S81">
            <v>7</v>
          </cell>
          <cell r="T81">
            <v>8</v>
          </cell>
          <cell r="U81">
            <v>8</v>
          </cell>
          <cell r="V81">
            <v>9</v>
          </cell>
          <cell r="W81">
            <v>9</v>
          </cell>
        </row>
        <row r="82">
          <cell r="F82">
            <v>1</v>
          </cell>
          <cell r="G82">
            <v>1</v>
          </cell>
          <cell r="H82">
            <v>1</v>
          </cell>
          <cell r="I82">
            <v>1</v>
          </cell>
          <cell r="J82">
            <v>1</v>
          </cell>
          <cell r="K82">
            <v>1</v>
          </cell>
          <cell r="L82">
            <v>1</v>
          </cell>
          <cell r="M82">
            <v>1</v>
          </cell>
          <cell r="N82">
            <v>2</v>
          </cell>
          <cell r="O82">
            <v>2</v>
          </cell>
          <cell r="P82">
            <v>2</v>
          </cell>
          <cell r="Q82">
            <v>2</v>
          </cell>
          <cell r="R82">
            <v>2</v>
          </cell>
          <cell r="S82">
            <v>2</v>
          </cell>
          <cell r="T82">
            <v>2</v>
          </cell>
          <cell r="U82">
            <v>2</v>
          </cell>
          <cell r="V82">
            <v>2</v>
          </cell>
          <cell r="W82">
            <v>2</v>
          </cell>
        </row>
        <row r="83">
          <cell r="F83">
            <v>1</v>
          </cell>
          <cell r="G83">
            <v>1</v>
          </cell>
          <cell r="H83">
            <v>2</v>
          </cell>
          <cell r="I83">
            <v>2</v>
          </cell>
          <cell r="J83">
            <v>3</v>
          </cell>
          <cell r="K83">
            <v>3</v>
          </cell>
          <cell r="L83">
            <v>4</v>
          </cell>
          <cell r="M83">
            <v>4</v>
          </cell>
          <cell r="N83">
            <v>5</v>
          </cell>
          <cell r="O83">
            <v>5</v>
          </cell>
          <cell r="P83">
            <v>6</v>
          </cell>
          <cell r="Q83">
            <v>6</v>
          </cell>
          <cell r="R83">
            <v>7</v>
          </cell>
          <cell r="S83">
            <v>7</v>
          </cell>
          <cell r="T83">
            <v>8</v>
          </cell>
          <cell r="U83">
            <v>8</v>
          </cell>
          <cell r="V83">
            <v>9</v>
          </cell>
          <cell r="W83">
            <v>9</v>
          </cell>
        </row>
        <row r="84">
          <cell r="F84">
            <v>1</v>
          </cell>
          <cell r="G84">
            <v>1</v>
          </cell>
          <cell r="H84">
            <v>1</v>
          </cell>
          <cell r="I84">
            <v>1</v>
          </cell>
          <cell r="J84">
            <v>2</v>
          </cell>
          <cell r="K84">
            <v>2</v>
          </cell>
          <cell r="L84">
            <v>2</v>
          </cell>
          <cell r="M84">
            <v>2</v>
          </cell>
          <cell r="N84">
            <v>3</v>
          </cell>
          <cell r="O84">
            <v>3</v>
          </cell>
          <cell r="P84">
            <v>3</v>
          </cell>
          <cell r="Q84">
            <v>3</v>
          </cell>
          <cell r="R84">
            <v>4</v>
          </cell>
          <cell r="S84">
            <v>4</v>
          </cell>
          <cell r="T84">
            <v>4</v>
          </cell>
          <cell r="U84">
            <v>4</v>
          </cell>
          <cell r="V84">
            <v>4</v>
          </cell>
          <cell r="W84">
            <v>4</v>
          </cell>
        </row>
        <row r="85">
          <cell r="F85">
            <v>1</v>
          </cell>
          <cell r="G85">
            <v>1</v>
          </cell>
          <cell r="H85">
            <v>2</v>
          </cell>
          <cell r="I85">
            <v>2</v>
          </cell>
          <cell r="J85">
            <v>3</v>
          </cell>
          <cell r="K85">
            <v>3</v>
          </cell>
          <cell r="L85">
            <v>4</v>
          </cell>
          <cell r="M85">
            <v>4</v>
          </cell>
          <cell r="N85">
            <v>5</v>
          </cell>
          <cell r="O85">
            <v>5</v>
          </cell>
          <cell r="P85">
            <v>6</v>
          </cell>
          <cell r="Q85">
            <v>6</v>
          </cell>
          <cell r="R85">
            <v>7</v>
          </cell>
          <cell r="S85">
            <v>7</v>
          </cell>
          <cell r="T85">
            <v>8</v>
          </cell>
          <cell r="U85">
            <v>8</v>
          </cell>
          <cell r="V85">
            <v>9</v>
          </cell>
          <cell r="W85">
            <v>9</v>
          </cell>
        </row>
        <row r="86">
          <cell r="F86">
            <v>1</v>
          </cell>
          <cell r="G86">
            <v>1</v>
          </cell>
          <cell r="H86">
            <v>1</v>
          </cell>
          <cell r="I86">
            <v>2</v>
          </cell>
          <cell r="J86">
            <v>2</v>
          </cell>
          <cell r="K86">
            <v>2</v>
          </cell>
          <cell r="L86">
            <v>3</v>
          </cell>
          <cell r="M86">
            <v>3</v>
          </cell>
          <cell r="N86">
            <v>3</v>
          </cell>
          <cell r="O86">
            <v>4</v>
          </cell>
          <cell r="P86">
            <v>4</v>
          </cell>
          <cell r="Q86">
            <v>4</v>
          </cell>
          <cell r="R86">
            <v>5</v>
          </cell>
          <cell r="S86">
            <v>5</v>
          </cell>
          <cell r="T86">
            <v>5</v>
          </cell>
          <cell r="U86">
            <v>6</v>
          </cell>
          <cell r="V86">
            <v>6</v>
          </cell>
          <cell r="W86">
            <v>6</v>
          </cell>
        </row>
        <row r="87">
          <cell r="F87">
            <v>4</v>
          </cell>
          <cell r="G87">
            <v>8</v>
          </cell>
          <cell r="H87">
            <v>12</v>
          </cell>
          <cell r="I87">
            <v>16</v>
          </cell>
          <cell r="J87">
            <v>20</v>
          </cell>
          <cell r="K87">
            <v>24</v>
          </cell>
          <cell r="L87">
            <v>28</v>
          </cell>
          <cell r="M87">
            <v>32</v>
          </cell>
          <cell r="N87">
            <v>36</v>
          </cell>
          <cell r="O87">
            <v>40</v>
          </cell>
          <cell r="P87">
            <v>44</v>
          </cell>
          <cell r="Q87">
            <v>48</v>
          </cell>
          <cell r="R87">
            <v>52</v>
          </cell>
          <cell r="S87">
            <v>56</v>
          </cell>
          <cell r="T87">
            <v>60</v>
          </cell>
          <cell r="U87">
            <v>64</v>
          </cell>
          <cell r="V87">
            <v>68</v>
          </cell>
          <cell r="W87">
            <v>72</v>
          </cell>
        </row>
        <row r="88">
          <cell r="F88">
            <v>3</v>
          </cell>
          <cell r="G88">
            <v>6</v>
          </cell>
          <cell r="H88">
            <v>9</v>
          </cell>
          <cell r="I88">
            <v>12</v>
          </cell>
          <cell r="J88">
            <v>15</v>
          </cell>
          <cell r="K88">
            <v>18</v>
          </cell>
          <cell r="L88">
            <v>21</v>
          </cell>
          <cell r="M88">
            <v>24</v>
          </cell>
          <cell r="N88">
            <v>27</v>
          </cell>
          <cell r="O88">
            <v>30</v>
          </cell>
          <cell r="P88">
            <v>33</v>
          </cell>
          <cell r="Q88">
            <v>36</v>
          </cell>
          <cell r="R88">
            <v>39</v>
          </cell>
          <cell r="S88">
            <v>42</v>
          </cell>
          <cell r="T88">
            <v>45</v>
          </cell>
          <cell r="U88">
            <v>48</v>
          </cell>
          <cell r="V88">
            <v>51</v>
          </cell>
          <cell r="W88">
            <v>54</v>
          </cell>
        </row>
        <row r="91">
          <cell r="F91">
            <v>105</v>
          </cell>
          <cell r="G91">
            <v>98</v>
          </cell>
          <cell r="H91">
            <v>91</v>
          </cell>
          <cell r="I91">
            <v>84</v>
          </cell>
          <cell r="J91">
            <v>77</v>
          </cell>
          <cell r="K91">
            <v>70</v>
          </cell>
          <cell r="L91">
            <v>63</v>
          </cell>
          <cell r="M91">
            <v>56</v>
          </cell>
          <cell r="N91">
            <v>49</v>
          </cell>
          <cell r="O91">
            <v>42</v>
          </cell>
          <cell r="P91">
            <v>35</v>
          </cell>
          <cell r="Q91">
            <v>28</v>
          </cell>
          <cell r="R91">
            <v>21</v>
          </cell>
          <cell r="S91">
            <v>14</v>
          </cell>
          <cell r="T91">
            <v>7</v>
          </cell>
          <cell r="U91">
            <v>0</v>
          </cell>
          <cell r="V91">
            <v>-7</v>
          </cell>
          <cell r="W91">
            <v>-14</v>
          </cell>
        </row>
        <row r="92">
          <cell r="F92">
            <v>132</v>
          </cell>
          <cell r="G92">
            <v>134</v>
          </cell>
          <cell r="H92">
            <v>140</v>
          </cell>
          <cell r="I92">
            <v>145</v>
          </cell>
          <cell r="J92">
            <v>154</v>
          </cell>
          <cell r="K92">
            <v>157</v>
          </cell>
          <cell r="L92">
            <v>167</v>
          </cell>
          <cell r="M92">
            <v>170</v>
          </cell>
          <cell r="N92">
            <v>181</v>
          </cell>
          <cell r="O92">
            <v>186</v>
          </cell>
          <cell r="P92">
            <v>193</v>
          </cell>
          <cell r="Q92">
            <v>196</v>
          </cell>
          <cell r="R92">
            <v>208</v>
          </cell>
          <cell r="S92">
            <v>210</v>
          </cell>
          <cell r="T92">
            <v>217</v>
          </cell>
          <cell r="U92">
            <v>218</v>
          </cell>
          <cell r="V92">
            <v>225</v>
          </cell>
          <cell r="W92">
            <v>229</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Cost BOM"/>
      <sheetName val="Pilot Run"/>
      <sheetName val="FA"/>
      <sheetName val="summary_4.5%MOH"/>
      <sheetName val="C-Note1 El-Paso Deport"/>
      <sheetName val="MACRO"/>
      <sheetName val="FRU Cost"/>
      <sheetName val="IA1"/>
      <sheetName val="GM &amp; GM%"/>
      <sheetName val="Weekly FCST &amp; MZC600"/>
      <sheetName val="LIST"/>
      <sheetName val="BaseData"/>
      <sheetName val="EC Charge"/>
      <sheetName val="Others"/>
      <sheetName val="Rework"/>
      <sheetName val="Sheet3"/>
      <sheetName val="0414data"/>
      <sheetName val="Sheet1"/>
      <sheetName val="Dbase"/>
      <sheetName val="cost_analysis"/>
      <sheetName val="Cost_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I"/>
      <sheetName val="fixture cost"/>
      <sheetName val="excess"/>
      <sheetName val="Sheet1"/>
      <sheetName val="excess -PO(base on AM-LT)"/>
      <sheetName val="BF3 MB cost _0708 from MSL"/>
      <sheetName val="Cost BOM"/>
      <sheetName val="LIBRARY"/>
      <sheetName val="Pilot Run"/>
      <sheetName val="BF3_FBOM"/>
    </sheetNames>
    <sheetDataSet>
      <sheetData sheetId="0"/>
      <sheetData sheetId="1"/>
      <sheetData sheetId="2"/>
      <sheetData sheetId="3">
        <row r="2">
          <cell r="B2" t="str">
            <v>AUDIO</v>
          </cell>
        </row>
        <row r="3">
          <cell r="A3" t="str">
            <v>271012000305</v>
          </cell>
          <cell r="B3">
            <v>1</v>
          </cell>
          <cell r="C3">
            <v>1</v>
          </cell>
          <cell r="D3" t="str">
            <v>0;1206;5%;;</v>
          </cell>
          <cell r="E3" t="str">
            <v>271012000305</v>
          </cell>
          <cell r="F3" t="str">
            <v>LF-RES;DELLCM-W6341,0OHM ,1/8W ,5% ,1206(3216),SMT</v>
          </cell>
          <cell r="G3">
            <v>8.4000000000000003E-4</v>
          </cell>
        </row>
        <row r="4">
          <cell r="A4" t="str">
            <v>271061000305</v>
          </cell>
          <cell r="B4">
            <v>2</v>
          </cell>
          <cell r="C4">
            <v>1</v>
          </cell>
          <cell r="D4" t="str">
            <v>0;0402;5%;;</v>
          </cell>
          <cell r="E4" t="str">
            <v xml:space="preserve">271061000305 </v>
          </cell>
          <cell r="F4" t="str">
            <v>LF-RES;DELLCM-N5219,0OHM,1/16W,5% ,0402(1005),0.35A,SMT</v>
          </cell>
          <cell r="G4">
            <v>2.7700000000000001E-4</v>
          </cell>
        </row>
        <row r="5">
          <cell r="A5" t="str">
            <v>271061102305</v>
          </cell>
          <cell r="B5">
            <v>3</v>
          </cell>
          <cell r="C5">
            <v>1</v>
          </cell>
          <cell r="D5" t="str">
            <v>1K;0402;5%;;</v>
          </cell>
          <cell r="E5" t="str">
            <v>271061102305</v>
          </cell>
          <cell r="F5" t="str">
            <v>LF-RES;DELLCM-J5741,1K OHM,1/16W,5% ,0402(1005),0.35A,SMT</v>
          </cell>
          <cell r="G5">
            <v>2.7500000000000002E-4</v>
          </cell>
        </row>
        <row r="6">
          <cell r="A6" t="str">
            <v>271061103105</v>
          </cell>
          <cell r="B6">
            <v>4</v>
          </cell>
          <cell r="C6">
            <v>1</v>
          </cell>
          <cell r="D6" t="str">
            <v>10K;0402;1%;;</v>
          </cell>
          <cell r="E6" t="str">
            <v xml:space="preserve">271061103105 </v>
          </cell>
          <cell r="F6" t="str">
            <v>LF-RES;DELLCM-N1256,10K OHM,1/16W,1% ,0402(1005),0.35A,SMT</v>
          </cell>
          <cell r="G6">
            <v>3.59E-4</v>
          </cell>
        </row>
        <row r="7">
          <cell r="A7" t="str">
            <v>271061203107</v>
          </cell>
          <cell r="B7">
            <v>5</v>
          </cell>
          <cell r="C7">
            <v>7</v>
          </cell>
          <cell r="D7" t="str">
            <v>20K;0402;1%;;</v>
          </cell>
          <cell r="E7" t="str">
            <v>271061203107</v>
          </cell>
          <cell r="F7" t="str">
            <v>LF-RES;DELLCM-1W043,20K OHM,1/16W,1% ,0402(1005),0.35A,SMT</v>
          </cell>
          <cell r="G7">
            <v>3.6999999999999999E-4</v>
          </cell>
        </row>
        <row r="8">
          <cell r="A8" t="str">
            <v>271061220303</v>
          </cell>
          <cell r="B8">
            <v>6</v>
          </cell>
          <cell r="C8">
            <v>1</v>
          </cell>
          <cell r="D8" t="str">
            <v>22;0402;5%;;</v>
          </cell>
          <cell r="E8" t="str">
            <v>271061220303</v>
          </cell>
          <cell r="F8" t="str">
            <v>LF-RES;DELLCM-N5250,22OHM,1/16W,5% ,0402(1005),0.35A,SMT</v>
          </cell>
          <cell r="G8">
            <v>2.7500000000000002E-4</v>
          </cell>
        </row>
        <row r="9">
          <cell r="A9" t="str">
            <v>271061267114</v>
          </cell>
          <cell r="B9">
            <v>7</v>
          </cell>
          <cell r="C9">
            <v>1</v>
          </cell>
          <cell r="D9" t="str">
            <v>2.67K;0402;1%;;</v>
          </cell>
          <cell r="E9" t="str">
            <v>271061267114</v>
          </cell>
          <cell r="F9" t="str">
            <v>LF-RES;DELLCM-D8507,2.67K OHM,1/16W,1%,-1%,0402(1005),SMT</v>
          </cell>
          <cell r="G9">
            <v>3.6999999999999999E-4</v>
          </cell>
        </row>
        <row r="10">
          <cell r="A10" t="str">
            <v>271061302105</v>
          </cell>
          <cell r="B10">
            <v>8</v>
          </cell>
          <cell r="C10">
            <v>2</v>
          </cell>
          <cell r="D10" t="str">
            <v>3K;0402;1%;;</v>
          </cell>
          <cell r="E10" t="str">
            <v>271061302105</v>
          </cell>
          <cell r="F10" t="str">
            <v>TF-RES;3K OHM,1/16W,1%,-1%,0402(1005),TED</v>
          </cell>
          <cell r="G10">
            <v>3.6999999999999999E-4</v>
          </cell>
        </row>
        <row r="11">
          <cell r="A11" t="str">
            <v>271061392219</v>
          </cell>
          <cell r="B11">
            <v>9</v>
          </cell>
          <cell r="C11">
            <v>1</v>
          </cell>
          <cell r="D11" t="str">
            <v>39.2K;0402;1%;;</v>
          </cell>
          <cell r="E11" t="str">
            <v>271061392219</v>
          </cell>
          <cell r="F11" t="str">
            <v>LF-RES;DELLCM-W9526,39.2K OHM,1/16W,1%,-1%,0402(1005),SMT</v>
          </cell>
          <cell r="G11">
            <v>3.6999999999999999E-4</v>
          </cell>
        </row>
        <row r="12">
          <cell r="A12" t="str">
            <v>271061471304</v>
          </cell>
          <cell r="B12">
            <v>10</v>
          </cell>
          <cell r="C12">
            <v>1</v>
          </cell>
          <cell r="D12" t="str">
            <v>470;0402;5%;;</v>
          </cell>
          <cell r="E12" t="str">
            <v>271061471304</v>
          </cell>
          <cell r="F12" t="str">
            <v>LF-RES;DELLCM-7U492,470OHM,1/16W,5% ,0402(1005),0.35A,SMT</v>
          </cell>
          <cell r="G12">
            <v>2.7500000000000002E-4</v>
          </cell>
        </row>
        <row r="13">
          <cell r="A13" t="str">
            <v>271061511113</v>
          </cell>
          <cell r="B13">
            <v>11</v>
          </cell>
          <cell r="C13">
            <v>1</v>
          </cell>
          <cell r="D13" t="str">
            <v>5.11K;0402;1%;;</v>
          </cell>
          <cell r="E13" t="str">
            <v>271061511113</v>
          </cell>
          <cell r="F13" t="str">
            <v>LF-RES;DELLCM-P3404,5.11K OHM,1/16W,1% ,0402(1005),0.35A,SMT</v>
          </cell>
          <cell r="G13">
            <v>3.59E-4</v>
          </cell>
        </row>
        <row r="14">
          <cell r="A14" t="str">
            <v>271061518303</v>
          </cell>
          <cell r="B14">
            <v>12</v>
          </cell>
          <cell r="C14">
            <v>8</v>
          </cell>
          <cell r="D14" t="str">
            <v>5.1;0402;5%;;</v>
          </cell>
          <cell r="E14" t="str">
            <v>271061518303</v>
          </cell>
          <cell r="F14" t="str">
            <v>LF-RES;DELLCM-Y8525,5.1OHM,1/16W,5%,-5%,0402(1005),SMT</v>
          </cell>
          <cell r="G14">
            <v>2.7500000000000002E-4</v>
          </cell>
        </row>
        <row r="15">
          <cell r="A15" t="str">
            <v>272001106508</v>
          </cell>
          <cell r="B15">
            <v>13</v>
          </cell>
          <cell r="C15">
            <v>3</v>
          </cell>
          <cell r="D15" t="str">
            <v>10U;0805;6.3V;X5R;20%</v>
          </cell>
          <cell r="E15" t="str">
            <v>272001106508</v>
          </cell>
          <cell r="F15" t="str">
            <v>LF-CAP;DELLCM-N2683,10UF ,CR,6.3V,20%,0805(2012),1.3A,X5R,SMT</v>
          </cell>
          <cell r="G15">
            <v>1.4250000000000001E-2</v>
          </cell>
        </row>
        <row r="16">
          <cell r="A16" t="str">
            <v>272001225407</v>
          </cell>
          <cell r="B16">
            <v>14</v>
          </cell>
          <cell r="C16">
            <v>2</v>
          </cell>
          <cell r="D16" t="str">
            <v>2.2U;0805;6.3V;X5R;10%</v>
          </cell>
          <cell r="E16" t="str">
            <v>272001225407</v>
          </cell>
          <cell r="F16" t="str">
            <v>LF-CAP;DELLCM-M5277,2.2UF ,CR,6.3V,10%,0805(2012),1.3A,X5R,SMT</v>
          </cell>
          <cell r="G16">
            <v>6.698E-3</v>
          </cell>
        </row>
        <row r="17">
          <cell r="A17" t="str">
            <v>272071105439</v>
          </cell>
          <cell r="B17">
            <v>15</v>
          </cell>
          <cell r="C17">
            <v>7</v>
          </cell>
          <cell r="D17" t="str">
            <v>1U;0603;10V;X5R;10%</v>
          </cell>
          <cell r="E17" t="str">
            <v>272071105439</v>
          </cell>
          <cell r="F17" t="str">
            <v>LF-CAP;DELLCM-D0858,1UF  ,CR,10V,10%,-10%,0603(1608),X5R,SMT</v>
          </cell>
          <cell r="G17">
            <v>5.4999999999999997E-3</v>
          </cell>
        </row>
        <row r="18">
          <cell r="A18" t="str">
            <v>272072104411</v>
          </cell>
          <cell r="B18">
            <v>16</v>
          </cell>
          <cell r="C18">
            <v>2</v>
          </cell>
          <cell r="D18" t="str">
            <v>.1U;0603;16V;X7R;10%</v>
          </cell>
          <cell r="E18" t="str">
            <v>272072104411</v>
          </cell>
          <cell r="F18" t="str">
            <v>LF-CAP;DELLCM-M5265,0.1UF ,CR,16V,10%,0603(1608),0.8A,X7R,SMT</v>
          </cell>
          <cell r="G18">
            <v>1.155E-3</v>
          </cell>
        </row>
        <row r="19">
          <cell r="A19" t="str">
            <v>272075471414</v>
          </cell>
          <cell r="B19">
            <v>17</v>
          </cell>
          <cell r="C19">
            <v>8</v>
          </cell>
          <cell r="D19" t="str">
            <v>470P;0603;50V;X7R;10%</v>
          </cell>
          <cell r="E19" t="str">
            <v>272075471414</v>
          </cell>
          <cell r="F19" t="str">
            <v>LF-CAP;DELLCM-J7306,470PF,CR,50V,10%,0603(1608),X7R,SMT</v>
          </cell>
          <cell r="G19">
            <v>1.57E-3</v>
          </cell>
        </row>
        <row r="20">
          <cell r="A20" t="str">
            <v>272101104433</v>
          </cell>
          <cell r="B20">
            <v>18</v>
          </cell>
          <cell r="C20">
            <v>4</v>
          </cell>
          <cell r="D20" t="str">
            <v>.1U;0402;10V;X7R;10%</v>
          </cell>
          <cell r="E20" t="str">
            <v>272101104433</v>
          </cell>
          <cell r="F20" t="str">
            <v>TF-CAP;0.1UF ,CR,10V,10%,-10%,0402(1005),X7R,NS</v>
          </cell>
          <cell r="G20">
            <v>1.2470000000000001E-3</v>
          </cell>
        </row>
        <row r="21">
          <cell r="A21" t="str">
            <v>272102103301</v>
          </cell>
          <cell r="B21">
            <v>19</v>
          </cell>
          <cell r="C21">
            <v>2</v>
          </cell>
          <cell r="D21" t="str">
            <v>.01U;0402;16V;X7R;10%</v>
          </cell>
          <cell r="E21" t="str">
            <v>272102103301</v>
          </cell>
          <cell r="F21" t="str">
            <v>LF-CAP;DELLCM-K7167,0.01UF,CR,16V,10%,-10%,0402(1005),X7R,SMT</v>
          </cell>
          <cell r="G21">
            <v>1.4499999999999999E-3</v>
          </cell>
        </row>
        <row r="22">
          <cell r="A22" t="str">
            <v>273000130173</v>
          </cell>
          <cell r="B22">
            <v>20</v>
          </cell>
          <cell r="C22">
            <v>8</v>
          </cell>
          <cell r="D22" t="str">
            <v>600Z/100MHZ;0603;100mA;;</v>
          </cell>
          <cell r="E22" t="str">
            <v>273000130173</v>
          </cell>
          <cell r="F22" t="str">
            <v>LF-FERRITE CHIP;600OHM/100MHZ,25%,0603(1608),0.50±0.10MM,100mA</v>
          </cell>
          <cell r="G22">
            <v>1.6999999999999999E-3</v>
          </cell>
        </row>
        <row r="23">
          <cell r="A23" t="str">
            <v>273030400030</v>
          </cell>
          <cell r="B23">
            <v>21</v>
          </cell>
          <cell r="C23">
            <v>1</v>
          </cell>
          <cell r="D23" t="str">
            <v>30Z;0805;3A;;</v>
          </cell>
          <cell r="E23" t="str">
            <v>273030400030</v>
          </cell>
          <cell r="F23" t="str">
            <v>TF-FERRITE CHIP;30 OHM/100MHZ,25%,-25%,0805(2012),3A,NECP</v>
          </cell>
          <cell r="G23">
            <v>1.8E-3</v>
          </cell>
        </row>
        <row r="24">
          <cell r="A24" t="str">
            <v>284501983004</v>
          </cell>
          <cell r="B24">
            <v>22</v>
          </cell>
          <cell r="C24">
            <v>1</v>
          </cell>
          <cell r="D24" t="str">
            <v>AD1983;LFCSP32;;;</v>
          </cell>
          <cell r="E24" t="str">
            <v>284501983004</v>
          </cell>
          <cell r="F24" t="str">
            <v>TF-IC;AD1983,AUDIO,REV:0.93,260'C,LFCSP,32P</v>
          </cell>
          <cell r="G24">
            <v>0.62</v>
          </cell>
        </row>
        <row r="25">
          <cell r="A25" t="str">
            <v>288227002016</v>
          </cell>
          <cell r="B25">
            <v>23</v>
          </cell>
          <cell r="C25">
            <v>1</v>
          </cell>
          <cell r="D25" t="str">
            <v>2N7002;SOT23;.115A/60V;;</v>
          </cell>
          <cell r="E25" t="str">
            <v>288227002016</v>
          </cell>
          <cell r="F25" t="str">
            <v>LF-TRANS;DELLCM-K5451,2N7002LT1G,N MOS,60V,115mA,.0075 OHM,SOT-23,3P</v>
          </cell>
          <cell r="G25">
            <v>1.4291999999999999E-2</v>
          </cell>
        </row>
        <row r="26">
          <cell r="A26" t="str">
            <v>312271073533</v>
          </cell>
          <cell r="B26">
            <v>24</v>
          </cell>
          <cell r="C26">
            <v>1</v>
          </cell>
          <cell r="D26" t="str">
            <v>100U;D6.3/H7;16V/280MA;2000B;</v>
          </cell>
          <cell r="E26" t="str">
            <v>312271073533</v>
          </cell>
          <cell r="F26" t="str">
            <v>TF-EC;100UF,25V,20%,-20%,RA,220MILLI OHM,2000B,340mA,D6.3*11,PL:3.3+_0.2,-40+105'C,TED</v>
          </cell>
          <cell r="G26">
            <v>2.8000000000000001E-2</v>
          </cell>
        </row>
        <row r="27">
          <cell r="A27" t="str">
            <v>312272272511</v>
          </cell>
          <cell r="B27">
            <v>25</v>
          </cell>
          <cell r="C27">
            <v>3</v>
          </cell>
          <cell r="D27" t="str">
            <v>220U;D6.3/H11;16V/280MA;2000B;</v>
          </cell>
          <cell r="E27" t="str">
            <v>312272272511</v>
          </cell>
          <cell r="F27" t="str">
            <v>TF-EC;220UF,16V,20%,-20%,RA,220MILLI OHM,2000B,245mA,D6.3*11,PL:3.3+_0.2,-40+105'C,TED</v>
          </cell>
          <cell r="G27">
            <v>2.8000000000000001E-2</v>
          </cell>
        </row>
        <row r="28">
          <cell r="A28" t="str">
            <v>331810013015</v>
          </cell>
          <cell r="B28">
            <v>26</v>
          </cell>
          <cell r="C28">
            <v>1</v>
          </cell>
          <cell r="D28" t="str">
            <v>AUDIO_CONN;3-PORT/13P;SMARTJACK;;</v>
          </cell>
          <cell r="E28" t="str">
            <v>331810013015</v>
          </cell>
          <cell r="F28" t="str">
            <v>LF-CON;AUDIO PHONE JACK,13P,BLUE/LIME/PINK,THREE,VERTICAL,D3.5H:37.7,R/A,DIP</v>
          </cell>
          <cell r="G28">
            <v>0.30923099999999998</v>
          </cell>
        </row>
        <row r="29">
          <cell r="A29">
            <v>0</v>
          </cell>
          <cell r="B29" t="str">
            <v>BIOS</v>
          </cell>
        </row>
        <row r="30">
          <cell r="A30" t="str">
            <v>271061000305</v>
          </cell>
          <cell r="B30">
            <v>1</v>
          </cell>
          <cell r="C30">
            <v>3</v>
          </cell>
          <cell r="D30" t="str">
            <v>0;0402;5%;;</v>
          </cell>
          <cell r="E30" t="str">
            <v xml:space="preserve">271061000305 </v>
          </cell>
          <cell r="F30" t="str">
            <v>LF-RES;DELLCM-N5219,0OHM,1/16W,5% ,0402(1005),0.35A,SMT</v>
          </cell>
          <cell r="G30">
            <v>2.7700000000000001E-4</v>
          </cell>
        </row>
        <row r="31">
          <cell r="A31" t="str">
            <v>271061472306</v>
          </cell>
          <cell r="B31">
            <v>2</v>
          </cell>
          <cell r="C31">
            <v>4</v>
          </cell>
          <cell r="D31" t="str">
            <v>4.7K;0402;5%;;</v>
          </cell>
          <cell r="E31" t="str">
            <v>271061472306</v>
          </cell>
          <cell r="F31" t="str">
            <v>LF-RES;DELLCM-N5300,4.7K OHM,1/16W,5% ,0402(1005),0.35A,SMT</v>
          </cell>
          <cell r="G31">
            <v>2.7500000000000002E-4</v>
          </cell>
        </row>
        <row r="32">
          <cell r="A32" t="str">
            <v>271061510314</v>
          </cell>
          <cell r="B32">
            <v>3</v>
          </cell>
          <cell r="C32">
            <v>2</v>
          </cell>
          <cell r="D32" t="str">
            <v>51;0402;5%;;</v>
          </cell>
          <cell r="E32" t="str">
            <v>271061510314</v>
          </cell>
          <cell r="F32" t="str">
            <v>TF-RES;DELLCM-X2985,51OHM,1/16W,5%,-5%,0402(1005),SMT</v>
          </cell>
          <cell r="G32">
            <v>2.7999999999999998E-4</v>
          </cell>
        </row>
        <row r="33">
          <cell r="A33" t="str">
            <v>271061822304</v>
          </cell>
          <cell r="B33">
            <v>4</v>
          </cell>
          <cell r="C33">
            <v>3</v>
          </cell>
          <cell r="D33" t="str">
            <v>8.2K;0402;5%;;</v>
          </cell>
          <cell r="E33" t="str">
            <v>271061822304</v>
          </cell>
          <cell r="F33" t="str">
            <v>LF-RES;DELLCM-R1260,8.2K OHM,1/16W,5% ,0402(1005),0.35A,SMT</v>
          </cell>
          <cell r="G33">
            <v>2.7500000000000002E-4</v>
          </cell>
        </row>
        <row r="34">
          <cell r="A34" t="str">
            <v>272102104418</v>
          </cell>
          <cell r="B34">
            <v>5</v>
          </cell>
          <cell r="C34">
            <v>4</v>
          </cell>
          <cell r="D34" t="str">
            <v>.1U;0402;16V;X5R;10%</v>
          </cell>
          <cell r="E34" t="str">
            <v>272102104418</v>
          </cell>
          <cell r="F34" t="str">
            <v>LF-CAP;DELLCM-K8455,0.1UF,CR,16V,10%,-10%,0402(1005),X5R,SMT</v>
          </cell>
          <cell r="G34">
            <v>1.9E-3</v>
          </cell>
        </row>
        <row r="35">
          <cell r="A35" t="str">
            <v>286502001001</v>
          </cell>
          <cell r="B35">
            <v>6</v>
          </cell>
          <cell r="C35">
            <v>1</v>
          </cell>
          <cell r="D35" t="str">
            <v>AK2001;SSOP20;;;</v>
          </cell>
          <cell r="E35" t="str">
            <v>286502001001</v>
          </cell>
          <cell r="F35" t="str">
            <v>LF-IC;AK2001,TIMER,SSOP,20P,TYAN</v>
          </cell>
          <cell r="G35">
            <v>0.4</v>
          </cell>
        </row>
        <row r="36">
          <cell r="A36" t="str">
            <v>291000613222</v>
          </cell>
          <cell r="B36">
            <v>7</v>
          </cell>
          <cell r="C36">
            <v>1</v>
          </cell>
          <cell r="D36" t="str">
            <v>FWH_PLCC32;PLCC32;;;</v>
          </cell>
          <cell r="E36" t="str">
            <v>291000613222</v>
          </cell>
          <cell r="F36" t="str">
            <v>LF-IC SOCKET;PLCC,32P,1.27MM,LIF,SMT</v>
          </cell>
          <cell r="G36">
            <v>6.4000000000000001E-2</v>
          </cell>
        </row>
        <row r="37">
          <cell r="A37" t="str">
            <v>331030014023</v>
          </cell>
          <cell r="B37">
            <v>8</v>
          </cell>
          <cell r="C37">
            <v>1</v>
          </cell>
          <cell r="D37" t="str">
            <v>7P*2;;2.0MM;4 WALLS;</v>
          </cell>
          <cell r="E37" t="str">
            <v>331030014023</v>
          </cell>
          <cell r="F37" t="str">
            <v>LF-CON;DELLCM-Y6395,HDR,7P*2,MA,2.0MM,ST,DUAL</v>
          </cell>
          <cell r="G37">
            <v>0.2</v>
          </cell>
        </row>
        <row r="38">
          <cell r="A38" t="str">
            <v>334511000017</v>
          </cell>
          <cell r="B38">
            <v>9</v>
          </cell>
          <cell r="C38">
            <v>1</v>
          </cell>
          <cell r="D38" t="str">
            <v>7s_LED_DUAL;;;;</v>
          </cell>
          <cell r="E38" t="str">
            <v>334511000017</v>
          </cell>
          <cell r="F38" t="str">
            <v>TF-DISPLAY MODULE;7SEG,0.</v>
          </cell>
          <cell r="G38">
            <v>0.29430000000000001</v>
          </cell>
        </row>
        <row r="39">
          <cell r="A39" t="str">
            <v>283473730003</v>
          </cell>
          <cell r="B39" t="str">
            <v>10</v>
          </cell>
          <cell r="C39">
            <v>1</v>
          </cell>
          <cell r="E39" t="str">
            <v>283473730003</v>
          </cell>
          <cell r="F39" t="str">
            <v>LF-IC;FLASH,PM49FL004T-33JCE,512K*8,3V,LPC,PLCC,32P,PT10LB-IAP</v>
          </cell>
          <cell r="G39">
            <v>0.75</v>
          </cell>
        </row>
        <row r="40">
          <cell r="A40">
            <v>0</v>
          </cell>
          <cell r="B40" t="str">
            <v>CK410</v>
          </cell>
        </row>
        <row r="41">
          <cell r="A41" t="str">
            <v>271061103105</v>
          </cell>
          <cell r="B41">
            <v>1</v>
          </cell>
          <cell r="C41">
            <v>1</v>
          </cell>
          <cell r="D41" t="str">
            <v>10K;0402;1%;;</v>
          </cell>
          <cell r="E41" t="str">
            <v xml:space="preserve">271061103105 </v>
          </cell>
          <cell r="F41" t="str">
            <v>LF-RES;DELLCM-N1256,10K OHM,1/16W,1% ,0402(1005),0.35A,SMT</v>
          </cell>
          <cell r="G41">
            <v>3.59E-4</v>
          </cell>
        </row>
        <row r="42">
          <cell r="A42" t="str">
            <v>271061221105</v>
          </cell>
          <cell r="B42">
            <v>2</v>
          </cell>
          <cell r="C42">
            <v>1</v>
          </cell>
          <cell r="D42" t="str">
            <v>220;0402;1%;;</v>
          </cell>
          <cell r="E42" t="str">
            <v>271061221105</v>
          </cell>
          <cell r="F42" t="str">
            <v>TF-RES;220OHM,1/16W,1%,-1</v>
          </cell>
          <cell r="G42">
            <v>3.5500000000000001E-4</v>
          </cell>
        </row>
        <row r="43">
          <cell r="A43" t="str">
            <v>271061330106</v>
          </cell>
          <cell r="B43">
            <v>3</v>
          </cell>
          <cell r="C43">
            <v>1</v>
          </cell>
          <cell r="D43" t="str">
            <v>33;0402;1%;;</v>
          </cell>
          <cell r="E43" t="str">
            <v>271061330106</v>
          </cell>
          <cell r="F43" t="str">
            <v>TF-RES;33OHM,1/16W,1%,-1%,0402(1005),SMT</v>
          </cell>
          <cell r="G43">
            <v>3.5500000000000001E-4</v>
          </cell>
        </row>
        <row r="44">
          <cell r="A44" t="str">
            <v>271061330305</v>
          </cell>
          <cell r="B44">
            <v>4</v>
          </cell>
          <cell r="C44">
            <v>20</v>
          </cell>
          <cell r="D44" t="str">
            <v>33;0402;5%;;</v>
          </cell>
          <cell r="E44" t="str">
            <v>271061330305</v>
          </cell>
          <cell r="F44" t="str">
            <v>LF-RES;DELLCM-J5752,33OHM,1/16W,5% ,0402(1005),0.35A,SMT</v>
          </cell>
          <cell r="G44">
            <v>2.7500000000000002E-4</v>
          </cell>
        </row>
        <row r="45">
          <cell r="A45" t="str">
            <v>271061472306</v>
          </cell>
          <cell r="B45">
            <v>5</v>
          </cell>
          <cell r="C45">
            <v>2</v>
          </cell>
          <cell r="D45" t="str">
            <v>4.7K;0402;5%;;</v>
          </cell>
          <cell r="E45" t="str">
            <v>271061472306</v>
          </cell>
          <cell r="F45" t="str">
            <v>LF-RES;DELLCM-N5300,4.7K OHM,1/16W,5% ,0402(1005),0.35A,SMT</v>
          </cell>
          <cell r="G45">
            <v>2.7500000000000002E-4</v>
          </cell>
        </row>
        <row r="46">
          <cell r="A46" t="str">
            <v>271061475013</v>
          </cell>
          <cell r="B46">
            <v>6</v>
          </cell>
          <cell r="C46">
            <v>1</v>
          </cell>
          <cell r="D46" t="str">
            <v>475;0402;1%;;</v>
          </cell>
          <cell r="E46" t="str">
            <v>271061475013</v>
          </cell>
          <cell r="F46" t="str">
            <v>LF-RES;DELLCM-P2531,475OHM,1/16W,1% ,0402(1005),0.35A,SMT</v>
          </cell>
          <cell r="G46">
            <v>3.59E-4</v>
          </cell>
        </row>
        <row r="47">
          <cell r="A47" t="str">
            <v>271061499814</v>
          </cell>
          <cell r="B47">
            <v>7</v>
          </cell>
          <cell r="C47">
            <v>16</v>
          </cell>
          <cell r="D47" t="str">
            <v>49.9;0402;1%;;</v>
          </cell>
          <cell r="E47" t="str">
            <v>271061499814</v>
          </cell>
          <cell r="F47" t="str">
            <v>LF-RES;DELLCM-P1208,49.9OHM,1/16W,1% ,0402(1005),0.35A,SMT</v>
          </cell>
          <cell r="G47">
            <v>3.6999999999999999E-4</v>
          </cell>
        </row>
        <row r="48">
          <cell r="A48" t="str">
            <v>272001106508</v>
          </cell>
          <cell r="B48">
            <v>8</v>
          </cell>
          <cell r="C48">
            <v>3</v>
          </cell>
          <cell r="D48" t="str">
            <v>10U;0805;6.3V;X5R;20%</v>
          </cell>
          <cell r="E48" t="str">
            <v>272001106508</v>
          </cell>
          <cell r="F48" t="str">
            <v>LF-CAP;DELLCM-N2683,10UF ,CR,6.3V,20%,0805(2012),1.3A,X5R,SMT</v>
          </cell>
          <cell r="G48">
            <v>1.4250000000000001E-2</v>
          </cell>
        </row>
        <row r="49">
          <cell r="A49" t="str">
            <v>272101104433</v>
          </cell>
          <cell r="B49">
            <v>9</v>
          </cell>
          <cell r="C49">
            <v>9</v>
          </cell>
          <cell r="D49" t="str">
            <v>.1U;0402;10V;X7R;10%</v>
          </cell>
          <cell r="E49" t="str">
            <v>272101104433</v>
          </cell>
          <cell r="F49" t="str">
            <v>TF-CAP;0.1UF ,CR,10V,10%,-10%,0402(1005),X7R,NS</v>
          </cell>
          <cell r="G49">
            <v>1.2470000000000001E-3</v>
          </cell>
        </row>
        <row r="50">
          <cell r="A50" t="str">
            <v>272105270304</v>
          </cell>
          <cell r="B50">
            <v>10</v>
          </cell>
          <cell r="C50">
            <v>2</v>
          </cell>
          <cell r="D50" t="str">
            <v>27P;0402;50V;NPO;5%</v>
          </cell>
          <cell r="E50" t="str">
            <v>272105270304</v>
          </cell>
          <cell r="F50" t="str">
            <v>LF-CAP;DELLCM-R6010,27PF ,CR,50V,5% ,0402(1005),C0G,SMT</v>
          </cell>
          <cell r="G50">
            <v>1.07E-3</v>
          </cell>
        </row>
        <row r="51">
          <cell r="A51" t="str">
            <v>273030400043</v>
          </cell>
          <cell r="B51">
            <v>11</v>
          </cell>
          <cell r="C51">
            <v>2</v>
          </cell>
          <cell r="D51" t="str">
            <v>200Z;0805;200MA;;</v>
          </cell>
          <cell r="E51" t="str">
            <v>273030400043</v>
          </cell>
          <cell r="F51" t="str">
            <v>TF-FERRITE CHIP;200OHM/100MHZ,25%,-25%,0805(2012),200mA,SMT</v>
          </cell>
          <cell r="G51">
            <v>2.5000000000000001E-3</v>
          </cell>
        </row>
        <row r="52">
          <cell r="A52" t="str">
            <v>273030600030</v>
          </cell>
          <cell r="B52">
            <v>12</v>
          </cell>
          <cell r="C52">
            <v>1</v>
          </cell>
          <cell r="D52" t="str">
            <v>26Z;1206;700MA;200MOHM;</v>
          </cell>
          <cell r="E52" t="str">
            <v>273030600030</v>
          </cell>
          <cell r="F52" t="str">
            <v>TF-FERRITE CHIP;26OHM/100MHZ,25%,-25%,1206(3216),700mA,TED</v>
          </cell>
          <cell r="G52">
            <v>2.2000000000000001E-3</v>
          </cell>
        </row>
        <row r="53">
          <cell r="A53" t="str">
            <v>274011431450</v>
          </cell>
          <cell r="B53">
            <v>13</v>
          </cell>
          <cell r="C53">
            <v>1</v>
          </cell>
          <cell r="D53" t="str">
            <v>14.318M;SMD-49;20PPM;20P;</v>
          </cell>
          <cell r="E53" t="str">
            <v>274011431450</v>
          </cell>
          <cell r="F53" t="str">
            <v>LF-XTAL;DELLCM-N5152,14.31818MHZ,20PPM,20PF,5PPM,7*5*1.3MM,-30+85'C,FUNDAMEMTAL,7PF,2PIN</v>
          </cell>
          <cell r="G53">
            <v>6.5199999999999994E-2</v>
          </cell>
        </row>
        <row r="54">
          <cell r="A54" t="str">
            <v>286595141301</v>
          </cell>
          <cell r="B54">
            <v>14</v>
          </cell>
          <cell r="C54">
            <v>1</v>
          </cell>
          <cell r="D54" t="str">
            <v>ICS951413CGLFT;TSSOP56;;;</v>
          </cell>
          <cell r="E54" t="str">
            <v>286595141301</v>
          </cell>
          <cell r="F54" t="str">
            <v>LF-IC;ICS951413CGLFT,CLOCK GEN,260'C,TSSOP,56P</v>
          </cell>
          <cell r="G54">
            <v>0.4</v>
          </cell>
        </row>
        <row r="55">
          <cell r="A55" t="str">
            <v>288203904026</v>
          </cell>
          <cell r="B55">
            <v>15</v>
          </cell>
          <cell r="C55">
            <v>1</v>
          </cell>
          <cell r="D55" t="str">
            <v>MMBT3904;SOT23;.2A/40V;250mW;</v>
          </cell>
          <cell r="E55" t="str">
            <v>288203904026</v>
          </cell>
          <cell r="F55" t="str">
            <v>LF-TRANS;DELLCM-J5629,MMBT3904LT1G,NPN,40V,200mA,SOT-23,3P</v>
          </cell>
          <cell r="G55">
            <v>6.4000000000000003E-3</v>
          </cell>
        </row>
        <row r="56">
          <cell r="A56">
            <v>0</v>
          </cell>
        </row>
        <row r="57">
          <cell r="A57">
            <v>0</v>
          </cell>
        </row>
        <row r="58">
          <cell r="A58">
            <v>0</v>
          </cell>
          <cell r="B58" t="str">
            <v>CPU</v>
          </cell>
        </row>
        <row r="59">
          <cell r="A59" t="str">
            <v>271061000305</v>
          </cell>
          <cell r="B59">
            <v>1</v>
          </cell>
          <cell r="C59">
            <v>7</v>
          </cell>
          <cell r="D59" t="str">
            <v>0;0402;5%;;</v>
          </cell>
          <cell r="E59" t="str">
            <v xml:space="preserve">271061000305 </v>
          </cell>
          <cell r="F59" t="str">
            <v>LF-RES;DELLCM-N5219,0OHM,1/16W,5% ,0402(1005),0.35A,SMT</v>
          </cell>
          <cell r="G59">
            <v>2.7700000000000001E-4</v>
          </cell>
        </row>
        <row r="60">
          <cell r="A60" t="str">
            <v>271061100317</v>
          </cell>
          <cell r="B60">
            <v>2</v>
          </cell>
          <cell r="C60">
            <v>3</v>
          </cell>
          <cell r="D60" t="str">
            <v>10;0402;5%;;</v>
          </cell>
          <cell r="E60" t="str">
            <v>271061100317</v>
          </cell>
          <cell r="F60" t="str">
            <v>TF-RES;DELLCM-K9494,10OHM,1/16W,5%,-5%,0402(1005),SMT</v>
          </cell>
          <cell r="G60">
            <v>2.7999999999999998E-4</v>
          </cell>
        </row>
        <row r="61">
          <cell r="A61" t="str">
            <v>271061102305</v>
          </cell>
          <cell r="B61">
            <v>3</v>
          </cell>
          <cell r="C61">
            <v>5</v>
          </cell>
          <cell r="D61" t="str">
            <v>1K;0402;5%;;</v>
          </cell>
          <cell r="E61" t="str">
            <v>271061102305</v>
          </cell>
          <cell r="F61" t="str">
            <v>LF-RES;DELLCM-J5741,1K OHM,1/16W,5% ,0402(1005),0.35A,SMT</v>
          </cell>
          <cell r="G61">
            <v>2.7500000000000002E-4</v>
          </cell>
        </row>
        <row r="62">
          <cell r="A62" t="str">
            <v>271061124019</v>
          </cell>
          <cell r="B62">
            <v>4</v>
          </cell>
          <cell r="C62">
            <v>2</v>
          </cell>
          <cell r="D62" t="str">
            <v>124;0402;1%;;</v>
          </cell>
          <cell r="E62" t="str">
            <v xml:space="preserve">271061124019 </v>
          </cell>
          <cell r="F62" t="str">
            <v>LF-RES;DELLCM-K8204,124OHM,1/16W,1%,-1%,0402(1005),SMT</v>
          </cell>
          <cell r="G62">
            <v>3.59E-4</v>
          </cell>
        </row>
        <row r="63">
          <cell r="A63" t="str">
            <v>271061151104</v>
          </cell>
          <cell r="B63">
            <v>5</v>
          </cell>
          <cell r="C63">
            <v>2</v>
          </cell>
          <cell r="D63" t="str">
            <v>150;0402;1%;;</v>
          </cell>
          <cell r="E63" t="str">
            <v xml:space="preserve">271061151104 </v>
          </cell>
          <cell r="F63" t="str">
            <v>LF-RES;DELLCM-30YGX,150OHM,1/16W,1% ,0402(1005),0.35A,SMT</v>
          </cell>
          <cell r="G63">
            <v>3.59E-4</v>
          </cell>
        </row>
        <row r="64">
          <cell r="A64" t="str">
            <v>271061201304</v>
          </cell>
          <cell r="B64">
            <v>6</v>
          </cell>
          <cell r="C64">
            <v>1</v>
          </cell>
          <cell r="D64" t="str">
            <v>200;0402;5%;;</v>
          </cell>
          <cell r="E64" t="str">
            <v xml:space="preserve">271061201304 </v>
          </cell>
          <cell r="F64" t="str">
            <v>LF-RES;DELLCM-6R532,200OHM,1/16W,5% ,0402(1005),0.35A,SMT</v>
          </cell>
          <cell r="G64">
            <v>2.7500000000000002E-4</v>
          </cell>
        </row>
        <row r="65">
          <cell r="A65" t="str">
            <v>271061211107</v>
          </cell>
          <cell r="B65">
            <v>7</v>
          </cell>
          <cell r="C65">
            <v>2</v>
          </cell>
          <cell r="D65" t="str">
            <v>210;0402;1%;;</v>
          </cell>
          <cell r="E65" t="str">
            <v>271061211107</v>
          </cell>
          <cell r="F65" t="str">
            <v>LF-RES;DELLCM-F3316,210OHM,1/16W,1%,-1%,0402(1005),SMT</v>
          </cell>
          <cell r="G65">
            <v>3.59E-4</v>
          </cell>
        </row>
        <row r="66">
          <cell r="A66" t="str">
            <v>271061270109</v>
          </cell>
          <cell r="B66">
            <v>8</v>
          </cell>
          <cell r="C66">
            <v>1</v>
          </cell>
          <cell r="D66" t="str">
            <v>27;0402;1%;;</v>
          </cell>
          <cell r="E66" t="str">
            <v>271061270109</v>
          </cell>
          <cell r="F66" t="str">
            <v>TF-RES;27OHM,1/16W,1%,-1%,0402(1005),TED</v>
          </cell>
          <cell r="G66">
            <v>3.6999999999999999E-4</v>
          </cell>
        </row>
        <row r="67">
          <cell r="A67" t="str">
            <v>271061390104</v>
          </cell>
          <cell r="B67">
            <v>9</v>
          </cell>
          <cell r="C67">
            <v>1</v>
          </cell>
          <cell r="D67" t="str">
            <v>39;0402;1%;;</v>
          </cell>
          <cell r="E67" t="str">
            <v>271061390104</v>
          </cell>
          <cell r="F67" t="str">
            <v>TF-RES;39OHM,1/16W,1%,-1%,0402(1005),SMT</v>
          </cell>
          <cell r="G67">
            <v>3.5500000000000001E-4</v>
          </cell>
        </row>
        <row r="68">
          <cell r="A68" t="str">
            <v>271061391305</v>
          </cell>
          <cell r="B68">
            <v>10</v>
          </cell>
          <cell r="C68">
            <v>7</v>
          </cell>
          <cell r="D68" t="str">
            <v>390;0402;5%;;</v>
          </cell>
          <cell r="E68" t="str">
            <v>271061391305</v>
          </cell>
          <cell r="F68" t="str">
            <v>TF-RES;DELLCM-W8139,390OHM,1/16W,5%,-5%,0402(1005),SMT</v>
          </cell>
          <cell r="G68">
            <v>2.7999999999999998E-4</v>
          </cell>
        </row>
        <row r="69">
          <cell r="A69" t="str">
            <v>271061561310</v>
          </cell>
          <cell r="B69">
            <v>11</v>
          </cell>
          <cell r="C69">
            <v>3</v>
          </cell>
          <cell r="D69" t="str">
            <v>560;0402;5%;;</v>
          </cell>
          <cell r="E69" t="str">
            <v>271061561310</v>
          </cell>
          <cell r="F69" t="str">
            <v>TF-RES;DELLCM-K3400,560OHM,1/16W,5%,-5%,0402(1005)</v>
          </cell>
          <cell r="G69">
            <v>2.7999999999999998E-4</v>
          </cell>
        </row>
        <row r="70">
          <cell r="A70" t="str">
            <v>271061604813</v>
          </cell>
          <cell r="B70">
            <v>12</v>
          </cell>
          <cell r="C70">
            <v>8</v>
          </cell>
          <cell r="D70" t="str">
            <v>60.4;0402;1%;;</v>
          </cell>
          <cell r="E70" t="str">
            <v>271061604813</v>
          </cell>
          <cell r="F70" t="str">
            <v>LF-RES;DELLCM-H3015,60.4OHM,1/16W,1% ,0402(1005),0.35A,SMT</v>
          </cell>
          <cell r="G70">
            <v>3.59E-4</v>
          </cell>
        </row>
        <row r="71">
          <cell r="A71" t="str">
            <v>271061620303</v>
          </cell>
          <cell r="B71">
            <v>13</v>
          </cell>
          <cell r="C71">
            <v>23</v>
          </cell>
          <cell r="D71" t="str">
            <v>62;0402;5%;;</v>
          </cell>
          <cell r="E71" t="str">
            <v>271061620303</v>
          </cell>
          <cell r="F71" t="str">
            <v>LF-RES;DELLCM-2T858,62OHM,1/16W,5% ,0402(1005),0.35A,SMT</v>
          </cell>
          <cell r="G71">
            <v>2.7500000000000002E-4</v>
          </cell>
        </row>
        <row r="72">
          <cell r="A72" t="str">
            <v>271061681303</v>
          </cell>
          <cell r="B72">
            <v>14</v>
          </cell>
          <cell r="C72">
            <v>1</v>
          </cell>
          <cell r="D72" t="str">
            <v>680;0402;5%;;</v>
          </cell>
          <cell r="E72" t="str">
            <v>271061681303</v>
          </cell>
          <cell r="F72" t="str">
            <v>LF-RES;DELLCM-6R634,680OHM,1/16W,5% ,0402(1005),0.35A,SMT</v>
          </cell>
          <cell r="G72">
            <v>2.7500000000000002E-4</v>
          </cell>
        </row>
        <row r="73">
          <cell r="A73" t="str">
            <v>271061750103</v>
          </cell>
          <cell r="B73">
            <v>15</v>
          </cell>
          <cell r="C73">
            <v>1</v>
          </cell>
          <cell r="D73" t="str">
            <v>75;0402;1%;;</v>
          </cell>
          <cell r="E73" t="str">
            <v>271061750103</v>
          </cell>
          <cell r="F73" t="str">
            <v>LF-RES;DELLCM-86MHX,75OHM,1/16W,1% ,0402(1005),0.35A,SMT</v>
          </cell>
          <cell r="G73">
            <v>3.59E-4</v>
          </cell>
        </row>
        <row r="74">
          <cell r="A74" t="str">
            <v>272011226515</v>
          </cell>
          <cell r="B74">
            <v>16</v>
          </cell>
          <cell r="C74">
            <v>1</v>
          </cell>
          <cell r="D74" t="str">
            <v>22U;1206;6.3V;X5R;</v>
          </cell>
          <cell r="E74" t="str">
            <v>272011226515</v>
          </cell>
          <cell r="F74" t="str">
            <v>TF-CAP;22UF ,CR,6.3V,20%,-20%,1206(3216),X5R,SMT</v>
          </cell>
          <cell r="G74">
            <v>4.7694E-2</v>
          </cell>
        </row>
        <row r="75">
          <cell r="A75" t="str">
            <v>272071105439</v>
          </cell>
          <cell r="B75">
            <v>17</v>
          </cell>
          <cell r="C75">
            <v>2</v>
          </cell>
          <cell r="D75" t="str">
            <v>1U;0603;10V;X5R;10%</v>
          </cell>
          <cell r="E75" t="str">
            <v>272071105439</v>
          </cell>
          <cell r="F75" t="str">
            <v>LF-CAP;DELLCM-D0858,1UF  ,CR,10V,10%,-10%,0603(1608),X5R,SMT</v>
          </cell>
          <cell r="G75">
            <v>5.4999999999999997E-3</v>
          </cell>
        </row>
        <row r="76">
          <cell r="A76" t="str">
            <v>272075221416</v>
          </cell>
          <cell r="B76">
            <v>18</v>
          </cell>
          <cell r="C76">
            <v>2</v>
          </cell>
          <cell r="D76" t="str">
            <v>220P;0603;50V;X7R;10%</v>
          </cell>
          <cell r="E76" t="str">
            <v>272075221416</v>
          </cell>
          <cell r="F76" t="str">
            <v>TF-CAP;220PF ,CR,50V,10%,-10%,0603(1608),X7R,NS</v>
          </cell>
          <cell r="G76">
            <v>9.5E-4</v>
          </cell>
        </row>
        <row r="77">
          <cell r="A77" t="str">
            <v>272101104433</v>
          </cell>
          <cell r="B77">
            <v>19</v>
          </cell>
          <cell r="C77">
            <v>1</v>
          </cell>
          <cell r="D77" t="str">
            <v>.1U;0402;10V;X7R;10%</v>
          </cell>
          <cell r="E77" t="str">
            <v>272101104433</v>
          </cell>
          <cell r="F77" t="str">
            <v>TF-CAP;0.1UF ,CR,10V,10%,-10%,0402(1005),X7R,NS</v>
          </cell>
          <cell r="G77">
            <v>1.2470000000000001E-3</v>
          </cell>
        </row>
        <row r="78">
          <cell r="A78" t="str">
            <v>272102104418</v>
          </cell>
          <cell r="B78">
            <v>20</v>
          </cell>
          <cell r="C78">
            <v>2</v>
          </cell>
          <cell r="D78" t="str">
            <v>.1U;0402;16V;X5R;10%</v>
          </cell>
          <cell r="E78" t="str">
            <v>272102104418</v>
          </cell>
          <cell r="F78" t="str">
            <v>LF-CAP;DELLCM-K8455,0.1UF,CR,16V,10%,-10%,0402(1005),X5R,SMT</v>
          </cell>
          <cell r="G78">
            <v>1.9E-3</v>
          </cell>
        </row>
        <row r="79">
          <cell r="A79" t="str">
            <v>273010400011</v>
          </cell>
          <cell r="B79">
            <v>21</v>
          </cell>
          <cell r="C79">
            <v>2</v>
          </cell>
          <cell r="D79" t="str">
            <v>10UH;0805;;;</v>
          </cell>
          <cell r="E79" t="str">
            <v>273010400011</v>
          </cell>
          <cell r="F79" t="str">
            <v>TF-INDUCTOR;10uH,.5OHM,20%,-20%,100mA,0805(2012),NECP</v>
          </cell>
          <cell r="G79">
            <v>7.7999999999999996E-3</v>
          </cell>
        </row>
        <row r="80">
          <cell r="A80" t="str">
            <v>288203904026</v>
          </cell>
          <cell r="B80">
            <v>22</v>
          </cell>
          <cell r="C80">
            <v>2</v>
          </cell>
          <cell r="D80" t="str">
            <v>MMBT3904;SOT23;.2A/40V;250mW;</v>
          </cell>
          <cell r="E80" t="str">
            <v>288203904026</v>
          </cell>
          <cell r="F80" t="str">
            <v>LF-TRANS;DELLCM-J5629,MMBT3904LT1G,NPN,40V,200mA,SOT-23,3P</v>
          </cell>
          <cell r="G80">
            <v>6.4000000000000003E-3</v>
          </cell>
        </row>
        <row r="81">
          <cell r="A81" t="str">
            <v>291000512805</v>
          </cell>
          <cell r="B81">
            <v>23</v>
          </cell>
          <cell r="C81">
            <v>1</v>
          </cell>
          <cell r="D81" t="str">
            <v>14P*2;Debug;0.5MM;ST;</v>
          </cell>
          <cell r="E81" t="str">
            <v>291000512805</v>
          </cell>
          <cell r="F81" t="str">
            <v>TF-CON;B/B,28P,0.5MM,FM,ST,GOLD,TED</v>
          </cell>
          <cell r="G81">
            <v>0.246</v>
          </cell>
        </row>
        <row r="82">
          <cell r="A82" t="str">
            <v>291000617759</v>
          </cell>
          <cell r="B82">
            <v>24</v>
          </cell>
          <cell r="C82">
            <v>1</v>
          </cell>
          <cell r="D82" t="str">
            <v>PSC/CM/SM;LGA775;;;</v>
          </cell>
          <cell r="E82" t="str">
            <v>291000617759</v>
          </cell>
          <cell r="F82" t="str">
            <v>LF-IC SOCKET;DELLCM-K5409</v>
          </cell>
          <cell r="G82">
            <v>2.2788460000000001</v>
          </cell>
        </row>
        <row r="83">
          <cell r="A83">
            <v>0</v>
          </cell>
        </row>
        <row r="84">
          <cell r="A84">
            <v>0</v>
          </cell>
          <cell r="B84" t="str">
            <v>CPU VR</v>
          </cell>
        </row>
        <row r="85">
          <cell r="A85" t="str">
            <v>270111000016</v>
          </cell>
          <cell r="B85">
            <v>1</v>
          </cell>
          <cell r="C85">
            <v>1</v>
          </cell>
          <cell r="D85" t="str">
            <v>100K_NTH;0603;1%;;</v>
          </cell>
          <cell r="E85" t="str">
            <v>270111000016</v>
          </cell>
          <cell r="F85" t="str">
            <v>TF-THERMISTOR;100K OHM,1%,1%,0603,5SEC,NS</v>
          </cell>
          <cell r="G85">
            <v>3.2000000000000001E-2</v>
          </cell>
        </row>
        <row r="86">
          <cell r="A86" t="str">
            <v>271002000327</v>
          </cell>
          <cell r="B86">
            <v>2</v>
          </cell>
          <cell r="C86">
            <v>3</v>
          </cell>
          <cell r="D86" t="str">
            <v>0;0805;5%;;</v>
          </cell>
          <cell r="E86" t="str">
            <v xml:space="preserve">271002000327 </v>
          </cell>
          <cell r="F86" t="str">
            <v>LF-RES;DELLCM-W8180,0OHM,1/8W,5%,-5%,0805(2012),SMT</v>
          </cell>
          <cell r="G86">
            <v>4.5600000000000003E-4</v>
          </cell>
        </row>
        <row r="87">
          <cell r="A87" t="str">
            <v>271002100315</v>
          </cell>
          <cell r="B87">
            <v>3</v>
          </cell>
          <cell r="C87">
            <v>1</v>
          </cell>
          <cell r="D87" t="str">
            <v>10;0805;5%;;</v>
          </cell>
          <cell r="E87" t="str">
            <v>271002100315</v>
          </cell>
          <cell r="F87" t="str">
            <v>TF-RES;10OHM,1/8W,5%,-5%,0805(2012),NS</v>
          </cell>
          <cell r="G87">
            <v>4.4799999999999999E-4</v>
          </cell>
        </row>
        <row r="88">
          <cell r="A88" t="str">
            <v>271002228308</v>
          </cell>
          <cell r="B88">
            <v>4</v>
          </cell>
          <cell r="C88">
            <v>3</v>
          </cell>
          <cell r="D88" t="str">
            <v>2.2;0805;5%;;</v>
          </cell>
          <cell r="E88" t="str">
            <v xml:space="preserve">271002228308 </v>
          </cell>
          <cell r="F88" t="str">
            <v>LF-RES;DELLCM-G7491,2.2OHM,1/8W ,5% ,0805(2012),SMT</v>
          </cell>
          <cell r="G88">
            <v>5.4000000000000001E-4</v>
          </cell>
        </row>
        <row r="89">
          <cell r="A89" t="str">
            <v>271061000305</v>
          </cell>
          <cell r="B89">
            <v>5</v>
          </cell>
          <cell r="C89">
            <v>7</v>
          </cell>
          <cell r="D89" t="str">
            <v>0;0402;5%;;</v>
          </cell>
          <cell r="E89" t="str">
            <v xml:space="preserve">271061000305 </v>
          </cell>
          <cell r="F89" t="str">
            <v>LF-RES;DELLCM-N5219,0OHM,1/16W,5% ,0402(1005),0.35A,SMT</v>
          </cell>
          <cell r="G89">
            <v>2.7700000000000001E-4</v>
          </cell>
        </row>
        <row r="90">
          <cell r="A90" t="str">
            <v>271061100109</v>
          </cell>
          <cell r="B90">
            <v>6</v>
          </cell>
          <cell r="C90">
            <v>4</v>
          </cell>
          <cell r="D90" t="str">
            <v>10;0402;1%;;</v>
          </cell>
          <cell r="E90" t="str">
            <v xml:space="preserve">271061100109 </v>
          </cell>
          <cell r="F90" t="str">
            <v>LF-RES;DELLCM-933NH,10OHM,1/16W,1%,-1%,0402(1005),SMT</v>
          </cell>
          <cell r="G90">
            <v>3.5799999999999997E-4</v>
          </cell>
        </row>
        <row r="91">
          <cell r="A91" t="str">
            <v>271061100317</v>
          </cell>
          <cell r="B91">
            <v>7</v>
          </cell>
          <cell r="C91">
            <v>2</v>
          </cell>
          <cell r="D91" t="str">
            <v>10;0402;5%;;</v>
          </cell>
          <cell r="E91" t="str">
            <v>271061100317</v>
          </cell>
          <cell r="F91" t="str">
            <v>TF-RES;DELLCM-K9494,10OHM,1/16W,5%,-5%,0402(1005),SMT</v>
          </cell>
          <cell r="G91">
            <v>2.7999999999999998E-4</v>
          </cell>
        </row>
        <row r="92">
          <cell r="A92" t="str">
            <v>271061101306</v>
          </cell>
          <cell r="B92">
            <v>8</v>
          </cell>
          <cell r="C92">
            <v>1</v>
          </cell>
          <cell r="D92" t="str">
            <v>100;0402;5%;;</v>
          </cell>
          <cell r="E92" t="str">
            <v xml:space="preserve">271061101306 </v>
          </cell>
          <cell r="F92" t="str">
            <v>LF-RES;DELLCM-Y2992,100OHM,1/16W,5% ,0402(1005),0.35A,SMT</v>
          </cell>
          <cell r="G92">
            <v>2.7999999999999998E-4</v>
          </cell>
        </row>
        <row r="93">
          <cell r="A93" t="str">
            <v>271061102305</v>
          </cell>
          <cell r="B93">
            <v>9</v>
          </cell>
          <cell r="C93">
            <v>1</v>
          </cell>
          <cell r="D93" t="str">
            <v>1K;0402;5%;;</v>
          </cell>
          <cell r="E93" t="str">
            <v>271061102305</v>
          </cell>
          <cell r="F93" t="str">
            <v>LF-RES;DELLCM-J5741,1K OHM,1/16W,5% ,0402(1005),0.35A,SMT</v>
          </cell>
          <cell r="G93">
            <v>2.7500000000000002E-4</v>
          </cell>
        </row>
        <row r="94">
          <cell r="A94" t="str">
            <v>271061103312</v>
          </cell>
          <cell r="B94">
            <v>10</v>
          </cell>
          <cell r="C94">
            <v>6</v>
          </cell>
          <cell r="D94" t="str">
            <v>10K;0402;5%;;</v>
          </cell>
          <cell r="E94" t="str">
            <v xml:space="preserve">271061103312 </v>
          </cell>
          <cell r="F94" t="str">
            <v>LF-RES;DELLCM-X5823,10K OHM,1/16W,5% ,0402(1005),SMT</v>
          </cell>
          <cell r="G94">
            <v>2.7500000000000002E-4</v>
          </cell>
        </row>
        <row r="95">
          <cell r="A95" t="str">
            <v>271061147213</v>
          </cell>
          <cell r="B95">
            <v>11</v>
          </cell>
          <cell r="C95">
            <v>1</v>
          </cell>
          <cell r="D95" t="str">
            <v>14.7K;0402;1%;;</v>
          </cell>
          <cell r="E95" t="str">
            <v>271061147213</v>
          </cell>
          <cell r="F95" t="str">
            <v>TF-RES;DELLCM-J8708,14.7K OHM,1/16W,1%,-1%,0402(10</v>
          </cell>
          <cell r="G95">
            <v>3.6999999999999999E-4</v>
          </cell>
        </row>
        <row r="96">
          <cell r="A96" t="str">
            <v>271061243105</v>
          </cell>
          <cell r="B96">
            <v>12</v>
          </cell>
          <cell r="C96">
            <v>1</v>
          </cell>
          <cell r="D96" t="str">
            <v>24K;0402;1%;;</v>
          </cell>
          <cell r="E96" t="str">
            <v>271061243105</v>
          </cell>
          <cell r="F96" t="str">
            <v>TF-RES;24K OHM,1/16W,1%,-1%,0402(1005),NS</v>
          </cell>
          <cell r="G96">
            <v>3.5500000000000001E-4</v>
          </cell>
        </row>
        <row r="97">
          <cell r="A97" t="str">
            <v>271061304104</v>
          </cell>
          <cell r="B97">
            <v>13</v>
          </cell>
          <cell r="C97">
            <v>1</v>
          </cell>
          <cell r="D97" t="str">
            <v>300K;0402;1%;;</v>
          </cell>
          <cell r="E97" t="str">
            <v>271061304104</v>
          </cell>
          <cell r="F97" t="str">
            <v>TF-RES;300K OHM,1/16W,1%,-1%,0402(1005),NS</v>
          </cell>
          <cell r="G97">
            <v>3.5500000000000001E-4</v>
          </cell>
        </row>
        <row r="98">
          <cell r="A98" t="str">
            <v>271061334302</v>
          </cell>
          <cell r="B98">
            <v>14</v>
          </cell>
          <cell r="C98">
            <v>1</v>
          </cell>
          <cell r="D98" t="str">
            <v>330K;0402;5%;;</v>
          </cell>
          <cell r="E98" t="str">
            <v>271061334302</v>
          </cell>
          <cell r="F98" t="str">
            <v>LF-RES;DELLCM-6R548,330K OHM,1/16W,5% ,0402(1005),0.35A,SMT</v>
          </cell>
          <cell r="G98">
            <v>2.7500000000000002E-4</v>
          </cell>
        </row>
        <row r="99">
          <cell r="A99" t="str">
            <v>271061363103</v>
          </cell>
          <cell r="B99">
            <v>15</v>
          </cell>
          <cell r="C99">
            <v>1</v>
          </cell>
          <cell r="D99" t="str">
            <v>36K;0402;1%;;</v>
          </cell>
          <cell r="E99" t="str">
            <v>271061363103</v>
          </cell>
          <cell r="F99" t="str">
            <v>TF-RES;36K OHM,1/16W,1%,-1%,0402(1005),NS</v>
          </cell>
          <cell r="G99">
            <v>3.5500000000000001E-4</v>
          </cell>
        </row>
        <row r="100">
          <cell r="A100" t="str">
            <v>271061453315</v>
          </cell>
          <cell r="B100">
            <v>16</v>
          </cell>
          <cell r="C100">
            <v>1</v>
          </cell>
          <cell r="D100" t="str">
            <v>453K;0402;1%;;</v>
          </cell>
          <cell r="E100" t="str">
            <v>271061453315</v>
          </cell>
          <cell r="F100" t="str">
            <v>TF-RES;453K OHM,1/16W,1%,-1%,0402(1005),NS</v>
          </cell>
          <cell r="G100">
            <v>3.5500000000000001E-4</v>
          </cell>
        </row>
        <row r="101">
          <cell r="A101" t="str">
            <v>271061561310</v>
          </cell>
          <cell r="B101">
            <v>17</v>
          </cell>
          <cell r="C101">
            <v>6</v>
          </cell>
          <cell r="D101" t="str">
            <v>560;0402;5%;;</v>
          </cell>
          <cell r="E101" t="str">
            <v>271061561310</v>
          </cell>
          <cell r="F101" t="str">
            <v>TF-RES;DELLCM-K3400,560OHM,1/16W,5%,-5%,0402(1005)</v>
          </cell>
          <cell r="G101">
            <v>2.7999999999999998E-4</v>
          </cell>
        </row>
        <row r="102">
          <cell r="A102" t="str">
            <v>271061753110</v>
          </cell>
          <cell r="B102">
            <v>18</v>
          </cell>
          <cell r="C102">
            <v>1</v>
          </cell>
          <cell r="D102" t="str">
            <v>75K;0402;1%;;</v>
          </cell>
          <cell r="E102" t="str">
            <v>271061753110</v>
          </cell>
          <cell r="F102" t="str">
            <v>TF-RES;DELLCM-P9509,75K OHM,1/16W,1%,-1%,0402(1005),SMT</v>
          </cell>
          <cell r="G102">
            <v>3.6999999999999999E-4</v>
          </cell>
        </row>
        <row r="103">
          <cell r="A103" t="str">
            <v>271061821108</v>
          </cell>
          <cell r="B103">
            <v>19</v>
          </cell>
          <cell r="C103">
            <v>1</v>
          </cell>
          <cell r="D103" t="str">
            <v>820;0402;1%;;</v>
          </cell>
          <cell r="E103" t="str">
            <v>271061821108</v>
          </cell>
          <cell r="F103" t="str">
            <v>TF-RES;DELLCM-JG521,820OHM,1/16W,1%,-1%,0402(1005),SMT</v>
          </cell>
          <cell r="G103">
            <v>3.6999999999999999E-4</v>
          </cell>
        </row>
        <row r="104">
          <cell r="A104" t="str">
            <v>271071433103</v>
          </cell>
          <cell r="B104">
            <v>20</v>
          </cell>
          <cell r="C104">
            <v>3</v>
          </cell>
          <cell r="D104" t="str">
            <v>43K;0603;1%;;</v>
          </cell>
          <cell r="E104" t="str">
            <v>271071433103</v>
          </cell>
          <cell r="F104" t="str">
            <v>TF-RES;43K OHM,1/16W,1%,-1%,0603(1608),SMT</v>
          </cell>
          <cell r="G104">
            <v>4.0000000000000002E-4</v>
          </cell>
        </row>
        <row r="105">
          <cell r="A105" t="str">
            <v>271072000304</v>
          </cell>
          <cell r="B105">
            <v>21</v>
          </cell>
          <cell r="C105">
            <v>2</v>
          </cell>
          <cell r="D105" t="str">
            <v>0;0603;5%;;</v>
          </cell>
          <cell r="E105" t="str">
            <v>271072000304</v>
          </cell>
          <cell r="F105" t="str">
            <v>LF-RES;DELLCM-J5713,0OHM,1/10W,5% ,0603(1608),0.45A,SMT</v>
          </cell>
          <cell r="G105">
            <v>2.7999999999999998E-4</v>
          </cell>
        </row>
        <row r="106">
          <cell r="A106" t="str">
            <v>272001106508</v>
          </cell>
          <cell r="B106">
            <v>22</v>
          </cell>
          <cell r="C106">
            <v>25</v>
          </cell>
          <cell r="D106" t="str">
            <v>10U;0805;6.3V;X5R;20%</v>
          </cell>
          <cell r="E106" t="str">
            <v>272001106508</v>
          </cell>
          <cell r="F106" t="str">
            <v>LF-CAP;DELLCM-N2683,10UF ,CR,6.3V,20%,0805(2012),1.3A,X5R,SMT</v>
          </cell>
          <cell r="G106">
            <v>1.4250000000000001E-2</v>
          </cell>
        </row>
        <row r="107">
          <cell r="A107" t="str">
            <v>272012475401</v>
          </cell>
          <cell r="B107">
            <v>23</v>
          </cell>
          <cell r="C107">
            <v>22</v>
          </cell>
          <cell r="D107" t="str">
            <v>4.7U;1206;16V;X5R;10%</v>
          </cell>
          <cell r="E107" t="str">
            <v>272012475401</v>
          </cell>
          <cell r="F107" t="str">
            <v>LF-CAP;DELLCM-G5895,4.7UF,CR,16V,10%,1206(3216),1.6A,X5R,SMT</v>
          </cell>
          <cell r="G107">
            <v>1.9109999999999999E-2</v>
          </cell>
        </row>
        <row r="108">
          <cell r="A108" t="str">
            <v>272072104411</v>
          </cell>
          <cell r="B108">
            <v>24</v>
          </cell>
          <cell r="C108">
            <v>6</v>
          </cell>
          <cell r="D108" t="str">
            <v>.1U;0603;16V;X7R;10%</v>
          </cell>
          <cell r="E108" t="str">
            <v>272072104411</v>
          </cell>
          <cell r="F108" t="str">
            <v>LF-CAP;DELLCM-M5265,0.1UF ,CR,16V,10%,0603(1608),0.8A,X7R,SMT</v>
          </cell>
          <cell r="G108">
            <v>1.155E-3</v>
          </cell>
        </row>
        <row r="109">
          <cell r="A109" t="str">
            <v>272072393305</v>
          </cell>
          <cell r="B109">
            <v>25</v>
          </cell>
          <cell r="C109">
            <v>1</v>
          </cell>
          <cell r="D109" t="str">
            <v>.039U;0603;16V;X7R;5%</v>
          </cell>
          <cell r="E109" t="str">
            <v>272072393305</v>
          </cell>
          <cell r="F109" t="str">
            <v>TF-CAP;0.039UF,CR,16V,5%,</v>
          </cell>
          <cell r="G109">
            <v>2.1519999999999998E-3</v>
          </cell>
        </row>
        <row r="110">
          <cell r="A110" t="str">
            <v>272075101321</v>
          </cell>
          <cell r="B110">
            <v>26</v>
          </cell>
          <cell r="C110">
            <v>1</v>
          </cell>
          <cell r="D110" t="str">
            <v>100p;0603;50V;NPO;5%</v>
          </cell>
          <cell r="E110" t="str">
            <v>272075101321</v>
          </cell>
          <cell r="F110" t="str">
            <v>TF-CAP;100PF,CR,50V,5%,-5</v>
          </cell>
          <cell r="G110">
            <v>1.165E-3</v>
          </cell>
        </row>
        <row r="111">
          <cell r="A111" t="str">
            <v>272075103417</v>
          </cell>
          <cell r="B111">
            <v>27</v>
          </cell>
          <cell r="C111">
            <v>1</v>
          </cell>
          <cell r="D111" t="str">
            <v>.01U;0603;50V;X7R;10%</v>
          </cell>
          <cell r="E111" t="str">
            <v>272075103417</v>
          </cell>
          <cell r="F111" t="str">
            <v>LF-CAP;DELLCM-F7994,0.01UF,CR,50V,10%,0603(1608),X7R,SMT</v>
          </cell>
          <cell r="G111">
            <v>1.2999999999999999E-3</v>
          </cell>
        </row>
        <row r="112">
          <cell r="A112" t="str">
            <v>272075123405</v>
          </cell>
          <cell r="B112">
            <v>28</v>
          </cell>
          <cell r="C112">
            <v>3</v>
          </cell>
          <cell r="D112" t="str">
            <v>.012U;0603;50V;X7R;10%</v>
          </cell>
          <cell r="E112" t="str">
            <v>272075123405</v>
          </cell>
          <cell r="F112" t="str">
            <v>TF-CAP;.012UF,CR,50V,10%,-10%,0603(1608),X7R,NS</v>
          </cell>
          <cell r="G112">
            <v>1.1460000000000001E-3</v>
          </cell>
        </row>
        <row r="113">
          <cell r="A113" t="str">
            <v>272075180313</v>
          </cell>
          <cell r="B113">
            <v>29</v>
          </cell>
          <cell r="C113">
            <v>1</v>
          </cell>
          <cell r="D113" t="str">
            <v>18P;0603;50V;NPO;5%</v>
          </cell>
          <cell r="E113" t="str">
            <v>272075180313</v>
          </cell>
          <cell r="F113" t="str">
            <v>TF-CAP;18PF ,CR,50V,5%,-5</v>
          </cell>
          <cell r="G113">
            <v>1.1329999999999999E-3</v>
          </cell>
        </row>
        <row r="114">
          <cell r="A114" t="str">
            <v>272075221416</v>
          </cell>
          <cell r="B114">
            <v>30</v>
          </cell>
          <cell r="C114">
            <v>1</v>
          </cell>
          <cell r="D114" t="str">
            <v>220P;0603;50V;X7R;10%</v>
          </cell>
          <cell r="E114" t="str">
            <v>272075221416</v>
          </cell>
          <cell r="F114" t="str">
            <v>TF-CAP;220PF ,CR,50V,10%,-10%,0603(1608),X7R,NS</v>
          </cell>
          <cell r="G114">
            <v>9.5E-4</v>
          </cell>
        </row>
        <row r="115">
          <cell r="A115" t="str">
            <v>272075222406</v>
          </cell>
          <cell r="B115">
            <v>31</v>
          </cell>
          <cell r="C115">
            <v>3</v>
          </cell>
          <cell r="D115" t="str">
            <v>2200P;0603;50V;X7R;10%</v>
          </cell>
          <cell r="E115" t="str">
            <v>272075222406</v>
          </cell>
          <cell r="F115" t="str">
            <v>LF-CAP;DELLCM-J5728,2200PF,CR,50V,10%,0603(1608),0.8A,X7R,SMT</v>
          </cell>
          <cell r="G115">
            <v>9.5E-4</v>
          </cell>
        </row>
        <row r="116">
          <cell r="A116" t="str">
            <v>272075391308</v>
          </cell>
          <cell r="B116">
            <v>32</v>
          </cell>
          <cell r="C116">
            <v>1</v>
          </cell>
          <cell r="D116" t="str">
            <v>390P;0603;50V;NPO;5%</v>
          </cell>
          <cell r="E116" t="str">
            <v>272075391308</v>
          </cell>
          <cell r="F116" t="str">
            <v>TF-CAP;390PF,CR,50V,5%,-5%,0603(1608),NPO,NS</v>
          </cell>
          <cell r="G116">
            <v>2.4750000000000002E-3</v>
          </cell>
        </row>
        <row r="117">
          <cell r="A117" t="str">
            <v>272075471414</v>
          </cell>
          <cell r="B117">
            <v>33</v>
          </cell>
          <cell r="C117">
            <v>2</v>
          </cell>
          <cell r="D117" t="str">
            <v>470P;0603;50V;X7R;10%</v>
          </cell>
          <cell r="E117" t="str">
            <v>272075471414</v>
          </cell>
          <cell r="F117" t="str">
            <v>LF-CAP;DELLCM-J7306,470PF,CR,50V,10%,0603(1608),X7R,SMT</v>
          </cell>
          <cell r="G117">
            <v>1.57E-3</v>
          </cell>
        </row>
        <row r="118">
          <cell r="A118" t="str">
            <v>272075682411</v>
          </cell>
          <cell r="B118">
            <v>34</v>
          </cell>
          <cell r="C118">
            <v>1</v>
          </cell>
          <cell r="D118" t="str">
            <v>6800p;0603;50V;X7R;10%</v>
          </cell>
          <cell r="E118" t="str">
            <v>272075682411</v>
          </cell>
          <cell r="F118" t="str">
            <v>TF-CAP;DELLCM-Y8668,6800PF,CR,50V,10%,-10%,0603(1608),X7R,SMT</v>
          </cell>
          <cell r="G118">
            <v>9.5E-4</v>
          </cell>
        </row>
        <row r="119">
          <cell r="A119" t="str">
            <v>272075682411</v>
          </cell>
          <cell r="B119">
            <v>35</v>
          </cell>
          <cell r="C119">
            <v>1</v>
          </cell>
          <cell r="D119" t="str">
            <v>6800P;0603;50V;X7R;10%</v>
          </cell>
          <cell r="E119" t="str">
            <v>272075682411</v>
          </cell>
          <cell r="F119" t="str">
            <v>TF-CAP;DELLCM-Y8668,6800PF,CR,50V,10%,-10%,0603(1608),X7R,SMT</v>
          </cell>
          <cell r="G119">
            <v>9.5E-4</v>
          </cell>
        </row>
        <row r="120">
          <cell r="A120" t="str">
            <v>272103470405</v>
          </cell>
          <cell r="B120">
            <v>36</v>
          </cell>
          <cell r="C120">
            <v>1</v>
          </cell>
          <cell r="D120" t="str">
            <v>47P;0402;25V;NPO;10%</v>
          </cell>
          <cell r="E120" t="str">
            <v>272103470405</v>
          </cell>
          <cell r="F120" t="str">
            <v>TF-CAP;47PF ,CR,25V,10%,-10%,0402(1005)NPO,NS</v>
          </cell>
          <cell r="G120">
            <v>1.0300000000000001E-3</v>
          </cell>
        </row>
        <row r="121">
          <cell r="A121" t="str">
            <v>286303188006</v>
          </cell>
          <cell r="B121">
            <v>37</v>
          </cell>
          <cell r="C121">
            <v>1</v>
          </cell>
          <cell r="D121" t="str">
            <v>ADP3188;TSSOP28;;;</v>
          </cell>
          <cell r="E121" t="str">
            <v>286303188006</v>
          </cell>
          <cell r="F121" t="str">
            <v>LF-IC;DELL-N5058,ADP3188,PWM,220'C,TSSOP,28P,SSNAM</v>
          </cell>
          <cell r="G121">
            <v>0.435</v>
          </cell>
        </row>
        <row r="122">
          <cell r="A122" t="str">
            <v>286303418018</v>
          </cell>
          <cell r="B122">
            <v>38</v>
          </cell>
          <cell r="C122">
            <v>3</v>
          </cell>
          <cell r="D122" t="str">
            <v>ADP3418;SO8;;;</v>
          </cell>
          <cell r="E122" t="str">
            <v>286303418018</v>
          </cell>
          <cell r="F122" t="str">
            <v>TF-IC;ADP3418KRZ,POWER SWITCHING,220'C,SO,8P,TED</v>
          </cell>
          <cell r="G122">
            <v>0.14499999999999999</v>
          </cell>
        </row>
        <row r="123">
          <cell r="A123" t="str">
            <v>288114148015</v>
          </cell>
          <cell r="B123">
            <v>39</v>
          </cell>
          <cell r="C123">
            <v>6</v>
          </cell>
          <cell r="D123" t="str">
            <v>1N4148W;SOD123;.15A/75V;;</v>
          </cell>
          <cell r="E123" t="str">
            <v>288114148015</v>
          </cell>
          <cell r="F123" t="str">
            <v>TF-DIODE;1N4148W,FAST SWITCHING,75V,150mA,SOD123,NECP</v>
          </cell>
          <cell r="G123">
            <v>7.7999999999999996E-3</v>
          </cell>
        </row>
        <row r="124">
          <cell r="A124" t="str">
            <v>288200603018</v>
          </cell>
          <cell r="B124">
            <v>40</v>
          </cell>
          <cell r="C124">
            <v>6</v>
          </cell>
          <cell r="D124" t="str">
            <v>IPD06N03LAG;TO252;5.7MOHM;50A/25V;</v>
          </cell>
          <cell r="E124" t="str">
            <v>288200603018</v>
          </cell>
          <cell r="F124" t="str">
            <v>LF-TRANS;DELLCM-KG056,IPD06N03LAG,N MOS,25V,50A,7.5/4.5VMILLI OHM,TO-252AA,3P</v>
          </cell>
          <cell r="G124">
            <v>0.16500000000000001</v>
          </cell>
        </row>
        <row r="125">
          <cell r="A125" t="str">
            <v>288200903009</v>
          </cell>
          <cell r="B125">
            <v>41</v>
          </cell>
          <cell r="C125">
            <v>3</v>
          </cell>
          <cell r="D125" t="str">
            <v>IPD09N03;TO252;9MOHM;50A/25V;</v>
          </cell>
          <cell r="E125" t="str">
            <v>288200903009</v>
          </cell>
          <cell r="F125" t="str">
            <v>LF-TRANS;DELLCM-UG098,IPD09N03LAG,N MOS,25V,50A,7.4/10VMILLI OHM,TO-252AA</v>
          </cell>
          <cell r="G125">
            <v>0.13500000000000001</v>
          </cell>
        </row>
        <row r="126">
          <cell r="A126" t="str">
            <v>312271582502</v>
          </cell>
          <cell r="B126">
            <v>42</v>
          </cell>
          <cell r="C126">
            <v>2</v>
          </cell>
          <cell r="D126" t="str">
            <v>1500U;D10/H20;16V/2550MA;13MOHM;2000B</v>
          </cell>
          <cell r="E126" t="str">
            <v>312271582502</v>
          </cell>
          <cell r="F126" t="str">
            <v>LF-EC;1500UF,16V,20%,-20%,RA,13MILLI OHM,2000B,2550mA,D10*20MM,105'C</v>
          </cell>
          <cell r="G126">
            <v>5.1999999999999998E-2</v>
          </cell>
        </row>
        <row r="127">
          <cell r="A127" t="str">
            <v>312275671531</v>
          </cell>
          <cell r="B127">
            <v>43</v>
          </cell>
          <cell r="C127">
            <v>8</v>
          </cell>
          <cell r="D127" t="str">
            <v>560U;D8/H13;4V/6100MA;7MOHM;1000H</v>
          </cell>
          <cell r="E127" t="str">
            <v>312275671531</v>
          </cell>
          <cell r="F127" t="str">
            <v>TF-EC;560UF,4V,20%,-20%,RA,7MILLI OHM,1000B,6100mA,D8*9MM,-55-+105'C</v>
          </cell>
          <cell r="G127">
            <v>0.132189</v>
          </cell>
        </row>
        <row r="128">
          <cell r="A128" t="str">
            <v>312276872505</v>
          </cell>
          <cell r="B128">
            <v>44</v>
          </cell>
          <cell r="C128">
            <v>4</v>
          </cell>
          <cell r="D128" t="str">
            <v>680U;D10/H12.5;16V/1540MA;26MOHM;2000H/MBZ</v>
          </cell>
          <cell r="E128" t="str">
            <v>312276872505</v>
          </cell>
          <cell r="F128" t="str">
            <v>LF-EC;DELLCM-XG805,680UF,16V,20%,-20%,RA,26MILLI OHM,2000B,1540mA,D10*12.5MM,-40+105'C,DIP</v>
          </cell>
          <cell r="G128">
            <v>6.5000000000000002E-2</v>
          </cell>
        </row>
        <row r="129">
          <cell r="A129" t="str">
            <v>313000020923</v>
          </cell>
          <cell r="B129">
            <v>45</v>
          </cell>
          <cell r="C129">
            <v>1</v>
          </cell>
          <cell r="D129" t="str">
            <v>0.5UH;T30-52;1.7MOHM;DC20A;</v>
          </cell>
          <cell r="E129" t="str">
            <v>313000020923</v>
          </cell>
          <cell r="F129" t="str">
            <v>TF-CHOKE COIL;T30-52,0.5uH,20%,-20%,1.7M OHM,1MM,3TS,TED</v>
          </cell>
          <cell r="G129">
            <v>5.6000000000000001E-2</v>
          </cell>
        </row>
        <row r="130">
          <cell r="A130" t="str">
            <v>313000020924</v>
          </cell>
          <cell r="B130">
            <v>46</v>
          </cell>
          <cell r="C130">
            <v>3</v>
          </cell>
          <cell r="D130" t="str">
            <v>0.42UH;T50-VG;12MOHM;;</v>
          </cell>
          <cell r="E130" t="str">
            <v>313000020924</v>
          </cell>
          <cell r="F130" t="str">
            <v>TF-CHOKE COIL;T50-VG-TAF200,0.4uH,20%,-20%,12M OHM,1.0MM,3*4.5TS,TED</v>
          </cell>
          <cell r="G130">
            <v>0.14699999999999999</v>
          </cell>
        </row>
        <row r="131">
          <cell r="A131" t="str">
            <v>331910004047</v>
          </cell>
          <cell r="B131">
            <v>47</v>
          </cell>
          <cell r="C131">
            <v>1</v>
          </cell>
          <cell r="D131" t="str">
            <v>2P*2;ATXPWR;;;</v>
          </cell>
          <cell r="E131" t="str">
            <v>331910004047</v>
          </cell>
          <cell r="F131" t="str">
            <v>LF-CON;PWR,ATX,12V,DC,5A,2P*2,FM,2.5MM,ST,W/PRESS FIT,SSNAM</v>
          </cell>
          <cell r="G131">
            <v>0.03</v>
          </cell>
        </row>
        <row r="132">
          <cell r="A132">
            <v>0</v>
          </cell>
          <cell r="B132" t="str">
            <v>DC-DC</v>
          </cell>
        </row>
        <row r="133">
          <cell r="A133" t="str">
            <v>272072105412</v>
          </cell>
          <cell r="B133">
            <v>1</v>
          </cell>
          <cell r="C133">
            <v>2</v>
          </cell>
          <cell r="D133" t="str">
            <v>1U;0603;16V;X7R;10%</v>
          </cell>
          <cell r="E133" t="str">
            <v>272072105412</v>
          </cell>
          <cell r="F133" t="str">
            <v>TF-CAP;1UF ,CR,16V,10%,-10%,0603(1608),X7R,SMT</v>
          </cell>
          <cell r="G133">
            <v>5.8999999999999999E-3</v>
          </cell>
        </row>
        <row r="134">
          <cell r="A134" t="str">
            <v>271002000327</v>
          </cell>
          <cell r="B134">
            <v>2</v>
          </cell>
          <cell r="C134">
            <v>2</v>
          </cell>
          <cell r="D134" t="str">
            <v>0;0805;5%;;</v>
          </cell>
          <cell r="E134" t="str">
            <v xml:space="preserve">271002000327 </v>
          </cell>
          <cell r="F134" t="str">
            <v>LF-RES;DELLCM-W8180,0OHM,1/8W,5%,-5%,0805(2012),SMT</v>
          </cell>
          <cell r="G134">
            <v>4.5600000000000003E-4</v>
          </cell>
        </row>
        <row r="135">
          <cell r="A135" t="str">
            <v>271002271304</v>
          </cell>
          <cell r="B135">
            <v>3</v>
          </cell>
          <cell r="C135">
            <v>2</v>
          </cell>
          <cell r="D135" t="str">
            <v>270;0805;5%;;</v>
          </cell>
          <cell r="E135" t="str">
            <v>271002271304</v>
          </cell>
          <cell r="F135" t="str">
            <v>TF-RES;270OHM,1/10W,5%,-5%,0805(2012),TED</v>
          </cell>
          <cell r="G135">
            <v>5.4000000000000001E-4</v>
          </cell>
        </row>
        <row r="136">
          <cell r="A136" t="str">
            <v>271012228306</v>
          </cell>
          <cell r="B136">
            <v>4</v>
          </cell>
          <cell r="C136">
            <v>2</v>
          </cell>
          <cell r="D136" t="str">
            <v>2.2;1206;5%;;</v>
          </cell>
          <cell r="E136" t="str">
            <v>271012228306</v>
          </cell>
          <cell r="F136" t="str">
            <v>TF-RES;2.2OHM,1/8W,5%,-5%,1206(3216),NS</v>
          </cell>
          <cell r="G136">
            <v>7.5500000000000003E-4</v>
          </cell>
        </row>
        <row r="137">
          <cell r="A137" t="str">
            <v>271061000305</v>
          </cell>
          <cell r="B137">
            <v>5</v>
          </cell>
          <cell r="C137">
            <v>7</v>
          </cell>
          <cell r="D137" t="str">
            <v>0;0402;5%;;</v>
          </cell>
          <cell r="E137" t="str">
            <v xml:space="preserve">271061000305 </v>
          </cell>
          <cell r="F137" t="str">
            <v>LF-RES;DELLCM-N5219,0OHM,1/16W,5% ,0402(1005),0.35A,SMT</v>
          </cell>
          <cell r="G137">
            <v>2.7700000000000001E-4</v>
          </cell>
        </row>
        <row r="138">
          <cell r="A138" t="str">
            <v>271061102106</v>
          </cell>
          <cell r="B138">
            <v>6</v>
          </cell>
          <cell r="C138">
            <v>4</v>
          </cell>
          <cell r="D138" t="str">
            <v>1K;0402;1%;;</v>
          </cell>
          <cell r="E138" t="str">
            <v xml:space="preserve">271061102106 </v>
          </cell>
          <cell r="F138" t="str">
            <v>LF-RES;DELLCM-J1564,1K OHM,1/16W,1% ,0402(1005),0.35A,SMT</v>
          </cell>
          <cell r="G138">
            <v>3.59E-4</v>
          </cell>
        </row>
        <row r="139">
          <cell r="A139" t="str">
            <v>271061102305</v>
          </cell>
          <cell r="B139">
            <v>7</v>
          </cell>
          <cell r="C139">
            <v>3</v>
          </cell>
          <cell r="D139" t="str">
            <v>1K;0402;5%;;</v>
          </cell>
          <cell r="E139" t="str">
            <v>271061102305</v>
          </cell>
          <cell r="F139" t="str">
            <v>LF-RES;DELLCM-J5741,1K OHM,1/16W,5% ,0402(1005),0.35A,SMT</v>
          </cell>
          <cell r="G139">
            <v>2.7500000000000002E-4</v>
          </cell>
        </row>
        <row r="140">
          <cell r="A140" t="str">
            <v>271061118212</v>
          </cell>
          <cell r="B140">
            <v>8</v>
          </cell>
          <cell r="C140">
            <v>1</v>
          </cell>
          <cell r="D140" t="str">
            <v>11.8K;0402;1%;;</v>
          </cell>
          <cell r="E140" t="str">
            <v xml:space="preserve">271061118212 </v>
          </cell>
          <cell r="F140" t="str">
            <v>LF-RES;DELLCM-6R622,11.8K OHM,1/16W,1% ,0402(1005),0.35A,SMT</v>
          </cell>
          <cell r="G140">
            <v>3.6999999999999999E-4</v>
          </cell>
        </row>
        <row r="141">
          <cell r="A141" t="str">
            <v>271061152114</v>
          </cell>
          <cell r="B141">
            <v>9</v>
          </cell>
          <cell r="C141">
            <v>1</v>
          </cell>
          <cell r="D141" t="str">
            <v>1.5K;0402;1%;;</v>
          </cell>
          <cell r="E141" t="str">
            <v>271061152114</v>
          </cell>
          <cell r="F141" t="str">
            <v>TF-RES;DELLCM-K9580,1.5K OHM,1/16W,1%,-1%,0402(1005),SMT</v>
          </cell>
          <cell r="G141">
            <v>3.6999999999999999E-4</v>
          </cell>
        </row>
        <row r="142">
          <cell r="A142" t="str">
            <v>271061222305</v>
          </cell>
          <cell r="B142">
            <v>10</v>
          </cell>
          <cell r="C142">
            <v>1</v>
          </cell>
          <cell r="D142" t="str">
            <v>2.2K;0402;5%;;</v>
          </cell>
          <cell r="E142" t="str">
            <v>271061222305</v>
          </cell>
          <cell r="F142" t="str">
            <v>LF-RES;DELLCM-6R538,2.2K OHM,1/16W,5% ,0402(1005),0.35A,SMT</v>
          </cell>
          <cell r="G142">
            <v>2.7500000000000002E-4</v>
          </cell>
        </row>
        <row r="143">
          <cell r="A143" t="str">
            <v>271061272304</v>
          </cell>
          <cell r="B143">
            <v>11</v>
          </cell>
          <cell r="C143">
            <v>2</v>
          </cell>
          <cell r="D143" t="str">
            <v>2.7K;0402;5%;;</v>
          </cell>
          <cell r="E143" t="str">
            <v>271061272304</v>
          </cell>
          <cell r="F143" t="str">
            <v>LF-RES;DELLCM-6R511,2.7K OHM,1/16W,5% ,0402(1005),0.35A,SMT</v>
          </cell>
          <cell r="G143">
            <v>2.7500000000000002E-4</v>
          </cell>
        </row>
        <row r="144">
          <cell r="A144" t="str">
            <v>271061302105</v>
          </cell>
          <cell r="B144">
            <v>12</v>
          </cell>
          <cell r="C144">
            <v>1</v>
          </cell>
          <cell r="D144" t="str">
            <v>3K;0402;1%;;</v>
          </cell>
          <cell r="E144" t="str">
            <v>271061302105</v>
          </cell>
          <cell r="F144" t="str">
            <v>TF-RES;3K OHM,1/16W,1%,-1%,0402(1005),TED</v>
          </cell>
          <cell r="G144">
            <v>3.6999999999999999E-4</v>
          </cell>
        </row>
        <row r="145">
          <cell r="A145" t="str">
            <v>271061303303</v>
          </cell>
          <cell r="B145">
            <v>13</v>
          </cell>
          <cell r="C145">
            <v>1</v>
          </cell>
          <cell r="D145" t="str">
            <v>30K;0402;5%;;</v>
          </cell>
          <cell r="E145" t="str">
            <v>271061303303</v>
          </cell>
          <cell r="F145" t="str">
            <v>LF-RES;DELLCM-U3299,30K OHM,1/16W,5% ,0402(1005),0.35A,SMT</v>
          </cell>
          <cell r="G145">
            <v>2.7500000000000002E-4</v>
          </cell>
        </row>
        <row r="146">
          <cell r="A146" t="str">
            <v>271061333105</v>
          </cell>
          <cell r="B146">
            <v>14</v>
          </cell>
          <cell r="C146">
            <v>2</v>
          </cell>
          <cell r="D146" t="str">
            <v>33K;0402;1%;;</v>
          </cell>
          <cell r="E146" t="str">
            <v>271061333105</v>
          </cell>
          <cell r="F146" t="str">
            <v>TF-RES;33K OHM,1/16W,1%,-1%,0402(1005),TED</v>
          </cell>
          <cell r="G146">
            <v>3.6999999999999999E-4</v>
          </cell>
        </row>
        <row r="147">
          <cell r="A147" t="str">
            <v>271061472306</v>
          </cell>
          <cell r="B147">
            <v>15</v>
          </cell>
          <cell r="C147">
            <v>12</v>
          </cell>
          <cell r="D147" t="str">
            <v>4.7K;0402;5%;;</v>
          </cell>
          <cell r="E147" t="str">
            <v>271061472306</v>
          </cell>
          <cell r="F147" t="str">
            <v>LF-RES;DELLCM-N5300,4.7K OHM,1/16W,5% ,0402(1005),0.35A,SMT</v>
          </cell>
          <cell r="G147">
            <v>2.7500000000000002E-4</v>
          </cell>
        </row>
        <row r="148">
          <cell r="A148" t="str">
            <v>271061499113</v>
          </cell>
          <cell r="B148">
            <v>16</v>
          </cell>
          <cell r="C148">
            <v>1</v>
          </cell>
          <cell r="D148" t="str">
            <v>4.99K;0402;1%;;</v>
          </cell>
          <cell r="E148" t="str">
            <v>271061499113</v>
          </cell>
          <cell r="F148" t="str">
            <v>LF-RES;DELLCM-6R631,4.99K OHM,1/16W,1% ,0402(1005),0.35A,SMT</v>
          </cell>
          <cell r="G148">
            <v>3.59E-4</v>
          </cell>
        </row>
        <row r="149">
          <cell r="A149" t="str">
            <v>271061753110</v>
          </cell>
          <cell r="B149">
            <v>17</v>
          </cell>
          <cell r="C149">
            <v>1</v>
          </cell>
          <cell r="D149" t="str">
            <v>75K;0402;1%;;</v>
          </cell>
          <cell r="E149" t="str">
            <v>271061753110</v>
          </cell>
          <cell r="F149" t="str">
            <v>TF-RES;DELLCM-P9509,75K OHM,1/16W,1%,-1%,0402(1005),SMT</v>
          </cell>
          <cell r="G149">
            <v>3.6999999999999999E-4</v>
          </cell>
        </row>
        <row r="150">
          <cell r="A150" t="str">
            <v>271061822304</v>
          </cell>
          <cell r="B150">
            <v>18</v>
          </cell>
          <cell r="C150">
            <v>6</v>
          </cell>
          <cell r="D150" t="str">
            <v>8.2K;0402;5%;;</v>
          </cell>
          <cell r="E150" t="str">
            <v>271061822304</v>
          </cell>
          <cell r="F150" t="str">
            <v>LF-RES;DELLCM-R1260,8.2K OHM,1/16W,5% ,0402(1005),0.35A,SMT</v>
          </cell>
          <cell r="G150">
            <v>2.7500000000000002E-4</v>
          </cell>
        </row>
        <row r="151">
          <cell r="A151" t="str">
            <v>271061909114</v>
          </cell>
          <cell r="B151">
            <v>19</v>
          </cell>
          <cell r="C151">
            <v>1</v>
          </cell>
          <cell r="D151" t="str">
            <v>9.09K;0402;1%;;</v>
          </cell>
          <cell r="E151" t="str">
            <v xml:space="preserve">271061909114  </v>
          </cell>
          <cell r="F151" t="str">
            <v>TF-RES;9.09K OHM,1/16W,1%,-1%,0402(1005),SMT</v>
          </cell>
          <cell r="G151">
            <v>3.5399999999999999E-4</v>
          </cell>
        </row>
        <row r="152">
          <cell r="A152" t="str">
            <v>271071111108</v>
          </cell>
          <cell r="B152">
            <v>20</v>
          </cell>
          <cell r="C152">
            <v>1</v>
          </cell>
          <cell r="D152" t="str">
            <v>110;0603;1%;;</v>
          </cell>
          <cell r="E152" t="str">
            <v>271071111108</v>
          </cell>
          <cell r="F152" t="str">
            <v>TF-RES;110OHM,1/16W,1%,-1%,0603(1608)</v>
          </cell>
          <cell r="G152">
            <v>3.5500000000000001E-4</v>
          </cell>
        </row>
        <row r="153">
          <cell r="A153" t="str">
            <v>271071181107</v>
          </cell>
          <cell r="B153">
            <v>21</v>
          </cell>
          <cell r="C153">
            <v>1</v>
          </cell>
          <cell r="D153" t="str">
            <v>180;0603;1%;;</v>
          </cell>
          <cell r="E153" t="str">
            <v>271071181107</v>
          </cell>
          <cell r="F153" t="str">
            <v>TF-RES;180OHM,1/16W,1%,-1%,0603(1608)</v>
          </cell>
          <cell r="G153">
            <v>3.5500000000000001E-4</v>
          </cell>
        </row>
        <row r="154">
          <cell r="A154" t="str">
            <v>271071203111</v>
          </cell>
          <cell r="B154">
            <v>22</v>
          </cell>
          <cell r="C154">
            <v>1</v>
          </cell>
          <cell r="D154" t="str">
            <v>20K;0603;1%;;</v>
          </cell>
          <cell r="E154" t="str">
            <v>271071203111</v>
          </cell>
          <cell r="F154" t="str">
            <v>TF-RES;DELLCM-DC637,20K OHM,1/16W,1%,-1%,0603(1608),SMT</v>
          </cell>
          <cell r="G154">
            <v>4.0000000000000002E-4</v>
          </cell>
        </row>
        <row r="155">
          <cell r="A155" t="str">
            <v>271071822310</v>
          </cell>
          <cell r="B155">
            <v>23</v>
          </cell>
          <cell r="C155">
            <v>1</v>
          </cell>
          <cell r="D155" t="str">
            <v>8.2K;0603;5%;;</v>
          </cell>
          <cell r="E155" t="str">
            <v>271071822310</v>
          </cell>
          <cell r="F155" t="str">
            <v>TF-RES;DELLCM-K9140,8.2K OHM,1/16W,5%,-5%,0603(1608),SMT</v>
          </cell>
          <cell r="G155">
            <v>2.7999999999999998E-4</v>
          </cell>
        </row>
        <row r="156">
          <cell r="A156" t="str">
            <v>271072131103</v>
          </cell>
          <cell r="B156">
            <v>24</v>
          </cell>
          <cell r="C156">
            <v>1</v>
          </cell>
          <cell r="D156" t="str">
            <v>130;0603;1%;;</v>
          </cell>
          <cell r="E156" t="str">
            <v>271072131103</v>
          </cell>
          <cell r="F156" t="str">
            <v>TF-RES;130OHM,1/10W,1%,-1%,0603(1608),SMT</v>
          </cell>
          <cell r="G156">
            <v>3.5599999999999998E-4</v>
          </cell>
        </row>
        <row r="157">
          <cell r="A157" t="str">
            <v>271072147211</v>
          </cell>
          <cell r="B157">
            <v>25</v>
          </cell>
          <cell r="C157">
            <v>1</v>
          </cell>
          <cell r="D157" t="str">
            <v>14.7K;0603;1%;;</v>
          </cell>
          <cell r="E157" t="str">
            <v>271072147211</v>
          </cell>
          <cell r="F157" t="str">
            <v>TF-RES;14.7K OHM,1/10W,1%,-1%,0603(1608),SMT</v>
          </cell>
          <cell r="G157">
            <v>3.5E-4</v>
          </cell>
        </row>
        <row r="158">
          <cell r="A158" t="str">
            <v>271072301106</v>
          </cell>
          <cell r="B158">
            <v>26</v>
          </cell>
          <cell r="C158">
            <v>1</v>
          </cell>
          <cell r="D158" t="str">
            <v>300;0603;1%;;</v>
          </cell>
          <cell r="E158" t="str">
            <v>271072301106</v>
          </cell>
          <cell r="F158" t="str">
            <v>TF-RES;300OHM,1/10W,1%,-1%,0603(1608),TED</v>
          </cell>
          <cell r="G158">
            <v>4.0000000000000002E-4</v>
          </cell>
        </row>
        <row r="159">
          <cell r="A159" t="str">
            <v>271072604111</v>
          </cell>
          <cell r="B159">
            <v>27</v>
          </cell>
          <cell r="C159">
            <v>1</v>
          </cell>
          <cell r="D159" t="str">
            <v>6.04K;0603;1%;;</v>
          </cell>
          <cell r="E159" t="str">
            <v>271072604111</v>
          </cell>
          <cell r="F159" t="str">
            <v>TF-RES;6.04K OHM,1/10W,1%,-1%,0603(1608),SMT</v>
          </cell>
          <cell r="G159">
            <v>3.5599999999999998E-4</v>
          </cell>
        </row>
        <row r="160">
          <cell r="A160" t="str">
            <v>272001106508</v>
          </cell>
          <cell r="B160">
            <v>28</v>
          </cell>
          <cell r="C160">
            <v>8</v>
          </cell>
          <cell r="D160" t="str">
            <v>10U;0805;6.3V;X5R;20%</v>
          </cell>
          <cell r="E160" t="str">
            <v>272001106508</v>
          </cell>
          <cell r="F160" t="str">
            <v>LF-CAP;DELLCM-N2683,10UF ,CR,6.3V,20%,0805(2012),1.3A,X5R,SMT</v>
          </cell>
          <cell r="G160">
            <v>1.4250000000000001E-2</v>
          </cell>
        </row>
        <row r="161">
          <cell r="A161" t="str">
            <v>272001475408</v>
          </cell>
          <cell r="B161">
            <v>29</v>
          </cell>
          <cell r="C161">
            <v>6</v>
          </cell>
          <cell r="D161" t="str">
            <v>4.7U;0805;6.3V;X5R;10%</v>
          </cell>
          <cell r="E161" t="str">
            <v>272001475408</v>
          </cell>
          <cell r="F161" t="str">
            <v>LF-CAP;DELLCM-K5530,4.7UF,CR ,6.3V,10%,0805(2012),1.3A,X5R,SMT</v>
          </cell>
          <cell r="G161">
            <v>7.9220000000000002E-3</v>
          </cell>
        </row>
        <row r="162">
          <cell r="A162" t="str">
            <v>272002475402</v>
          </cell>
          <cell r="B162">
            <v>30</v>
          </cell>
          <cell r="C162">
            <v>8</v>
          </cell>
          <cell r="D162" t="str">
            <v>4.7U;0805;16V;X5R;10%</v>
          </cell>
          <cell r="E162" t="str">
            <v>272002475402</v>
          </cell>
          <cell r="F162" t="str">
            <v>TF-CAP;4.7UF ,CR,16V,10%,-10%,0805(2012),X5R,SMT</v>
          </cell>
          <cell r="G162">
            <v>2.0379999999999999E-2</v>
          </cell>
        </row>
        <row r="163">
          <cell r="A163" t="str">
            <v>272011106423</v>
          </cell>
          <cell r="B163">
            <v>31</v>
          </cell>
          <cell r="C163">
            <v>1</v>
          </cell>
          <cell r="D163" t="str">
            <v>10U;1206;10V;X5R;10%</v>
          </cell>
          <cell r="E163" t="str">
            <v>272011106423</v>
          </cell>
          <cell r="F163" t="str">
            <v>LF-CAP;10UF ,CR,10V,10%,-10%,1206(3216),X5R,SMT</v>
          </cell>
          <cell r="G163">
            <v>2.1000000000000001E-2</v>
          </cell>
        </row>
        <row r="164">
          <cell r="A164" t="str">
            <v>272012106410</v>
          </cell>
          <cell r="B164">
            <v>32</v>
          </cell>
          <cell r="C164">
            <v>2</v>
          </cell>
          <cell r="D164" t="str">
            <v>10U;1206;16V;X5R;10%</v>
          </cell>
          <cell r="E164" t="str">
            <v>272012106410</v>
          </cell>
          <cell r="F164" t="str">
            <v>TF-CAP;10UF ,CR,16V,10%,-10%,1206(3216),X5R,SMT</v>
          </cell>
          <cell r="G164">
            <v>2.4299999999999999E-2</v>
          </cell>
        </row>
        <row r="165">
          <cell r="A165" t="str">
            <v>272071105439</v>
          </cell>
          <cell r="B165">
            <v>33</v>
          </cell>
          <cell r="C165">
            <v>1</v>
          </cell>
          <cell r="D165" t="str">
            <v>1U;0603;10V;X5R;10%</v>
          </cell>
          <cell r="E165" t="str">
            <v>272071105439</v>
          </cell>
          <cell r="F165" t="str">
            <v>LF-CAP;DELLCM-D0858,1UF  ,CR,10V,10%,-10%,0603(1608),X5R,SMT</v>
          </cell>
          <cell r="G165">
            <v>5.4999999999999997E-3</v>
          </cell>
        </row>
        <row r="166">
          <cell r="A166" t="str">
            <v>272072104411</v>
          </cell>
          <cell r="B166">
            <v>34</v>
          </cell>
          <cell r="C166">
            <v>2</v>
          </cell>
          <cell r="D166" t="str">
            <v>.1U;0603;16V;X7R;10%</v>
          </cell>
          <cell r="E166" t="str">
            <v>272072104411</v>
          </cell>
          <cell r="F166" t="str">
            <v>LF-CAP;DELLCM-M5265,0.1UF ,CR,16V,10%,0603(1608),0.8A,X7R,SMT</v>
          </cell>
          <cell r="G166">
            <v>1.155E-3</v>
          </cell>
        </row>
        <row r="167">
          <cell r="A167" t="str">
            <v>272075101321</v>
          </cell>
          <cell r="B167">
            <v>35</v>
          </cell>
          <cell r="C167">
            <v>1</v>
          </cell>
          <cell r="D167" t="str">
            <v>100P;0603;50V;NPO;5%</v>
          </cell>
          <cell r="E167" t="str">
            <v>272075101321</v>
          </cell>
          <cell r="F167" t="str">
            <v>TF-CAP;100PF,CR,50V,5%,-5</v>
          </cell>
          <cell r="G167">
            <v>1.165E-3</v>
          </cell>
        </row>
        <row r="168">
          <cell r="A168" t="str">
            <v>272075102418</v>
          </cell>
          <cell r="B168">
            <v>36</v>
          </cell>
          <cell r="C168">
            <v>2</v>
          </cell>
          <cell r="D168" t="str">
            <v>1000P;0603;50V;X7R;10%</v>
          </cell>
          <cell r="E168" t="str">
            <v>272075102418</v>
          </cell>
          <cell r="F168" t="str">
            <v>LF-CAP;DELLCM-J7253,1000PF,CR,50V,10%,0603(1608),X7R,SMT</v>
          </cell>
          <cell r="G168">
            <v>1.1299999999999999E-3</v>
          </cell>
        </row>
        <row r="169">
          <cell r="A169" t="str">
            <v>272075222406</v>
          </cell>
          <cell r="B169">
            <v>37</v>
          </cell>
          <cell r="C169">
            <v>2</v>
          </cell>
          <cell r="D169" t="str">
            <v>2200P;0603;50V;X7R;10%</v>
          </cell>
          <cell r="E169" t="str">
            <v>272075222406</v>
          </cell>
          <cell r="F169" t="str">
            <v>LF-CAP;DELLCM-J5728,2200PF,CR,50V,10%,0603(1608),0.8A,X7R,SMT</v>
          </cell>
          <cell r="G169">
            <v>9.5E-4</v>
          </cell>
        </row>
        <row r="170">
          <cell r="A170" t="str">
            <v>272101104433</v>
          </cell>
          <cell r="B170">
            <v>38</v>
          </cell>
          <cell r="C170">
            <v>5</v>
          </cell>
          <cell r="D170" t="str">
            <v>.1U;0402;10V;X7R;10%</v>
          </cell>
          <cell r="E170" t="str">
            <v>272101104433</v>
          </cell>
          <cell r="F170" t="str">
            <v>TF-CAP;0.1UF ,CR,10V,10%,-10%,0402(1005),X7R,NS</v>
          </cell>
          <cell r="G170">
            <v>1.2470000000000001E-3</v>
          </cell>
        </row>
        <row r="171">
          <cell r="A171" t="str">
            <v>272101224503</v>
          </cell>
          <cell r="B171">
            <v>39</v>
          </cell>
          <cell r="C171">
            <v>1</v>
          </cell>
          <cell r="D171" t="str">
            <v>.22U;0402;10V;X7R;10%</v>
          </cell>
          <cell r="E171" t="str">
            <v>272101224503</v>
          </cell>
          <cell r="F171" t="str">
            <v>LF-CAP;DELLCM-J9053,0.22UF,CR,10V,20%,-20%,0402(1005),X7R,SMT</v>
          </cell>
          <cell r="G171">
            <v>5.8500000000000002E-3</v>
          </cell>
        </row>
        <row r="172">
          <cell r="A172" t="str">
            <v>272102103301</v>
          </cell>
          <cell r="B172">
            <v>40</v>
          </cell>
          <cell r="C172">
            <v>2</v>
          </cell>
          <cell r="D172" t="str">
            <v>.01U;0402;16V;X7R;10%</v>
          </cell>
          <cell r="E172" t="str">
            <v>272102103301</v>
          </cell>
          <cell r="F172" t="str">
            <v>LF-CAP;DELLCM-K7167,0.01UF,CR,16V,10%,-10%,0402(1005),X7R,SMT</v>
          </cell>
          <cell r="G172">
            <v>1.4499999999999999E-3</v>
          </cell>
        </row>
        <row r="173">
          <cell r="A173" t="str">
            <v>272102104418</v>
          </cell>
          <cell r="B173">
            <v>41</v>
          </cell>
          <cell r="C173">
            <v>13</v>
          </cell>
          <cell r="D173" t="str">
            <v>.1U;0402;16V;X5R;10%</v>
          </cell>
          <cell r="E173" t="str">
            <v>272102104418</v>
          </cell>
          <cell r="F173" t="str">
            <v>LF-CAP;DELLCM-K8455,0.1UF,CR,16V,10%,-10%,0402(1005),X5R,SMT</v>
          </cell>
          <cell r="G173">
            <v>1.9E-3</v>
          </cell>
        </row>
        <row r="174">
          <cell r="A174" t="str">
            <v>272105221405</v>
          </cell>
          <cell r="B174">
            <v>42</v>
          </cell>
          <cell r="C174">
            <v>1</v>
          </cell>
          <cell r="D174" t="str">
            <v>220P;0402;50V;X7R;10%</v>
          </cell>
          <cell r="E174" t="str">
            <v>272105221405</v>
          </cell>
          <cell r="F174" t="str">
            <v>LF-CAP;DELLCM-N5232,220PF,CR,50V,10%,0402(1005),0.55A,X7R,SMT</v>
          </cell>
          <cell r="G174">
            <v>9.5E-4</v>
          </cell>
        </row>
        <row r="175">
          <cell r="A175" t="str">
            <v>272105471412</v>
          </cell>
          <cell r="B175">
            <v>43</v>
          </cell>
          <cell r="C175">
            <v>1</v>
          </cell>
          <cell r="D175" t="str">
            <v>470P;0402;50V;X7R;10%</v>
          </cell>
          <cell r="E175" t="str">
            <v>272105471412</v>
          </cell>
          <cell r="F175" t="str">
            <v>TF-CAP;470PF,CR,50V,10%,-10%,0402(1005),X7R,NS</v>
          </cell>
          <cell r="G175">
            <v>9.4200000000000002E-4</v>
          </cell>
        </row>
        <row r="176">
          <cell r="A176" t="str">
            <v>273010000075</v>
          </cell>
          <cell r="B176">
            <v>44</v>
          </cell>
          <cell r="C176">
            <v>1</v>
          </cell>
          <cell r="D176" t="str">
            <v>1.5U;5.7*5.2MM;3.5A;42MILLI OHM;</v>
          </cell>
          <cell r="E176" t="str">
            <v>273010000075</v>
          </cell>
          <cell r="F176" t="str">
            <v>TF-INDUCTOR;1.5uH,42MILLI OHM,20%,-20%,3.5A,5.7*5.2MM,TED</v>
          </cell>
          <cell r="G176">
            <v>0.13800000000000001</v>
          </cell>
        </row>
        <row r="177">
          <cell r="A177" t="str">
            <v>282574014012</v>
          </cell>
          <cell r="B177">
            <v>45</v>
          </cell>
          <cell r="C177">
            <v>1</v>
          </cell>
          <cell r="D177" t="str">
            <v>74HCT14;SO14;;;</v>
          </cell>
          <cell r="E177" t="str">
            <v>282574014012</v>
          </cell>
          <cell r="F177" t="str">
            <v>TF-IC;MM74HC14MX_NL,HEX INVERTING SCHMITT TRIGGER,260'C,SOIC,14P,NECP</v>
          </cell>
          <cell r="G177">
            <v>5.8000000000000003E-2</v>
          </cell>
        </row>
        <row r="178">
          <cell r="A178" t="str">
            <v>286100358013</v>
          </cell>
          <cell r="B178">
            <v>46</v>
          </cell>
          <cell r="C178">
            <v>1</v>
          </cell>
          <cell r="D178" t="str">
            <v>LM358;SO8;;;</v>
          </cell>
          <cell r="E178" t="str">
            <v>286100358013</v>
          </cell>
          <cell r="F178" t="str">
            <v>LF-IC;DELLCM-M5177,LM358DR2G,AMPLIFIER(OP),SO,8P</v>
          </cell>
          <cell r="G178">
            <v>4.7691999999999998E-2</v>
          </cell>
        </row>
        <row r="179">
          <cell r="A179" t="str">
            <v>286301084016</v>
          </cell>
          <cell r="B179">
            <v>47</v>
          </cell>
          <cell r="C179">
            <v>1</v>
          </cell>
          <cell r="D179" t="str">
            <v>FAN1084;TO252;;;</v>
          </cell>
          <cell r="E179" t="str">
            <v>286301084016</v>
          </cell>
          <cell r="F179" t="str">
            <v>TF-IC;AMS1084,VOLTAGE REGULATOR,260'C,TO-252(DPAK),3P</v>
          </cell>
          <cell r="G179">
            <v>0.21</v>
          </cell>
        </row>
        <row r="180">
          <cell r="A180" t="str">
            <v>286301117097</v>
          </cell>
          <cell r="B180">
            <v>48</v>
          </cell>
          <cell r="C180">
            <v>1</v>
          </cell>
          <cell r="D180" t="str">
            <v>RC1117ST;SOT223;1A;;</v>
          </cell>
          <cell r="E180" t="str">
            <v>286301117097</v>
          </cell>
          <cell r="F180" t="str">
            <v>TF-IC;FAN1117,LINEAR REGULATOR,260'C,SOT-223,4P</v>
          </cell>
          <cell r="G180">
            <v>7.9000000000000001E-2</v>
          </cell>
        </row>
        <row r="181">
          <cell r="A181" t="str">
            <v>286305068001</v>
          </cell>
          <cell r="B181">
            <v>49</v>
          </cell>
          <cell r="C181">
            <v>1</v>
          </cell>
          <cell r="D181" t="str">
            <v>FAN5068;QFP24;;;</v>
          </cell>
          <cell r="E181" t="str">
            <v>286305068001</v>
          </cell>
          <cell r="F181" t="str">
            <v>LF-IC;DELLCM-K5450,FAN5068MPX,DDR/ACPI REG,QFP,24P</v>
          </cell>
          <cell r="G181">
            <v>0.60499999999999998</v>
          </cell>
        </row>
        <row r="182">
          <cell r="A182" t="str">
            <v>286306520005</v>
          </cell>
          <cell r="B182">
            <v>50</v>
          </cell>
          <cell r="C182">
            <v>1</v>
          </cell>
          <cell r="D182" t="str">
            <v>ISL6520A;SO8;;;</v>
          </cell>
          <cell r="E182" t="str">
            <v>286306520005</v>
          </cell>
          <cell r="F182" t="str">
            <v>LF-IC;DELLCM-J5615,ISL6520ACBZ,BUCK PWM CTLR,SO,8P</v>
          </cell>
          <cell r="G182">
            <v>0.2</v>
          </cell>
        </row>
        <row r="183">
          <cell r="A183" t="str">
            <v>288100054030</v>
          </cell>
          <cell r="B183">
            <v>51</v>
          </cell>
          <cell r="C183">
            <v>2</v>
          </cell>
          <cell r="D183" t="str">
            <v>BAT54C;SOT23;.1A/30V;;</v>
          </cell>
          <cell r="E183" t="str">
            <v>288100054030</v>
          </cell>
          <cell r="F183" t="str">
            <v>LF-DIODE;DELLCM-C7801,BAT54C,SCHOTTKY,30V,0.1A,SOT-23</v>
          </cell>
          <cell r="G183">
            <v>9.3799999999999994E-3</v>
          </cell>
        </row>
        <row r="184">
          <cell r="A184" t="str">
            <v>288203443006</v>
          </cell>
          <cell r="B184">
            <v>52</v>
          </cell>
          <cell r="C184">
            <v>2</v>
          </cell>
          <cell r="D184" t="str">
            <v>Si3443DV;TSOP-6;4.4A/20V;;</v>
          </cell>
          <cell r="E184" t="str">
            <v>288203443006</v>
          </cell>
          <cell r="F184" t="str">
            <v>TF-TRANS;SI3443DVG,P MOSFET,-20V,-3.4A,65MILLI OHM,TSOP-6,6P,TED</v>
          </cell>
          <cell r="G184">
            <v>0.11</v>
          </cell>
        </row>
        <row r="185">
          <cell r="A185" t="str">
            <v>288203904026</v>
          </cell>
          <cell r="B185">
            <v>53</v>
          </cell>
          <cell r="C185">
            <v>1</v>
          </cell>
          <cell r="D185" t="str">
            <v>MMBT3904;SOT23;.2A/40V;250mW;</v>
          </cell>
          <cell r="E185" t="str">
            <v>288203904026</v>
          </cell>
          <cell r="F185" t="str">
            <v>LF-TRANS;DELLCM-J5629,MMBT3904LT1G,NPN,40V,200mA,SOT-23,3P</v>
          </cell>
          <cell r="G185">
            <v>6.4000000000000003E-3</v>
          </cell>
        </row>
        <row r="186">
          <cell r="A186" t="str">
            <v>288203904054</v>
          </cell>
          <cell r="B186">
            <v>54</v>
          </cell>
          <cell r="C186">
            <v>1</v>
          </cell>
          <cell r="D186" t="str">
            <v>Dual3904;SOT363;.2A/40V;;</v>
          </cell>
          <cell r="E186" t="str">
            <v>288203904054</v>
          </cell>
          <cell r="F186" t="str">
            <v>LF-TRANS;DELLCM-D8989,MMDT3904-7-F,NPN,40V,200mA,SOT-363,6P</v>
          </cell>
          <cell r="G186">
            <v>1.2500000000000001E-2</v>
          </cell>
        </row>
        <row r="187">
          <cell r="A187" t="str">
            <v>288203904054</v>
          </cell>
          <cell r="B187">
            <v>55</v>
          </cell>
          <cell r="C187">
            <v>3</v>
          </cell>
          <cell r="D187" t="str">
            <v>DUAL3904;SOT363;.2A/40V;;</v>
          </cell>
          <cell r="E187" t="str">
            <v>288203904054</v>
          </cell>
          <cell r="F187" t="str">
            <v>LF-TRANS;DELLCM-D8989,MMDT3904-7-F,NPN,40V,200mA,SOT-363,6P</v>
          </cell>
          <cell r="G187">
            <v>1.2500000000000001E-2</v>
          </cell>
        </row>
        <row r="188">
          <cell r="A188" t="str">
            <v>288203906029</v>
          </cell>
          <cell r="B188">
            <v>56</v>
          </cell>
          <cell r="C188">
            <v>1</v>
          </cell>
          <cell r="D188" t="str">
            <v>MMBT3906;SOT23;.2A/40V;;</v>
          </cell>
          <cell r="E188" t="str">
            <v>288203906029</v>
          </cell>
          <cell r="F188" t="str">
            <v>TF-TRANS;MMBT3906_NL,PNP,40V,200mA,SOT-23,3P</v>
          </cell>
          <cell r="G188">
            <v>6.0000000000000001E-3</v>
          </cell>
        </row>
        <row r="189">
          <cell r="A189" t="str">
            <v>288206035009</v>
          </cell>
          <cell r="B189">
            <v>57</v>
          </cell>
          <cell r="C189">
            <v>8</v>
          </cell>
          <cell r="D189" t="str">
            <v>FDD6035AL;TO252;46A/30V;;</v>
          </cell>
          <cell r="E189" t="str">
            <v>288206035009</v>
          </cell>
          <cell r="F189" t="str">
            <v>TF-TRANS;FDD6035AL,N MOS,30V,46A,DPAK(TO-252)</v>
          </cell>
          <cell r="G189">
            <v>0.1108</v>
          </cell>
        </row>
        <row r="190">
          <cell r="A190" t="str">
            <v>288227002016</v>
          </cell>
          <cell r="B190">
            <v>58</v>
          </cell>
          <cell r="C190">
            <v>1</v>
          </cell>
          <cell r="D190" t="str">
            <v>2N7002;SOT23;.115A/60V;;</v>
          </cell>
          <cell r="E190" t="str">
            <v>288227002016</v>
          </cell>
          <cell r="F190" t="str">
            <v>LF-TRANS;DELLCM-K5451,2N7002LT1G,N MOS,60V,115mA,.0075 OHM,SOT-23,3P</v>
          </cell>
          <cell r="G190">
            <v>1.4291999999999999E-2</v>
          </cell>
        </row>
        <row r="191">
          <cell r="A191" t="str">
            <v>312271807153</v>
          </cell>
          <cell r="B191">
            <v>59</v>
          </cell>
          <cell r="C191">
            <v>4</v>
          </cell>
          <cell r="D191" t="str">
            <v>1800U;D8/H20;6.3V/2350MA;12MOHM;2000B</v>
          </cell>
          <cell r="E191" t="str">
            <v>312271807153</v>
          </cell>
          <cell r="F191" t="str">
            <v>LF-EC;DELLCM-J5484,1800UF,6.3V,20%,2000B,RA,8*20,-40+105'C,DIP</v>
          </cell>
          <cell r="G191">
            <v>3.8710000000000001E-2</v>
          </cell>
        </row>
        <row r="192">
          <cell r="A192" t="str">
            <v>312271881501</v>
          </cell>
          <cell r="B192">
            <v>60</v>
          </cell>
          <cell r="C192">
            <v>2</v>
          </cell>
          <cell r="D192" t="str">
            <v>1800U;D10/H16;6.3V;MCZ;</v>
          </cell>
          <cell r="E192" t="str">
            <v>312271881501</v>
          </cell>
          <cell r="F192" t="str">
            <v>LF-EC;1800UF,6.3V,20%,-20%,RA,19MILLI OHM,2000B,2000mA,D10*16MM,PL:3.3+_0.2,-40+105'C</v>
          </cell>
          <cell r="G192">
            <v>8.2000000000000003E-2</v>
          </cell>
        </row>
        <row r="193">
          <cell r="A193" t="str">
            <v>312274771553</v>
          </cell>
          <cell r="B193">
            <v>61</v>
          </cell>
          <cell r="C193">
            <v>2</v>
          </cell>
          <cell r="D193" t="str">
            <v>470U;D6.3/H11;6.3V/280MA;24OHM;1000H</v>
          </cell>
          <cell r="E193" t="str">
            <v>312274771553</v>
          </cell>
          <cell r="F193" t="str">
            <v>TF-EC;470UF,6.3V,20%,-20%,RA,240MILLI OHM,2000B,330mA,D6.3*11,PL:3.3+_0.2,-40+105'C,TED</v>
          </cell>
          <cell r="G193">
            <v>2.8000000000000001E-2</v>
          </cell>
        </row>
        <row r="194">
          <cell r="A194" t="str">
            <v>313000020923</v>
          </cell>
          <cell r="B194">
            <v>62</v>
          </cell>
          <cell r="C194">
            <v>2</v>
          </cell>
          <cell r="D194" t="str">
            <v>0.5UH;T30-52;1.7MOHM;DC20A;</v>
          </cell>
          <cell r="E194" t="str">
            <v>313000020923</v>
          </cell>
          <cell r="F194" t="str">
            <v>TF-CHOKE COIL;T30-52,0.5uH,20%,-20%,1.7M OHM,1MM,3TS,TED</v>
          </cell>
          <cell r="G194">
            <v>5.6000000000000001E-2</v>
          </cell>
        </row>
        <row r="195">
          <cell r="A195" t="str">
            <v>313000020927</v>
          </cell>
          <cell r="B195">
            <v>63</v>
          </cell>
          <cell r="C195">
            <v>2</v>
          </cell>
          <cell r="D195" t="str">
            <v>2.5UH;T50-52;3.5MOHM;;</v>
          </cell>
          <cell r="E195" t="str">
            <v>313000020927</v>
          </cell>
          <cell r="F195" t="str">
            <v>TF-CHOKE COIL;T50-52,2.5uH,20%,-20%,3.5MILLI OHM,1.2MM,8TS,TED</v>
          </cell>
          <cell r="G195">
            <v>8.2000000000000003E-2</v>
          </cell>
        </row>
        <row r="196">
          <cell r="A196" t="str">
            <v>272073103404</v>
          </cell>
          <cell r="B196">
            <v>64</v>
          </cell>
          <cell r="C196">
            <v>7</v>
          </cell>
          <cell r="D196" t="str">
            <v>.01U;0603;16V;X7R;10%</v>
          </cell>
          <cell r="E196" t="str">
            <v>272073103404</v>
          </cell>
          <cell r="F196" t="str">
            <v>LF-CAP;0.01UF,CR,25V,10%,0603(1608),X7R,SMT</v>
          </cell>
          <cell r="G196">
            <v>9.5E-4</v>
          </cell>
        </row>
        <row r="197">
          <cell r="A197" t="str">
            <v>312278271508</v>
          </cell>
          <cell r="B197">
            <v>81</v>
          </cell>
          <cell r="C197">
            <v>2</v>
          </cell>
          <cell r="D197" t="str">
            <v>820U;D8/H9;6.3V/1140MA;36MOHM;2000B</v>
          </cell>
          <cell r="E197" t="str">
            <v>312278271508</v>
          </cell>
          <cell r="F197" t="str">
            <v>LF-EC;DELLCM-G5915,820UF ,6.3V,20%,2000B,RA,8*9,-40+105'C,DIP</v>
          </cell>
          <cell r="G197">
            <v>0.04</v>
          </cell>
        </row>
        <row r="198">
          <cell r="A198">
            <v>0</v>
          </cell>
          <cell r="B198" t="str">
            <v>DDR2 Memory</v>
          </cell>
        </row>
        <row r="199">
          <cell r="A199" t="str">
            <v>271061000305</v>
          </cell>
          <cell r="B199">
            <v>1</v>
          </cell>
          <cell r="C199">
            <v>2</v>
          </cell>
          <cell r="D199" t="str">
            <v>0;0402;5%;;</v>
          </cell>
          <cell r="E199" t="str">
            <v xml:space="preserve">271061000305 </v>
          </cell>
          <cell r="F199" t="str">
            <v>LF-RES;DELLCM-N5219,0OHM,1/16W,5% ,0402(1005),0.35A,SMT</v>
          </cell>
          <cell r="G199">
            <v>2.7700000000000001E-4</v>
          </cell>
        </row>
        <row r="200">
          <cell r="A200" t="str">
            <v>271061102106</v>
          </cell>
          <cell r="B200">
            <v>2</v>
          </cell>
          <cell r="C200">
            <v>2</v>
          </cell>
          <cell r="D200" t="str">
            <v>1K;0402;1%;;</v>
          </cell>
          <cell r="E200" t="str">
            <v xml:space="preserve">271061102106 </v>
          </cell>
          <cell r="F200" t="str">
            <v>LF-RES;DELLCM-J1564,1K OHM,1/16W,1% ,0402(1005),0.35A,SMT</v>
          </cell>
          <cell r="G200">
            <v>3.59E-4</v>
          </cell>
        </row>
        <row r="201">
          <cell r="A201" t="str">
            <v>271061472306</v>
          </cell>
          <cell r="B201">
            <v>3</v>
          </cell>
          <cell r="C201">
            <v>1</v>
          </cell>
          <cell r="D201" t="str">
            <v>4.7K;0402;5%;;</v>
          </cell>
          <cell r="E201" t="str">
            <v>271061472306</v>
          </cell>
          <cell r="F201" t="str">
            <v>LF-RES;DELLCM-N5300,4.7K OHM,1/16W,5% ,0402(1005),0.35A,SMT</v>
          </cell>
          <cell r="G201">
            <v>2.7500000000000002E-4</v>
          </cell>
        </row>
        <row r="202">
          <cell r="A202" t="str">
            <v>271061560312</v>
          </cell>
          <cell r="B202">
            <v>4</v>
          </cell>
          <cell r="C202">
            <v>31</v>
          </cell>
          <cell r="D202" t="str">
            <v>56;0402;5%;;</v>
          </cell>
          <cell r="E202" t="str">
            <v>271061560312</v>
          </cell>
          <cell r="F202" t="str">
            <v>TF-RES;56OHM,1/16W,5%,-5%,0402(1005),SMT</v>
          </cell>
          <cell r="G202">
            <v>2.7399999999999999E-4</v>
          </cell>
        </row>
        <row r="203">
          <cell r="A203" t="str">
            <v>272001475408</v>
          </cell>
          <cell r="B203">
            <v>5</v>
          </cell>
          <cell r="C203">
            <v>2</v>
          </cell>
          <cell r="D203" t="str">
            <v>4.7U;0805;6.3V;X5R;10%</v>
          </cell>
          <cell r="E203" t="str">
            <v>272001475408</v>
          </cell>
          <cell r="F203" t="str">
            <v>LF-CAP;DELLCM-K5530,4.7UF,CR ,6.3V,10%,0805(2012),1.3A,X5R,SMT</v>
          </cell>
          <cell r="G203">
            <v>7.9220000000000002E-3</v>
          </cell>
        </row>
        <row r="204">
          <cell r="A204" t="str">
            <v>272071105439</v>
          </cell>
          <cell r="B204">
            <v>6</v>
          </cell>
          <cell r="C204">
            <v>7</v>
          </cell>
          <cell r="D204" t="str">
            <v>1U;0603;10V;X5R;10%</v>
          </cell>
          <cell r="E204" t="str">
            <v>272071105439</v>
          </cell>
          <cell r="F204" t="str">
            <v>LF-CAP;DELLCM-D0858,1UF  ,CR,10V,10%,-10%,0603(1608),X5R,SMT</v>
          </cell>
          <cell r="G204">
            <v>5.4999999999999997E-3</v>
          </cell>
        </row>
        <row r="205">
          <cell r="A205" t="str">
            <v>272101104433</v>
          </cell>
          <cell r="B205">
            <v>7</v>
          </cell>
          <cell r="C205">
            <v>30</v>
          </cell>
          <cell r="D205" t="str">
            <v>.1U;0402;10V;X7R;10%</v>
          </cell>
          <cell r="E205" t="str">
            <v>272101104433</v>
          </cell>
          <cell r="F205" t="str">
            <v>TF-CAP;0.1UF ,CR,10V,10%,-10%,0402(1005),X7R,NS</v>
          </cell>
          <cell r="G205">
            <v>1.2470000000000001E-3</v>
          </cell>
        </row>
        <row r="206">
          <cell r="A206" t="str">
            <v>312278271508</v>
          </cell>
          <cell r="B206">
            <v>8</v>
          </cell>
          <cell r="C206">
            <v>5</v>
          </cell>
          <cell r="D206" t="str">
            <v>820U;D8/H9;6.3V/1140MA;36MOHM;2000B</v>
          </cell>
          <cell r="E206" t="str">
            <v>312278271508</v>
          </cell>
          <cell r="F206" t="str">
            <v>LF-EC;DELLCM-G5915,820UF ,6.3V,20%,2000B,RA,8*9,-40+105'C,DIP</v>
          </cell>
          <cell r="G206">
            <v>0.04</v>
          </cell>
        </row>
        <row r="207">
          <cell r="A207" t="str">
            <v>331660024012</v>
          </cell>
          <cell r="B207">
            <v>9</v>
          </cell>
          <cell r="C207">
            <v>1</v>
          </cell>
          <cell r="D207" t="str">
            <v>DDR2_DIMM_SKT;240P;1MM/ST;WHITE;</v>
          </cell>
          <cell r="E207" t="str">
            <v>331660024012</v>
          </cell>
          <cell r="F207" t="str">
            <v>LF-DIMM SOCKET;DELLCM-J55</v>
          </cell>
          <cell r="G207">
            <v>0.23916299999999999</v>
          </cell>
        </row>
        <row r="208">
          <cell r="A208" t="str">
            <v>331660024017</v>
          </cell>
          <cell r="B208">
            <v>10</v>
          </cell>
          <cell r="C208">
            <v>1</v>
          </cell>
          <cell r="D208" t="str">
            <v>DDR2_DIMM_SKT;240P;1MM/ST;BLACK;</v>
          </cell>
          <cell r="E208" t="str">
            <v>331660024017</v>
          </cell>
          <cell r="F208" t="str">
            <v>LF-DIMM SOCKET;DELLCM-M75</v>
          </cell>
          <cell r="G208">
            <v>0.23893200000000001</v>
          </cell>
        </row>
        <row r="209">
          <cell r="A209">
            <v>0</v>
          </cell>
          <cell r="B209" t="str">
            <v>EMI CAP</v>
          </cell>
        </row>
        <row r="210">
          <cell r="A210" t="str">
            <v>272101104433</v>
          </cell>
          <cell r="B210">
            <v>1</v>
          </cell>
          <cell r="C210">
            <v>9</v>
          </cell>
          <cell r="D210" t="str">
            <v>.1U;0402;10V;X7R;10%</v>
          </cell>
          <cell r="E210" t="str">
            <v>272101104433</v>
          </cell>
          <cell r="F210" t="str">
            <v>TF-CAP;0.1UF ,CR,10V,10%,-10%,0402(1005),X7R,NS</v>
          </cell>
          <cell r="G210">
            <v>1.2470000000000001E-3</v>
          </cell>
        </row>
        <row r="211">
          <cell r="A211" t="str">
            <v>272102103301</v>
          </cell>
          <cell r="B211">
            <v>2</v>
          </cell>
          <cell r="C211">
            <v>68</v>
          </cell>
          <cell r="D211" t="str">
            <v>.01U;0402;16V;X7R;10%</v>
          </cell>
          <cell r="E211" t="str">
            <v>272102103301</v>
          </cell>
          <cell r="F211" t="str">
            <v>LF-CAP;DELLCM-K7167,0.01UF,CR,16V,10%,-10%,0402(1005),X7R,SMT</v>
          </cell>
          <cell r="G211">
            <v>1.4499999999999999E-3</v>
          </cell>
        </row>
        <row r="212">
          <cell r="A212">
            <v>0</v>
          </cell>
          <cell r="B212" t="str">
            <v>FAN CONN.</v>
          </cell>
        </row>
        <row r="213">
          <cell r="A213" t="str">
            <v>271061102305</v>
          </cell>
          <cell r="B213">
            <v>1</v>
          </cell>
          <cell r="C213">
            <v>1</v>
          </cell>
          <cell r="D213" t="str">
            <v>1K;0402;5%;;</v>
          </cell>
          <cell r="E213" t="str">
            <v>271061102305</v>
          </cell>
          <cell r="F213" t="str">
            <v>LF-RES;DELLCM-J5741,1K OHM,1/16W,5% ,0402(1005),0.35A,SMT</v>
          </cell>
          <cell r="G213">
            <v>2.7500000000000002E-4</v>
          </cell>
        </row>
        <row r="214">
          <cell r="A214" t="str">
            <v>271061221304</v>
          </cell>
          <cell r="B214">
            <v>2</v>
          </cell>
          <cell r="C214">
            <v>3</v>
          </cell>
          <cell r="D214" t="str">
            <v>220;0402;5%;;</v>
          </cell>
          <cell r="E214" t="str">
            <v>271061221304</v>
          </cell>
          <cell r="F214" t="str">
            <v>LF-RES;DELLCM-6R517,220OHM,1/16W,5% ,0402(1005),0.35A,SMT</v>
          </cell>
          <cell r="G214">
            <v>2.7500000000000002E-4</v>
          </cell>
        </row>
        <row r="215">
          <cell r="A215" t="str">
            <v>271061822304</v>
          </cell>
          <cell r="B215">
            <v>3</v>
          </cell>
          <cell r="C215">
            <v>1</v>
          </cell>
          <cell r="D215" t="str">
            <v>8.2K;0402;5%;;</v>
          </cell>
          <cell r="E215" t="str">
            <v>271061822304</v>
          </cell>
          <cell r="F215" t="str">
            <v>LF-RES;DELLCM-R1260,8.2K OHM,1/16W,5% ,0402(1005),0.35A,SMT</v>
          </cell>
          <cell r="G215">
            <v>2.7500000000000002E-4</v>
          </cell>
        </row>
        <row r="216">
          <cell r="A216" t="str">
            <v>271071301314</v>
          </cell>
          <cell r="B216">
            <v>4</v>
          </cell>
          <cell r="C216">
            <v>1</v>
          </cell>
          <cell r="D216" t="str">
            <v>300;0603;5%;;</v>
          </cell>
          <cell r="E216" t="str">
            <v>271071301314</v>
          </cell>
          <cell r="F216" t="str">
            <v>TF-RES;300OHM,1/16W,5% ,0603(1608),SMT</v>
          </cell>
          <cell r="G216">
            <v>2.7999999999999998E-4</v>
          </cell>
        </row>
        <row r="217">
          <cell r="A217" t="str">
            <v>312272272511</v>
          </cell>
          <cell r="B217">
            <v>5</v>
          </cell>
          <cell r="C217">
            <v>1</v>
          </cell>
          <cell r="D217" t="str">
            <v>220U;D6.3/H11;16V/280MA;2000B;</v>
          </cell>
          <cell r="E217" t="str">
            <v>312272272511</v>
          </cell>
          <cell r="F217" t="str">
            <v>TF-EC;220UF,16V,20%,-20%,RA,220MILLI OHM,2000B,245mA,D6.3*11,PL:3.3+_0.2,-40+105'C,TED</v>
          </cell>
          <cell r="G217">
            <v>2.8000000000000001E-2</v>
          </cell>
        </row>
        <row r="218">
          <cell r="A218" t="str">
            <v>331120005041</v>
          </cell>
          <cell r="B218">
            <v>6</v>
          </cell>
          <cell r="C218">
            <v>1</v>
          </cell>
          <cell r="D218" t="str">
            <v>5P;FAN;2.54MM;ST;</v>
          </cell>
          <cell r="E218" t="str">
            <v>331120005041</v>
          </cell>
          <cell r="F218" t="str">
            <v>LF-CON;HDR,5P,4 WALLS,MA,</v>
          </cell>
          <cell r="G218">
            <v>0.09</v>
          </cell>
        </row>
        <row r="219">
          <cell r="A219" t="str">
            <v>334112000403</v>
          </cell>
          <cell r="B219">
            <v>7</v>
          </cell>
          <cell r="C219">
            <v>1</v>
          </cell>
          <cell r="D219" t="str">
            <v>GREEN;DIP;;;</v>
          </cell>
          <cell r="E219" t="str">
            <v>334112000403</v>
          </cell>
          <cell r="F219" t="str">
            <v>TF-LED;ROUND,GREEN,32mcd,GREEN DIFFUSED,H8.6MM,D5MM,ST,2.54MM,TED</v>
          </cell>
          <cell r="G219">
            <v>1.1129999999999999E-2</v>
          </cell>
        </row>
        <row r="220">
          <cell r="A220" t="str">
            <v>272102104418</v>
          </cell>
          <cell r="B220">
            <v>8</v>
          </cell>
          <cell r="C220">
            <v>1</v>
          </cell>
          <cell r="D220" t="str">
            <v>.1U;0402;16V;X5R;10%</v>
          </cell>
          <cell r="E220" t="str">
            <v>272102104418</v>
          </cell>
          <cell r="F220" t="str">
            <v>LF-CAP;DELLCM-K8455,0.1UF,CR,16V,10%,-10%,0402(1005),X5R,SMT</v>
          </cell>
          <cell r="G220">
            <v>1.9E-3</v>
          </cell>
        </row>
        <row r="221">
          <cell r="A221">
            <v>0</v>
          </cell>
          <cell r="B221" t="str">
            <v>FIO &amp; Misc. Header</v>
          </cell>
        </row>
        <row r="222">
          <cell r="A222" t="str">
            <v>271061000305</v>
          </cell>
          <cell r="B222">
            <v>1</v>
          </cell>
          <cell r="C222">
            <v>3</v>
          </cell>
          <cell r="D222" t="str">
            <v>0;0402;5%;;</v>
          </cell>
          <cell r="E222" t="str">
            <v xml:space="preserve">271061000305 </v>
          </cell>
          <cell r="F222" t="str">
            <v>LF-RES;DELLCM-N5219,0OHM,1/16W,5% ,0402(1005),0.35A,SMT</v>
          </cell>
          <cell r="G222">
            <v>2.7700000000000001E-4</v>
          </cell>
        </row>
        <row r="223">
          <cell r="A223" t="str">
            <v>271061102305</v>
          </cell>
          <cell r="B223">
            <v>2</v>
          </cell>
          <cell r="C223">
            <v>2</v>
          </cell>
          <cell r="D223" t="str">
            <v>1K;0402;5%;;</v>
          </cell>
          <cell r="E223" t="str">
            <v>271061102305</v>
          </cell>
          <cell r="F223" t="str">
            <v>LF-RES;DELLCM-J5741,1K OHM,1/16W,5% ,0402(1005),0.35A,SMT</v>
          </cell>
          <cell r="G223">
            <v>2.7500000000000002E-4</v>
          </cell>
        </row>
        <row r="224">
          <cell r="A224" t="str">
            <v>271061103312</v>
          </cell>
          <cell r="B224">
            <v>3</v>
          </cell>
          <cell r="C224">
            <v>1</v>
          </cell>
          <cell r="D224" t="str">
            <v>10K;0402;5%;;</v>
          </cell>
          <cell r="E224" t="str">
            <v xml:space="preserve">271061103312 </v>
          </cell>
          <cell r="F224" t="str">
            <v>LF-RES;DELLCM-X5823,10K OHM,1/16W,5% ,0402(1005),SMT</v>
          </cell>
          <cell r="G224">
            <v>2.7500000000000002E-4</v>
          </cell>
        </row>
        <row r="225">
          <cell r="A225" t="str">
            <v>271061221304</v>
          </cell>
          <cell r="B225">
            <v>4</v>
          </cell>
          <cell r="C225">
            <v>4</v>
          </cell>
          <cell r="D225" t="str">
            <v>220;0402;5%;;</v>
          </cell>
          <cell r="E225" t="str">
            <v>271061221304</v>
          </cell>
          <cell r="F225" t="str">
            <v>LF-RES;DELLCM-6R517,220OHM,1/16W,5% ,0402(1005),0.35A,SMT</v>
          </cell>
          <cell r="G225">
            <v>2.7500000000000002E-4</v>
          </cell>
        </row>
        <row r="226">
          <cell r="A226" t="str">
            <v>271061273302</v>
          </cell>
          <cell r="B226">
            <v>5</v>
          </cell>
          <cell r="C226">
            <v>1</v>
          </cell>
          <cell r="D226" t="str">
            <v>27K;0402;5%;;</v>
          </cell>
          <cell r="E226" t="str">
            <v>271061273302</v>
          </cell>
          <cell r="F226" t="str">
            <v>LF-RES;DELLCM-Y2529,27K OHM,1/16W,5% ,0402(1005),0.35A,SMT</v>
          </cell>
          <cell r="G226">
            <v>2.7500000000000002E-4</v>
          </cell>
        </row>
        <row r="227">
          <cell r="A227" t="str">
            <v>271061472306</v>
          </cell>
          <cell r="B227">
            <v>6</v>
          </cell>
          <cell r="C227">
            <v>4</v>
          </cell>
          <cell r="D227" t="str">
            <v>4.7K;0402;5%;;</v>
          </cell>
          <cell r="E227" t="str">
            <v>271061472306</v>
          </cell>
          <cell r="F227" t="str">
            <v>LF-RES;DELLCM-N5300,4.7K OHM,1/16W,5% ,0402(1005),0.35A,SMT</v>
          </cell>
          <cell r="G227">
            <v>2.7500000000000002E-4</v>
          </cell>
        </row>
        <row r="228">
          <cell r="A228" t="str">
            <v>271061473304</v>
          </cell>
          <cell r="B228">
            <v>7</v>
          </cell>
          <cell r="C228">
            <v>2</v>
          </cell>
          <cell r="D228" t="str">
            <v>47K;0402;5%;;</v>
          </cell>
          <cell r="E228" t="str">
            <v>271061473304</v>
          </cell>
          <cell r="F228" t="str">
            <v>LF-RES;DELLCM-0M234,47K OHM,1/16W,5% ,0402(1005),0.35A,SMT</v>
          </cell>
          <cell r="G228">
            <v>2.7500000000000002E-4</v>
          </cell>
        </row>
        <row r="229">
          <cell r="A229" t="str">
            <v>271061822304</v>
          </cell>
          <cell r="B229">
            <v>8</v>
          </cell>
          <cell r="C229">
            <v>9</v>
          </cell>
          <cell r="D229" t="str">
            <v>8.2K;0402;5%;;</v>
          </cell>
          <cell r="E229" t="str">
            <v>271061822304</v>
          </cell>
          <cell r="F229" t="str">
            <v>LF-RES;DELLCM-R1260,8.2K OHM,1/16W,5% ,0402(1005),0.35A,SMT</v>
          </cell>
          <cell r="G229">
            <v>2.7500000000000002E-4</v>
          </cell>
        </row>
        <row r="230">
          <cell r="A230" t="str">
            <v>271072000304</v>
          </cell>
          <cell r="B230">
            <v>9</v>
          </cell>
          <cell r="C230">
            <v>6</v>
          </cell>
          <cell r="D230" t="str">
            <v>0;0603;5%;;</v>
          </cell>
          <cell r="E230" t="str">
            <v>271072000304</v>
          </cell>
          <cell r="F230" t="str">
            <v>LF-RES;DELLCM-J5713,0OHM,1/10W,5% ,0603(1608),0.45A,SMT</v>
          </cell>
          <cell r="G230">
            <v>2.7999999999999998E-4</v>
          </cell>
        </row>
        <row r="231">
          <cell r="A231" t="str">
            <v>272002475402</v>
          </cell>
          <cell r="B231">
            <v>10</v>
          </cell>
          <cell r="C231">
            <v>1</v>
          </cell>
          <cell r="D231" t="str">
            <v>4.7U;0805;16V;X5R;10%</v>
          </cell>
          <cell r="E231" t="str">
            <v>272002475402</v>
          </cell>
          <cell r="F231" t="str">
            <v>TF-CAP;4.7UF ,CR,16V,10%,-10%,0805(2012),X5R,SMT</v>
          </cell>
          <cell r="G231">
            <v>2.0379999999999999E-2</v>
          </cell>
        </row>
        <row r="232">
          <cell r="A232" t="str">
            <v>272102104418</v>
          </cell>
          <cell r="B232">
            <v>11</v>
          </cell>
          <cell r="C232">
            <v>6</v>
          </cell>
          <cell r="D232" t="str">
            <v>.1U;0402;16V;X5R;10%</v>
          </cell>
          <cell r="E232" t="str">
            <v>272102104418</v>
          </cell>
          <cell r="F232" t="str">
            <v>LF-CAP;DELLCM-K8455,0.1UF,CR,16V,10%,-10%,0402(1005),X5R,SMT</v>
          </cell>
          <cell r="G232">
            <v>1.9E-3</v>
          </cell>
        </row>
        <row r="233">
          <cell r="A233" t="str">
            <v>272105102412</v>
          </cell>
          <cell r="B233">
            <v>12</v>
          </cell>
          <cell r="C233">
            <v>1</v>
          </cell>
          <cell r="D233" t="str">
            <v>1000P;0402;50V;X7R;10%</v>
          </cell>
          <cell r="E233" t="str">
            <v>272105102412</v>
          </cell>
          <cell r="F233" t="str">
            <v>LF-CAP;DELLCM-M5273,1000PF,CR,50V,10%,0402(1005),0.55A,X7R,SMT</v>
          </cell>
          <cell r="G233">
            <v>9.7000000000000005E-4</v>
          </cell>
        </row>
        <row r="234">
          <cell r="A234" t="str">
            <v>273030400030</v>
          </cell>
          <cell r="B234">
            <v>13</v>
          </cell>
          <cell r="C234">
            <v>1</v>
          </cell>
          <cell r="D234" t="str">
            <v>30Z;0805;3A;;</v>
          </cell>
          <cell r="E234" t="str">
            <v>273030400030</v>
          </cell>
          <cell r="F234" t="str">
            <v>TF-FERRITE CHIP;30 OHM/100MHZ,25%,-25%,0805(2012),3A,NECP</v>
          </cell>
          <cell r="G234">
            <v>1.8E-3</v>
          </cell>
        </row>
        <row r="235">
          <cell r="A235" t="str">
            <v>281300708027</v>
          </cell>
          <cell r="B235">
            <v>14</v>
          </cell>
          <cell r="C235">
            <v>1</v>
          </cell>
          <cell r="D235" t="str">
            <v>NC7SZ08;SOT23-5;;;</v>
          </cell>
          <cell r="E235" t="str">
            <v>281300708027</v>
          </cell>
          <cell r="F235" t="str">
            <v>TF-IC;NC7SZ08,SINGLE AND GATE,SOT-23,5P,TED</v>
          </cell>
          <cell r="G235">
            <v>0.04</v>
          </cell>
        </row>
        <row r="236">
          <cell r="A236" t="str">
            <v>288203904026</v>
          </cell>
          <cell r="B236">
            <v>15</v>
          </cell>
          <cell r="C236">
            <v>2</v>
          </cell>
          <cell r="D236" t="str">
            <v>MMBT3904;SOT23;.2A/40V;250mW;</v>
          </cell>
          <cell r="E236" t="str">
            <v>288203904026</v>
          </cell>
          <cell r="F236" t="str">
            <v>LF-TRANS;DELLCM-J5629,MMBT3904LT1G,NPN,40V,200mA,SOT-23,3P</v>
          </cell>
          <cell r="G236">
            <v>6.4000000000000003E-3</v>
          </cell>
        </row>
        <row r="237">
          <cell r="A237" t="str">
            <v>295000010184</v>
          </cell>
          <cell r="B237">
            <v>16</v>
          </cell>
          <cell r="C237">
            <v>1</v>
          </cell>
          <cell r="D237" t="str">
            <v>1.5A/6V;1206;;;</v>
          </cell>
          <cell r="E237" t="str">
            <v>295000010184</v>
          </cell>
          <cell r="F237" t="str">
            <v>LF-FUSE;DELLCM-M5218,POLY SWITCH,1.5ADC,6V,0.3SEC,1206</v>
          </cell>
          <cell r="G237">
            <v>1.7999999999999999E-2</v>
          </cell>
        </row>
        <row r="238">
          <cell r="A238" t="str">
            <v>295000010304</v>
          </cell>
          <cell r="B238">
            <v>17</v>
          </cell>
          <cell r="C238">
            <v>1</v>
          </cell>
          <cell r="D238" t="str">
            <v>2A/8V;1812;;;</v>
          </cell>
          <cell r="E238" t="str">
            <v>295000010304</v>
          </cell>
          <cell r="F238" t="str">
            <v>TF-FUSE;POLY SWITCH,2ADC,8V,2SEC,1812,NECP</v>
          </cell>
          <cell r="G238">
            <v>2.035E-2</v>
          </cell>
        </row>
        <row r="239">
          <cell r="A239" t="str">
            <v>297040105029</v>
          </cell>
          <cell r="B239">
            <v>18</v>
          </cell>
          <cell r="C239">
            <v>2</v>
          </cell>
          <cell r="D239" t="str">
            <v>SWITCH_BUTTON_SMT;24V/50MA;SPST;;</v>
          </cell>
          <cell r="E239" t="str">
            <v>297040105029</v>
          </cell>
          <cell r="F239" t="str">
            <v>TF-SW;PUSH BUTTON,TOP,SPST,1.4MM,24V/50mA,DC,4P,SMT</v>
          </cell>
          <cell r="G239">
            <v>4.8000000000000001E-2</v>
          </cell>
        </row>
        <row r="240">
          <cell r="A240" t="str">
            <v>312272272511</v>
          </cell>
          <cell r="B240">
            <v>19</v>
          </cell>
          <cell r="C240">
            <v>1</v>
          </cell>
          <cell r="D240" t="str">
            <v>220U;D6.3/H11;16V/280MA;2000B;</v>
          </cell>
          <cell r="E240" t="str">
            <v>312272272511</v>
          </cell>
          <cell r="F240" t="str">
            <v>TF-EC;220UF,16V,20%,-20%,RA,220MILLI OHM,2000B,245mA,D6.3*11,PL:3.3+_0.2,-40+105'C,TED</v>
          </cell>
          <cell r="G240">
            <v>2.8000000000000001E-2</v>
          </cell>
        </row>
        <row r="241">
          <cell r="A241" t="str">
            <v>312274771553</v>
          </cell>
          <cell r="B241">
            <v>20</v>
          </cell>
          <cell r="C241">
            <v>1</v>
          </cell>
          <cell r="D241" t="str">
            <v>470U;D6.3/H11;6.3V/280MA;24OHM;1000H</v>
          </cell>
          <cell r="E241" t="str">
            <v>312274771553</v>
          </cell>
          <cell r="F241" t="str">
            <v>TF-EC;470UF,6.3V,20%,-20%,RA,240MILLI OHM,2000B,330mA,D6.3*11,PL:3.3+_0.2,-40+105'C,TED</v>
          </cell>
          <cell r="G241">
            <v>2.8000000000000001E-2</v>
          </cell>
        </row>
        <row r="242">
          <cell r="A242" t="str">
            <v>331030005020</v>
          </cell>
          <cell r="B242">
            <v>21</v>
          </cell>
          <cell r="C242">
            <v>1</v>
          </cell>
          <cell r="D242" t="str">
            <v>5P*1/-P4;HDR/MA;2.0MM;4WALL;WHITE</v>
          </cell>
          <cell r="E242" t="str">
            <v>331030005020</v>
          </cell>
          <cell r="F242" t="str">
            <v>LF-CON;DELLCM-C4729,HDR,5P,MA,2.0MM,ST,SINGLE,DIP</v>
          </cell>
          <cell r="G242">
            <v>2.4937999999999998E-2</v>
          </cell>
        </row>
        <row r="243">
          <cell r="A243" t="str">
            <v>331120010074</v>
          </cell>
          <cell r="B243">
            <v>22</v>
          </cell>
          <cell r="C243">
            <v>1</v>
          </cell>
          <cell r="D243" t="str">
            <v>5P*2;HDR/MA;2.54MM;4WALLS;</v>
          </cell>
          <cell r="E243" t="str">
            <v>331120010074</v>
          </cell>
          <cell r="F243" t="str">
            <v>TF-CON;HDR,5P*2,4 WALLS,MA,2.54MM,ST,DUAL,-P3,-P5,-P7,-P9,DIP</v>
          </cell>
          <cell r="G243">
            <v>0.28000000000000003</v>
          </cell>
        </row>
        <row r="244">
          <cell r="A244" t="str">
            <v>331120040028</v>
          </cell>
          <cell r="B244">
            <v>23</v>
          </cell>
          <cell r="C244">
            <v>1</v>
          </cell>
          <cell r="D244" t="str">
            <v>20P*2/-P21;HDR/MA;2.0MM;4WALLS;</v>
          </cell>
          <cell r="E244" t="str">
            <v>331120040028</v>
          </cell>
          <cell r="F244" t="str">
            <v>LF-CON;DELLCM-U6602,HDR,20P*2,MA,ST,4 WALLS,2.0MM,DUAL</v>
          </cell>
          <cell r="G244">
            <v>0.23</v>
          </cell>
        </row>
        <row r="245">
          <cell r="A245">
            <v>0</v>
          </cell>
          <cell r="B245" t="str">
            <v>ATI SB460</v>
          </cell>
        </row>
        <row r="246">
          <cell r="A246" t="str">
            <v>271002000327</v>
          </cell>
          <cell r="B246">
            <v>1</v>
          </cell>
          <cell r="C246">
            <v>1</v>
          </cell>
          <cell r="D246" t="str">
            <v>0;0805;5%;;</v>
          </cell>
          <cell r="E246" t="str">
            <v xml:space="preserve">271002000327 </v>
          </cell>
          <cell r="F246" t="str">
            <v>LF-RES;DELLCM-W8180,0OHM,1/8W,5%,-5%,0805(2012),SMT</v>
          </cell>
          <cell r="G246">
            <v>4.5600000000000003E-4</v>
          </cell>
        </row>
        <row r="247">
          <cell r="A247" t="str">
            <v>271061000305</v>
          </cell>
          <cell r="B247">
            <v>2</v>
          </cell>
          <cell r="C247">
            <v>17</v>
          </cell>
          <cell r="D247" t="str">
            <v>0;0402;5%;;</v>
          </cell>
          <cell r="E247" t="str">
            <v xml:space="preserve">271061000305 </v>
          </cell>
          <cell r="F247" t="str">
            <v>LF-RES;DELLCM-N5219,0OHM,1/16W,5% ,0402(1005),0.35A,SMT</v>
          </cell>
          <cell r="G247">
            <v>2.7700000000000001E-4</v>
          </cell>
        </row>
        <row r="248">
          <cell r="A248" t="str">
            <v>271061102106</v>
          </cell>
          <cell r="B248">
            <v>3</v>
          </cell>
          <cell r="C248">
            <v>1</v>
          </cell>
          <cell r="D248" t="str">
            <v>1K;0402;1%;;</v>
          </cell>
          <cell r="E248" t="str">
            <v xml:space="preserve">271061102106 </v>
          </cell>
          <cell r="F248" t="str">
            <v>LF-RES;DELLCM-J1564,1K OHM,1/16W,1% ,0402(1005),0.35A,SMT</v>
          </cell>
          <cell r="G248">
            <v>3.59E-4</v>
          </cell>
        </row>
        <row r="249">
          <cell r="A249" t="str">
            <v>271061102305</v>
          </cell>
          <cell r="B249">
            <v>4</v>
          </cell>
          <cell r="C249">
            <v>8</v>
          </cell>
          <cell r="D249" t="str">
            <v>1K;0402;5%;;</v>
          </cell>
          <cell r="E249" t="str">
            <v>271061102305</v>
          </cell>
          <cell r="F249" t="str">
            <v>LF-RES;DELLCM-J5741,1K OHM,1/16W,5% ,0402(1005),0.35A,SMT</v>
          </cell>
          <cell r="G249">
            <v>2.7500000000000002E-4</v>
          </cell>
        </row>
        <row r="250">
          <cell r="A250" t="str">
            <v>271061103312</v>
          </cell>
          <cell r="B250">
            <v>5</v>
          </cell>
          <cell r="C250">
            <v>46</v>
          </cell>
          <cell r="D250" t="str">
            <v>10K;0402;5%;;</v>
          </cell>
          <cell r="E250" t="str">
            <v xml:space="preserve">271061103312 </v>
          </cell>
          <cell r="F250" t="str">
            <v>LF-RES;DELLCM-X5823,10K OHM,1/16W,5% ,0402(1005),SMT</v>
          </cell>
          <cell r="G250">
            <v>2.7500000000000002E-4</v>
          </cell>
        </row>
        <row r="251">
          <cell r="A251" t="str">
            <v>271061104304</v>
          </cell>
          <cell r="B251">
            <v>6</v>
          </cell>
          <cell r="C251">
            <v>4</v>
          </cell>
          <cell r="D251" t="str">
            <v>100K;0402;5%;;</v>
          </cell>
          <cell r="E251" t="str">
            <v>271061104304</v>
          </cell>
          <cell r="F251" t="str">
            <v>LF-RES;DELLCM-92259,100K OHM,1/16W,5% ,0402(1005),0.35A,SMT</v>
          </cell>
          <cell r="G251">
            <v>2.7500000000000002E-4</v>
          </cell>
        </row>
        <row r="252">
          <cell r="A252" t="str">
            <v>271061118212</v>
          </cell>
          <cell r="B252">
            <v>7</v>
          </cell>
          <cell r="C252">
            <v>1</v>
          </cell>
          <cell r="D252" t="str">
            <v>11.8K;0402;1%;;</v>
          </cell>
          <cell r="E252" t="str">
            <v xml:space="preserve">271061118212 </v>
          </cell>
          <cell r="F252" t="str">
            <v>LF-RES;DELLCM-6R622,11.8K OHM,1/16W,1% ,0402(1005),0.35A,SMT</v>
          </cell>
          <cell r="G252">
            <v>3.6999999999999999E-4</v>
          </cell>
        </row>
        <row r="253">
          <cell r="A253" t="str">
            <v>271061151104</v>
          </cell>
          <cell r="B253">
            <v>8</v>
          </cell>
          <cell r="C253">
            <v>2</v>
          </cell>
          <cell r="D253" t="str">
            <v>150;0402;1%;;</v>
          </cell>
          <cell r="E253" t="str">
            <v xml:space="preserve">271061151104 </v>
          </cell>
          <cell r="F253" t="str">
            <v>LF-RES;DELLCM-30YGX,150OHM,1/16W,1% ,0402(1005),0.35A,SMT</v>
          </cell>
          <cell r="G253">
            <v>3.59E-4</v>
          </cell>
        </row>
        <row r="254">
          <cell r="A254" t="str">
            <v>271061220303</v>
          </cell>
          <cell r="B254">
            <v>9</v>
          </cell>
          <cell r="C254">
            <v>7</v>
          </cell>
          <cell r="D254" t="str">
            <v>22;0402;5%;;</v>
          </cell>
          <cell r="E254" t="str">
            <v>271061220303</v>
          </cell>
          <cell r="F254" t="str">
            <v>LF-RES;DELLCM-N5250,22OHM,1/16W,5% ,0402(1005),0.35A,SMT</v>
          </cell>
          <cell r="G254">
            <v>2.7500000000000002E-4</v>
          </cell>
        </row>
        <row r="255">
          <cell r="A255" t="str">
            <v>271061330305</v>
          </cell>
          <cell r="B255">
            <v>10</v>
          </cell>
          <cell r="C255">
            <v>6</v>
          </cell>
          <cell r="D255" t="str">
            <v>33;0402;5%;;</v>
          </cell>
          <cell r="E255" t="str">
            <v>271061330305</v>
          </cell>
          <cell r="F255" t="str">
            <v>LF-RES;DELLCM-J5752,33OHM,1/16W,5% ,0402(1005),0.35A,SMT</v>
          </cell>
          <cell r="G255">
            <v>2.7500000000000002E-4</v>
          </cell>
        </row>
        <row r="256">
          <cell r="A256" t="str">
            <v>271061412119</v>
          </cell>
          <cell r="B256">
            <v>11</v>
          </cell>
          <cell r="C256">
            <v>1</v>
          </cell>
          <cell r="D256" t="str">
            <v>4.12K;0402;1%;;</v>
          </cell>
          <cell r="E256" t="str">
            <v>271061412119</v>
          </cell>
          <cell r="F256" t="str">
            <v>TF-RES;4.12K OHM,1/16W,1%,-1%,0402(1005),TED</v>
          </cell>
          <cell r="G256">
            <v>3.6999999999999999E-4</v>
          </cell>
        </row>
        <row r="257">
          <cell r="A257" t="str">
            <v>271061472306</v>
          </cell>
          <cell r="B257">
            <v>12</v>
          </cell>
          <cell r="C257">
            <v>3</v>
          </cell>
          <cell r="D257" t="str">
            <v>4.7K;0402;5%;;</v>
          </cell>
          <cell r="E257" t="str">
            <v>271061472306</v>
          </cell>
          <cell r="F257" t="str">
            <v>LF-RES;DELLCM-N5300,4.7K OHM,1/16W,5% ,0402(1005),0.35A,SMT</v>
          </cell>
          <cell r="G257">
            <v>2.7500000000000002E-4</v>
          </cell>
        </row>
        <row r="258">
          <cell r="A258" t="str">
            <v>271061822304</v>
          </cell>
          <cell r="B258">
            <v>13</v>
          </cell>
          <cell r="C258">
            <v>20</v>
          </cell>
          <cell r="D258" t="str">
            <v>8.2K;0402;5%;;</v>
          </cell>
          <cell r="E258" t="str">
            <v>271061822304</v>
          </cell>
          <cell r="F258" t="str">
            <v>LF-RES;DELLCM-R1260,8.2K OHM,1/16W,5% ,0402(1005),0.35A,SMT</v>
          </cell>
          <cell r="G258">
            <v>2.7500000000000002E-4</v>
          </cell>
        </row>
        <row r="259">
          <cell r="A259" t="str">
            <v>271072106305</v>
          </cell>
          <cell r="B259">
            <v>14</v>
          </cell>
          <cell r="C259">
            <v>1</v>
          </cell>
          <cell r="D259" t="str">
            <v>10M;0603;5%;;</v>
          </cell>
          <cell r="E259" t="str">
            <v>271072106305</v>
          </cell>
          <cell r="F259" t="str">
            <v>LF-RES;DELLCM-K5535,10M OHM,1/10W,5% ,0603(1608),0.45A,SMT</v>
          </cell>
          <cell r="G259">
            <v>2.7700000000000001E-4</v>
          </cell>
        </row>
        <row r="260">
          <cell r="A260" t="str">
            <v>271072206301</v>
          </cell>
          <cell r="B260">
            <v>15</v>
          </cell>
          <cell r="C260">
            <v>2</v>
          </cell>
          <cell r="D260" t="str">
            <v>20M;0603;5%;;</v>
          </cell>
          <cell r="E260" t="str">
            <v>271072206301</v>
          </cell>
          <cell r="F260" t="str">
            <v>TF-RES;20M OHM,1/10W,5%,-5%,0603(1608),SMT</v>
          </cell>
          <cell r="G260">
            <v>3.5000000000000003E-2</v>
          </cell>
        </row>
        <row r="261">
          <cell r="A261" t="str">
            <v>272001106508</v>
          </cell>
          <cell r="B261">
            <v>16</v>
          </cell>
          <cell r="C261">
            <v>24</v>
          </cell>
          <cell r="D261" t="str">
            <v>10U;0805;6.3V;X5R;20%</v>
          </cell>
          <cell r="E261" t="str">
            <v>272001106508</v>
          </cell>
          <cell r="F261" t="str">
            <v>LF-CAP;DELLCM-N2683,10UF ,CR,6.3V,20%,0805(2012),1.3A,X5R,SMT</v>
          </cell>
          <cell r="G261">
            <v>1.4250000000000001E-2</v>
          </cell>
        </row>
        <row r="262">
          <cell r="A262" t="str">
            <v>272001225407</v>
          </cell>
          <cell r="B262">
            <v>17</v>
          </cell>
          <cell r="C262">
            <v>8</v>
          </cell>
          <cell r="D262" t="str">
            <v>2.2U;0805;6.3V;X5R;10%</v>
          </cell>
          <cell r="E262" t="str">
            <v>272001225407</v>
          </cell>
          <cell r="F262" t="str">
            <v>LF-CAP;DELLCM-M5277,2.2UF ,CR,6.3V,10%,0805(2012),1.3A,X5R,SMT</v>
          </cell>
          <cell r="G262">
            <v>6.698E-3</v>
          </cell>
        </row>
        <row r="263">
          <cell r="A263" t="str">
            <v>272071105439</v>
          </cell>
          <cell r="B263">
            <v>18</v>
          </cell>
          <cell r="C263">
            <v>9</v>
          </cell>
          <cell r="D263" t="str">
            <v>1U;0603;10V;X5R;10%</v>
          </cell>
          <cell r="E263" t="str">
            <v>272071105439</v>
          </cell>
          <cell r="F263" t="str">
            <v>LF-CAP;DELLCM-D0858,1UF  ,CR,10V,10%,-10%,0603(1608),X5R,SMT</v>
          </cell>
          <cell r="G263">
            <v>5.4999999999999997E-3</v>
          </cell>
        </row>
        <row r="264">
          <cell r="A264" t="str">
            <v>272075220313</v>
          </cell>
          <cell r="B264">
            <v>19</v>
          </cell>
          <cell r="C264">
            <v>2</v>
          </cell>
          <cell r="D264" t="str">
            <v>22P;0603;50V;NPO;5%</v>
          </cell>
          <cell r="E264" t="str">
            <v>272075220313</v>
          </cell>
          <cell r="F264" t="str">
            <v>LF-CAP;22PF ,CR,50V,5% ,0603(1608),NPO,TYAN</v>
          </cell>
          <cell r="G264">
            <v>1.258E-3</v>
          </cell>
        </row>
        <row r="265">
          <cell r="A265" t="str">
            <v>272101103404</v>
          </cell>
          <cell r="B265">
            <v>20</v>
          </cell>
          <cell r="C265">
            <v>8</v>
          </cell>
          <cell r="D265" t="str">
            <v>.01U;0402;10V;X7R;10%</v>
          </cell>
          <cell r="E265" t="str">
            <v>272101103404</v>
          </cell>
          <cell r="F265" t="str">
            <v>TF-CAP;0.01UF,CR,10V,10%,-10%,0402(1005),X7R,TED</v>
          </cell>
          <cell r="G265">
            <v>9.5E-4</v>
          </cell>
        </row>
        <row r="266">
          <cell r="A266" t="str">
            <v>272101104433</v>
          </cell>
          <cell r="B266">
            <v>21</v>
          </cell>
          <cell r="C266">
            <v>35</v>
          </cell>
          <cell r="D266" t="str">
            <v>.1U;0402;10V;X7R;10%</v>
          </cell>
          <cell r="E266" t="str">
            <v>272101104433</v>
          </cell>
          <cell r="F266" t="str">
            <v>TF-CAP;0.1UF ,CR,10V,10%,-10%,0402(1005),X7R,NS</v>
          </cell>
          <cell r="G266">
            <v>1.2470000000000001E-3</v>
          </cell>
        </row>
        <row r="267">
          <cell r="A267" t="str">
            <v>272102104418</v>
          </cell>
          <cell r="B267">
            <v>22</v>
          </cell>
          <cell r="C267">
            <v>1</v>
          </cell>
          <cell r="D267" t="str">
            <v>.1U;0402;16V;X5R;10%</v>
          </cell>
          <cell r="E267" t="str">
            <v>272102104418</v>
          </cell>
          <cell r="F267" t="str">
            <v>LF-CAP;DELLCM-K8455,0.1UF,CR,16V,10%,-10%,0402(1005),X5R,SMT</v>
          </cell>
          <cell r="G267">
            <v>1.9E-3</v>
          </cell>
        </row>
        <row r="268">
          <cell r="A268" t="str">
            <v>272105102412</v>
          </cell>
          <cell r="B268">
            <v>23</v>
          </cell>
          <cell r="C268">
            <v>1</v>
          </cell>
          <cell r="D268" t="str">
            <v>1000P;0402;50V;X7R;10%</v>
          </cell>
          <cell r="E268" t="str">
            <v>272105102412</v>
          </cell>
          <cell r="F268" t="str">
            <v>LF-CAP;DELLCM-M5273,1000PF,CR,50V,10%,0402(1005),0.55A,X7R,SMT</v>
          </cell>
          <cell r="G268">
            <v>9.7000000000000005E-4</v>
          </cell>
        </row>
        <row r="269">
          <cell r="A269" t="str">
            <v>272105120311</v>
          </cell>
          <cell r="B269">
            <v>24</v>
          </cell>
          <cell r="C269">
            <v>2</v>
          </cell>
          <cell r="D269" t="str">
            <v>12P;0402;50V;NPO;5%</v>
          </cell>
          <cell r="E269" t="str">
            <v>272105120311</v>
          </cell>
          <cell r="F269" t="str">
            <v>TF-CAP;12PF ,CR,50V,5%,-5%,0402(1005),NPO,SMT</v>
          </cell>
          <cell r="G269">
            <v>1.0059999999999999E-3</v>
          </cell>
        </row>
        <row r="270">
          <cell r="A270" t="str">
            <v>273030400043</v>
          </cell>
          <cell r="B270">
            <v>25</v>
          </cell>
          <cell r="C270">
            <v>6</v>
          </cell>
          <cell r="D270" t="str">
            <v>200Z;0805;200MA;;</v>
          </cell>
          <cell r="E270" t="str">
            <v>273030400043</v>
          </cell>
          <cell r="F270" t="str">
            <v>TF-FERRITE CHIP;200OHM/100MHZ,25%,-25%,0805(2012),200mA,SMT</v>
          </cell>
          <cell r="G270">
            <v>2.5000000000000001E-3</v>
          </cell>
        </row>
        <row r="271">
          <cell r="A271" t="str">
            <v>273030600030</v>
          </cell>
          <cell r="B271">
            <v>26</v>
          </cell>
          <cell r="C271">
            <v>2</v>
          </cell>
          <cell r="D271" t="str">
            <v>26Z;1206;700MA;200MOHM;</v>
          </cell>
          <cell r="E271" t="str">
            <v>273030600030</v>
          </cell>
          <cell r="F271" t="str">
            <v>TF-FERRITE CHIP;26OHM/100MHZ,25%,-25%,1206(3216),700mA,TED</v>
          </cell>
          <cell r="G271">
            <v>2.2000000000000001E-3</v>
          </cell>
        </row>
        <row r="272">
          <cell r="A272" t="str">
            <v>274012500426</v>
          </cell>
          <cell r="B272">
            <v>27</v>
          </cell>
          <cell r="C272">
            <v>1</v>
          </cell>
          <cell r="D272" t="str">
            <v>25M;SMD-49;;;</v>
          </cell>
          <cell r="E272" t="str">
            <v>274012500426</v>
          </cell>
          <cell r="F272" t="str">
            <v>LF-XTAL;DELLCM-K5485,25MHZ,30PPM,30PPM,10.41*4.06*3.56MM,-10+60'C,FUNDAMEMTAL,7PF,2PIN,SMT</v>
          </cell>
          <cell r="G272">
            <v>6.5199999999999994E-2</v>
          </cell>
        </row>
        <row r="273">
          <cell r="A273" t="str">
            <v>274013276131</v>
          </cell>
          <cell r="B273">
            <v>28</v>
          </cell>
          <cell r="C273">
            <v>1</v>
          </cell>
          <cell r="D273" t="str">
            <v>32.768K;20PPM;;;</v>
          </cell>
          <cell r="E273" t="str">
            <v>274013276131</v>
          </cell>
          <cell r="F273" t="str">
            <v>LF-XTAL;DELLCM-J5675,32.768KHZ,20PPM,12.5PF,5PPM,5*3.2*1.5MM,-30+85'C,FUNDAMEMTAL,10PF,2PIN</v>
          </cell>
          <cell r="G273">
            <v>0.154</v>
          </cell>
        </row>
        <row r="274">
          <cell r="A274" t="str">
            <v>284500460001</v>
          </cell>
          <cell r="B274">
            <v>29</v>
          </cell>
          <cell r="C274">
            <v>1</v>
          </cell>
          <cell r="D274" t="str">
            <v>SB460;BGA549;;;</v>
          </cell>
          <cell r="E274" t="str">
            <v>284500460001</v>
          </cell>
          <cell r="F274" t="str">
            <v>LF-IC;SB460,SOUTH BRIDGE,REV:0.1,260'C,BGA,549P</v>
          </cell>
        </row>
        <row r="275">
          <cell r="A275" t="str">
            <v>288100054030</v>
          </cell>
          <cell r="B275">
            <v>30</v>
          </cell>
          <cell r="C275">
            <v>2</v>
          </cell>
          <cell r="D275" t="str">
            <v>BAT54C;SOT23;.1A/30V;;</v>
          </cell>
          <cell r="E275" t="str">
            <v>288100054030</v>
          </cell>
          <cell r="F275" t="str">
            <v>LF-DIODE;DELLCM-C7801,BAT54C,SCHOTTKY,30V,0.1A,SOT-23</v>
          </cell>
          <cell r="G275">
            <v>9.3799999999999994E-3</v>
          </cell>
        </row>
        <row r="276">
          <cell r="A276" t="str">
            <v>288203904026</v>
          </cell>
          <cell r="B276">
            <v>31</v>
          </cell>
          <cell r="C276">
            <v>3</v>
          </cell>
          <cell r="D276" t="str">
            <v>MMBT3904;SOT23;.2A/40V;250mW;</v>
          </cell>
          <cell r="E276" t="str">
            <v>288203904026</v>
          </cell>
          <cell r="F276" t="str">
            <v>LF-TRANS;DELLCM-J5629,MMBT3904LT1G,NPN,40V,200mA,SOT-23,3P</v>
          </cell>
          <cell r="G276">
            <v>6.4000000000000003E-3</v>
          </cell>
        </row>
        <row r="277">
          <cell r="A277" t="str">
            <v>312272272511</v>
          </cell>
          <cell r="B277">
            <v>32</v>
          </cell>
          <cell r="C277">
            <v>1</v>
          </cell>
          <cell r="D277" t="str">
            <v>220U;D6.3/H11;16V/280MA;2000B;</v>
          </cell>
          <cell r="E277" t="str">
            <v>312272272511</v>
          </cell>
          <cell r="F277" t="str">
            <v>TF-EC;220UF,16V,20%,-20%,RA,220MILLI OHM,2000B,245mA,D6.3*11,PL:3.3+_0.2,-40+105'C,TED</v>
          </cell>
          <cell r="G277">
            <v>2.8000000000000001E-2</v>
          </cell>
        </row>
        <row r="278">
          <cell r="A278" t="str">
            <v>331030003052</v>
          </cell>
          <cell r="B278">
            <v>33</v>
          </cell>
          <cell r="C278">
            <v>1</v>
          </cell>
          <cell r="D278" t="str">
            <v>3P*1;HDR/MA;2.54MM;;</v>
          </cell>
          <cell r="E278" t="str">
            <v>331030003052</v>
          </cell>
          <cell r="F278" t="str">
            <v>TF-CON;HDR,3P,MA,2.54MM,S</v>
          </cell>
          <cell r="G278">
            <v>4.28E-3</v>
          </cell>
        </row>
        <row r="279">
          <cell r="A279" t="str">
            <v>338000000058</v>
          </cell>
          <cell r="B279">
            <v>34</v>
          </cell>
          <cell r="C279">
            <v>1</v>
          </cell>
          <cell r="D279" t="str">
            <v>BAT_HOLDER;BH32T;;;</v>
          </cell>
          <cell r="E279" t="str">
            <v>338000000058</v>
          </cell>
          <cell r="F279" t="str">
            <v>LF-BATTERY HOLDER;DELLCM-</v>
          </cell>
          <cell r="G279">
            <v>6.4000000000000001E-2</v>
          </cell>
        </row>
        <row r="280">
          <cell r="A280" t="str">
            <v>339113000015</v>
          </cell>
          <cell r="B280">
            <v>35</v>
          </cell>
          <cell r="C280">
            <v>1</v>
          </cell>
          <cell r="D280" t="str">
            <v>BUZZER;D12/P6.5;;;</v>
          </cell>
          <cell r="E280" t="str">
            <v>339113000015</v>
          </cell>
          <cell r="F280" t="str">
            <v>TF-BUZZER;5V,2400HZ,85dBA</v>
          </cell>
          <cell r="G280">
            <v>4.9000000000000002E-2</v>
          </cell>
        </row>
        <row r="281">
          <cell r="A281">
            <v>0</v>
          </cell>
        </row>
        <row r="282">
          <cell r="A282">
            <v>0</v>
          </cell>
        </row>
        <row r="283">
          <cell r="A283">
            <v>0</v>
          </cell>
          <cell r="B283" t="str">
            <v>IDE &amp; SATA</v>
          </cell>
        </row>
        <row r="284">
          <cell r="A284" t="str">
            <v>271061000305</v>
          </cell>
          <cell r="B284">
            <v>1</v>
          </cell>
          <cell r="C284">
            <v>1</v>
          </cell>
          <cell r="D284" t="str">
            <v>0;0402;5%;;</v>
          </cell>
          <cell r="E284" t="str">
            <v xml:space="preserve">271061000305 </v>
          </cell>
          <cell r="F284" t="str">
            <v>LF-RES;DELLCM-N5219,0OHM,1/16W,5% ,0402(1005),0.35A,SMT</v>
          </cell>
          <cell r="G284">
            <v>2.7700000000000001E-4</v>
          </cell>
        </row>
        <row r="285">
          <cell r="A285" t="str">
            <v>271061104304</v>
          </cell>
          <cell r="B285">
            <v>2</v>
          </cell>
          <cell r="C285">
            <v>1</v>
          </cell>
          <cell r="D285" t="str">
            <v>100K;0402;5%;;</v>
          </cell>
          <cell r="E285" t="str">
            <v>271061104304</v>
          </cell>
          <cell r="F285" t="str">
            <v>LF-RES;DELLCM-92259,100K OHM,1/16W,5% ,0402(1005),0.35A,SMT</v>
          </cell>
          <cell r="G285">
            <v>2.7500000000000002E-4</v>
          </cell>
        </row>
        <row r="286">
          <cell r="A286" t="str">
            <v>271061330305</v>
          </cell>
          <cell r="B286">
            <v>3</v>
          </cell>
          <cell r="C286">
            <v>1</v>
          </cell>
          <cell r="D286" t="str">
            <v>33;0402;5%;;</v>
          </cell>
          <cell r="E286" t="str">
            <v>271061330305</v>
          </cell>
          <cell r="F286" t="str">
            <v>LF-RES;DELLCM-J5752,33OHM,1/16W,5% ,0402(1005),0.35A,SMT</v>
          </cell>
          <cell r="G286">
            <v>2.7500000000000002E-4</v>
          </cell>
        </row>
        <row r="287">
          <cell r="A287" t="str">
            <v>272102103301</v>
          </cell>
          <cell r="B287">
            <v>4</v>
          </cell>
          <cell r="C287">
            <v>8</v>
          </cell>
          <cell r="D287" t="str">
            <v>.01U;0402;16V;X7R;10%</v>
          </cell>
          <cell r="E287" t="str">
            <v>272102103301</v>
          </cell>
          <cell r="F287" t="str">
            <v>LF-CAP;DELLCM-K7167,0.01UF,CR,16V,10%,-10%,0402(1005),X7R,SMT</v>
          </cell>
          <cell r="G287">
            <v>1.4499999999999999E-3</v>
          </cell>
        </row>
        <row r="288">
          <cell r="A288" t="str">
            <v>331030040033</v>
          </cell>
          <cell r="B288">
            <v>5</v>
          </cell>
          <cell r="C288">
            <v>1</v>
          </cell>
          <cell r="D288" t="str">
            <v>20P*2/-P20;HDR/MA/SHR;;;</v>
          </cell>
          <cell r="E288" t="str">
            <v>331030040033</v>
          </cell>
          <cell r="F288" t="str">
            <v>LF-CON;DELLCM-G7914,HDR,20P*2,MA,2.54MM,ST,DUAL</v>
          </cell>
          <cell r="G288">
            <v>0.09</v>
          </cell>
        </row>
        <row r="289">
          <cell r="A289" t="str">
            <v>331270007036</v>
          </cell>
          <cell r="B289">
            <v>6</v>
          </cell>
          <cell r="C289">
            <v>1</v>
          </cell>
          <cell r="D289" t="str">
            <v>SATA_CONN;BLUE;1.27MM;HDR/7P/MA;</v>
          </cell>
          <cell r="E289" t="str">
            <v>331270007036</v>
          </cell>
          <cell r="F289" t="str">
            <v>LF-CON;DELLCM-J7118,SATA,</v>
          </cell>
          <cell r="G289">
            <v>4.8992000000000001E-2</v>
          </cell>
        </row>
        <row r="290">
          <cell r="A290" t="str">
            <v>331270007042</v>
          </cell>
          <cell r="B290">
            <v>7</v>
          </cell>
          <cell r="C290">
            <v>1</v>
          </cell>
          <cell r="D290" t="str">
            <v>SATA_CONN;BLACK;1.27MM;HDR/7P/MA;</v>
          </cell>
          <cell r="E290" t="str">
            <v>331270007042</v>
          </cell>
          <cell r="F290" t="str">
            <v>LF-CON;DELLCM-H7466,SATA,</v>
          </cell>
          <cell r="G290">
            <v>4.8992000000000001E-2</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cell r="B306" t="str">
            <v>ATI RC410</v>
          </cell>
        </row>
        <row r="307">
          <cell r="A307" t="str">
            <v>271002000327</v>
          </cell>
          <cell r="B307">
            <v>1</v>
          </cell>
          <cell r="C307">
            <v>1</v>
          </cell>
          <cell r="D307" t="str">
            <v>0;0805;5%;;</v>
          </cell>
          <cell r="E307" t="str">
            <v xml:space="preserve">271002000327 </v>
          </cell>
          <cell r="F307" t="str">
            <v>LF-RES;DELLCM-W8180,0OHM,1/8W,5%,-5%,0805(2012),SMT</v>
          </cell>
          <cell r="G307">
            <v>4.5600000000000003E-4</v>
          </cell>
        </row>
        <row r="308">
          <cell r="A308" t="str">
            <v>271061000305</v>
          </cell>
          <cell r="B308">
            <v>2</v>
          </cell>
          <cell r="C308">
            <v>2</v>
          </cell>
          <cell r="D308" t="str">
            <v>0;0402;5%;;</v>
          </cell>
          <cell r="E308" t="str">
            <v xml:space="preserve">271061000305 </v>
          </cell>
          <cell r="F308" t="str">
            <v>LF-RES;DELLCM-N5219,0OHM,1/16W,5% ,0402(1005),0.35A,SMT</v>
          </cell>
          <cell r="G308">
            <v>2.7700000000000001E-4</v>
          </cell>
        </row>
        <row r="309">
          <cell r="A309" t="str">
            <v>271061100317</v>
          </cell>
          <cell r="B309">
            <v>3</v>
          </cell>
          <cell r="C309">
            <v>1</v>
          </cell>
          <cell r="D309" t="str">
            <v>10;0402;5%;;</v>
          </cell>
          <cell r="E309" t="str">
            <v>271061100317</v>
          </cell>
          <cell r="F309" t="str">
            <v>TF-RES;DELLCM-K9494,10OHM,1/16W,5%,-5%,0402(1005),SMT</v>
          </cell>
          <cell r="G309">
            <v>2.7999999999999998E-4</v>
          </cell>
        </row>
        <row r="310">
          <cell r="A310" t="str">
            <v>271061101104</v>
          </cell>
          <cell r="B310">
            <v>4</v>
          </cell>
          <cell r="C310">
            <v>1</v>
          </cell>
          <cell r="D310" t="str">
            <v>100;0402;1%;;</v>
          </cell>
          <cell r="E310" t="str">
            <v>271061101104</v>
          </cell>
          <cell r="F310" t="str">
            <v>LF-RES;DELLCM-33JXG,100OHM,1/16W,1% ,0402(1005),0.35A,SMT</v>
          </cell>
          <cell r="G310">
            <v>3.5799999999999997E-4</v>
          </cell>
        </row>
        <row r="311">
          <cell r="A311" t="str">
            <v>271061102106</v>
          </cell>
          <cell r="B311">
            <v>5</v>
          </cell>
          <cell r="C311">
            <v>3</v>
          </cell>
          <cell r="D311" t="str">
            <v>1K;0402;1%;;</v>
          </cell>
          <cell r="E311" t="str">
            <v xml:space="preserve">271061102106 </v>
          </cell>
          <cell r="F311" t="str">
            <v>LF-RES;DELLCM-J1564,1K OHM,1/16W,1% ,0402(1005),0.35A,SMT</v>
          </cell>
          <cell r="G311">
            <v>3.59E-4</v>
          </cell>
        </row>
        <row r="312">
          <cell r="A312" t="str">
            <v>271061103312</v>
          </cell>
          <cell r="B312">
            <v>6</v>
          </cell>
          <cell r="C312">
            <v>1</v>
          </cell>
          <cell r="D312" t="str">
            <v>10K;0402;5%;;</v>
          </cell>
          <cell r="E312" t="str">
            <v xml:space="preserve">271061103312 </v>
          </cell>
          <cell r="F312" t="str">
            <v>LF-RES;DELLCM-X5823,10K OHM,1/16W,5% ,0402(1005),SMT</v>
          </cell>
          <cell r="G312">
            <v>2.7500000000000002E-4</v>
          </cell>
        </row>
        <row r="313">
          <cell r="A313" t="str">
            <v>271061151104</v>
          </cell>
          <cell r="B313">
            <v>7</v>
          </cell>
          <cell r="C313">
            <v>4</v>
          </cell>
          <cell r="D313" t="str">
            <v>150;0402;1%;;</v>
          </cell>
          <cell r="E313" t="str">
            <v xml:space="preserve">271061151104 </v>
          </cell>
          <cell r="F313" t="str">
            <v>LF-RES;DELLCM-30YGX,150OHM,1/16W,1% ,0402(1005),0.35A,SMT</v>
          </cell>
          <cell r="G313">
            <v>3.59E-4</v>
          </cell>
        </row>
        <row r="314">
          <cell r="A314" t="str">
            <v>271061211107</v>
          </cell>
          <cell r="B314">
            <v>8</v>
          </cell>
          <cell r="C314">
            <v>1</v>
          </cell>
          <cell r="D314" t="str">
            <v>210;0402;1%;;</v>
          </cell>
          <cell r="E314" t="str">
            <v>271061211107</v>
          </cell>
          <cell r="F314" t="str">
            <v>LF-RES;DELLCM-F3316,210OHM,1/16W,1%,-1%,0402(1005),SMT</v>
          </cell>
          <cell r="G314">
            <v>3.59E-4</v>
          </cell>
        </row>
        <row r="315">
          <cell r="A315" t="str">
            <v>271061224304</v>
          </cell>
          <cell r="B315">
            <v>9</v>
          </cell>
          <cell r="C315">
            <v>1</v>
          </cell>
          <cell r="D315" t="str">
            <v>220K;0402;5%;;</v>
          </cell>
          <cell r="E315" t="str">
            <v>271061224304</v>
          </cell>
          <cell r="F315" t="str">
            <v>LF-RES;DELLCM-5R779,220K OHM,1/16W,5% ,0402(1005),0.35A,SMT</v>
          </cell>
          <cell r="G315">
            <v>2.7500000000000002E-4</v>
          </cell>
        </row>
        <row r="316">
          <cell r="A316" t="str">
            <v>271061274815</v>
          </cell>
          <cell r="B316">
            <v>10</v>
          </cell>
          <cell r="C316">
            <v>1</v>
          </cell>
          <cell r="D316" t="str">
            <v>27.4;0402;1%;;</v>
          </cell>
          <cell r="E316" t="str">
            <v>271061274815</v>
          </cell>
          <cell r="F316" t="str">
            <v>TF-RES;27.4OHM,1/16W,1%,-1%,0402(1005),SMT</v>
          </cell>
          <cell r="G316">
            <v>3.5399999999999999E-4</v>
          </cell>
        </row>
        <row r="317">
          <cell r="A317" t="str">
            <v>271061472306</v>
          </cell>
          <cell r="B317">
            <v>11</v>
          </cell>
          <cell r="C317">
            <v>9</v>
          </cell>
          <cell r="D317" t="str">
            <v>4.7K;0402;5%;;</v>
          </cell>
          <cell r="E317" t="str">
            <v>271061472306</v>
          </cell>
          <cell r="F317" t="str">
            <v>LF-RES;DELLCM-N5300,4.7K OHM,1/16W,5% ,0402(1005),0.35A,SMT</v>
          </cell>
          <cell r="G317">
            <v>2.7500000000000002E-4</v>
          </cell>
        </row>
        <row r="318">
          <cell r="A318" t="str">
            <v>271061475814</v>
          </cell>
          <cell r="B318">
            <v>12</v>
          </cell>
          <cell r="C318">
            <v>1</v>
          </cell>
          <cell r="D318" t="str">
            <v>47.5;0402;1%;;</v>
          </cell>
          <cell r="E318" t="str">
            <v>271061475814</v>
          </cell>
          <cell r="F318" t="str">
            <v>TF-RES;47.5OHM,1/16W,1%,-1%,0402(1005),TED</v>
          </cell>
          <cell r="G318">
            <v>3.6999999999999999E-4</v>
          </cell>
        </row>
        <row r="319">
          <cell r="A319" t="str">
            <v>271061825816</v>
          </cell>
          <cell r="B319">
            <v>13</v>
          </cell>
          <cell r="C319">
            <v>1</v>
          </cell>
          <cell r="D319" t="str">
            <v>82.5;0402;1%;;</v>
          </cell>
          <cell r="E319" t="str">
            <v>271061825816</v>
          </cell>
          <cell r="F319" t="str">
            <v>TF-RES;82.5OHM,1/16W,1%,-1%,0402(1005),TED</v>
          </cell>
          <cell r="G319">
            <v>3.6999999999999999E-4</v>
          </cell>
        </row>
        <row r="320">
          <cell r="A320" t="str">
            <v>271071619815</v>
          </cell>
          <cell r="B320">
            <v>14</v>
          </cell>
          <cell r="C320">
            <v>2</v>
          </cell>
          <cell r="D320" t="str">
            <v>61.9;0603;1%;;</v>
          </cell>
          <cell r="E320" t="str">
            <v>271071619815</v>
          </cell>
          <cell r="F320" t="str">
            <v>TF-RES;61.9OHM,1/16W,1%,-1%,0603(1608),TED</v>
          </cell>
          <cell r="G320">
            <v>4.0000000000000002E-4</v>
          </cell>
        </row>
        <row r="321">
          <cell r="A321" t="str">
            <v>271072715013</v>
          </cell>
          <cell r="B321">
            <v>15</v>
          </cell>
          <cell r="C321">
            <v>1</v>
          </cell>
          <cell r="D321" t="str">
            <v>715;0603;1%;;</v>
          </cell>
          <cell r="E321" t="str">
            <v>271072715013</v>
          </cell>
          <cell r="F321" t="str">
            <v>TF-RES;715OHM,1/10W,1%,-1%,0603(1608),TED</v>
          </cell>
          <cell r="G321">
            <v>3.6999999999999999E-4</v>
          </cell>
        </row>
        <row r="322">
          <cell r="A322" t="str">
            <v>271072825111</v>
          </cell>
          <cell r="B322">
            <v>16</v>
          </cell>
          <cell r="C322">
            <v>1</v>
          </cell>
          <cell r="D322" t="str">
            <v>8.25K;0603;1%;;</v>
          </cell>
          <cell r="E322" t="str">
            <v>271072825111</v>
          </cell>
          <cell r="F322" t="str">
            <v>TF-RES;8.25K OHM,1/10W,1%,-1%,0603(1608),SMT</v>
          </cell>
          <cell r="G322">
            <v>3.5E-4</v>
          </cell>
        </row>
        <row r="323">
          <cell r="A323" t="str">
            <v>272001106508</v>
          </cell>
          <cell r="B323">
            <v>17</v>
          </cell>
          <cell r="C323">
            <v>7</v>
          </cell>
          <cell r="D323" t="str">
            <v>10U;0805;6.3V;X5R;20%</v>
          </cell>
          <cell r="E323" t="str">
            <v>272001106508</v>
          </cell>
          <cell r="F323" t="str">
            <v>LF-CAP;DELLCM-N2683,10UF ,CR,6.3V,20%,0805(2012),1.3A,X5R,SMT</v>
          </cell>
          <cell r="G323">
            <v>1.4250000000000001E-2</v>
          </cell>
        </row>
        <row r="324">
          <cell r="A324" t="str">
            <v>272001225407</v>
          </cell>
          <cell r="B324">
            <v>18</v>
          </cell>
          <cell r="C324">
            <v>17</v>
          </cell>
          <cell r="D324" t="str">
            <v>2.2U;0805;6.3V;X5R;10%</v>
          </cell>
          <cell r="E324" t="str">
            <v>272001225407</v>
          </cell>
          <cell r="F324" t="str">
            <v>LF-CAP;DELLCM-M5277,2.2UF ,CR,6.3V,10%,0805(2012),1.3A,X5R,SMT</v>
          </cell>
          <cell r="G324">
            <v>6.698E-3</v>
          </cell>
        </row>
        <row r="325">
          <cell r="A325" t="str">
            <v>272071105439</v>
          </cell>
          <cell r="B325">
            <v>19</v>
          </cell>
          <cell r="C325">
            <v>23</v>
          </cell>
          <cell r="D325" t="str">
            <v>1U;0603;10V;X5R;10%</v>
          </cell>
          <cell r="E325" t="str">
            <v>272071105439</v>
          </cell>
          <cell r="F325" t="str">
            <v>LF-CAP;DELLCM-D0858,1UF  ,CR,10V,10%,-10%,0603(1608),X5R,SMT</v>
          </cell>
          <cell r="G325">
            <v>5.4999999999999997E-3</v>
          </cell>
        </row>
        <row r="326">
          <cell r="A326" t="str">
            <v>272075221416</v>
          </cell>
          <cell r="B326">
            <v>20</v>
          </cell>
          <cell r="C326">
            <v>1</v>
          </cell>
          <cell r="D326" t="str">
            <v>220P;0603;50V;X7R;10%</v>
          </cell>
          <cell r="E326" t="str">
            <v>272075221416</v>
          </cell>
          <cell r="F326" t="str">
            <v>TF-CAP;220PF ,CR,50V,10%,-10%,0603(1608),X7R,NS</v>
          </cell>
          <cell r="G326">
            <v>9.5E-4</v>
          </cell>
        </row>
        <row r="327">
          <cell r="A327" t="str">
            <v>272101104433</v>
          </cell>
          <cell r="B327">
            <v>21</v>
          </cell>
          <cell r="C327">
            <v>24</v>
          </cell>
          <cell r="D327" t="str">
            <v>.1U;0402;10V;X7R;10%</v>
          </cell>
          <cell r="E327" t="str">
            <v>272101104433</v>
          </cell>
          <cell r="F327" t="str">
            <v>TF-CAP;0.1UF ,CR,10V,10%,-10%,0402(1005),X7R,NS</v>
          </cell>
          <cell r="G327">
            <v>1.2470000000000001E-3</v>
          </cell>
        </row>
        <row r="328">
          <cell r="A328" t="str">
            <v>273010000075</v>
          </cell>
          <cell r="B328">
            <v>22</v>
          </cell>
          <cell r="C328">
            <v>1</v>
          </cell>
          <cell r="D328" t="str">
            <v>1.5U;5.7*5.2MM;3.5A;42MILLI OHM;</v>
          </cell>
          <cell r="E328" t="str">
            <v>273010000075</v>
          </cell>
          <cell r="F328" t="str">
            <v>TF-INDUCTOR;1.5uH,42MILLI OHM,20%,-20%,3.5A,5.7*5.2MM,TED</v>
          </cell>
          <cell r="G328">
            <v>0.13800000000000001</v>
          </cell>
        </row>
        <row r="329">
          <cell r="A329" t="str">
            <v>273030400043</v>
          </cell>
          <cell r="B329">
            <v>23</v>
          </cell>
          <cell r="C329">
            <v>5</v>
          </cell>
          <cell r="D329" t="str">
            <v>200Z;0805;200MA;;</v>
          </cell>
          <cell r="E329" t="str">
            <v>273030400043</v>
          </cell>
          <cell r="F329" t="str">
            <v>TF-FERRITE CHIP;200OHM/100MHZ,25%,-25%,0805(2012),200mA,SMT</v>
          </cell>
          <cell r="G329">
            <v>2.5000000000000001E-3</v>
          </cell>
        </row>
        <row r="330">
          <cell r="A330" t="str">
            <v>273030600030</v>
          </cell>
          <cell r="B330">
            <v>24</v>
          </cell>
          <cell r="C330">
            <v>2</v>
          </cell>
          <cell r="D330" t="str">
            <v>26Z;1206;700MA;200MOHM;</v>
          </cell>
          <cell r="E330" t="str">
            <v>273030600030</v>
          </cell>
          <cell r="F330" t="str">
            <v>TF-FERRITE CHIP;26OHM/100MHZ,25%,-25%,1206(3216),700mA,TED</v>
          </cell>
          <cell r="G330">
            <v>2.2000000000000001E-3</v>
          </cell>
        </row>
        <row r="331">
          <cell r="A331" t="str">
            <v>284500410002</v>
          </cell>
          <cell r="B331">
            <v>25</v>
          </cell>
          <cell r="C331">
            <v>1</v>
          </cell>
          <cell r="D331" t="str">
            <v>RC410;FC-BGA705;;;</v>
          </cell>
          <cell r="E331" t="str">
            <v>284500410002</v>
          </cell>
          <cell r="F331" t="str">
            <v>LF-IC;RC410,NORTH BRIDGE,REV:1.2,260'C,FC-BGA,705P</v>
          </cell>
        </row>
        <row r="332">
          <cell r="A332" t="str">
            <v>288105245005</v>
          </cell>
          <cell r="B332">
            <v>26</v>
          </cell>
          <cell r="C332">
            <v>2</v>
          </cell>
          <cell r="D332" t="str">
            <v>D1/5A;SMC;;;</v>
          </cell>
          <cell r="E332" t="str">
            <v>288105245005</v>
          </cell>
          <cell r="F332" t="str">
            <v>TF-DIODE;MMSZ5245B,ZENER,14.25-15.75V,8.5mA,500mW,SOD123,TED</v>
          </cell>
          <cell r="G332">
            <v>0.01</v>
          </cell>
        </row>
        <row r="333">
          <cell r="A333" t="str">
            <v>288203904026</v>
          </cell>
          <cell r="B333">
            <v>27</v>
          </cell>
          <cell r="C333">
            <v>1</v>
          </cell>
          <cell r="D333" t="str">
            <v>MMBT3904;SOT23;.2A/40V;250mW;</v>
          </cell>
          <cell r="E333" t="str">
            <v>288203904026</v>
          </cell>
          <cell r="F333" t="str">
            <v>LF-TRANS;DELLCM-J5629,MMBT3904LT1G,NPN,40V,200mA,SOT-23,3P</v>
          </cell>
          <cell r="G333">
            <v>6.4000000000000003E-3</v>
          </cell>
        </row>
        <row r="334">
          <cell r="A334" t="str">
            <v>312271073533</v>
          </cell>
          <cell r="B334">
            <v>28</v>
          </cell>
          <cell r="C334">
            <v>1</v>
          </cell>
          <cell r="D334" t="str">
            <v>100U;D6.3/H7;16V/280MA;2000B;</v>
          </cell>
          <cell r="E334" t="str">
            <v>312271073533</v>
          </cell>
          <cell r="F334" t="str">
            <v>TF-EC;100UF,25V,20%,-20%,RA,220MILLI OHM,2000B,340mA,D6.3*11,PL:3.3+_0.2,-40+105'C,TED</v>
          </cell>
          <cell r="G334">
            <v>2.8000000000000001E-2</v>
          </cell>
        </row>
        <row r="335">
          <cell r="A335">
            <v>0</v>
          </cell>
        </row>
        <row r="336">
          <cell r="A336">
            <v>0</v>
          </cell>
        </row>
        <row r="337">
          <cell r="A337">
            <v>0</v>
          </cell>
        </row>
        <row r="338">
          <cell r="A338">
            <v>0</v>
          </cell>
        </row>
        <row r="339">
          <cell r="A339">
            <v>0</v>
          </cell>
          <cell r="B339" t="str">
            <v>PCI SLOTS</v>
          </cell>
        </row>
        <row r="340">
          <cell r="A340" t="str">
            <v>271061101306</v>
          </cell>
          <cell r="B340">
            <v>1</v>
          </cell>
          <cell r="C340">
            <v>2</v>
          </cell>
          <cell r="D340" t="str">
            <v>100;0402;5%;;</v>
          </cell>
          <cell r="E340" t="str">
            <v xml:space="preserve">271061101306 </v>
          </cell>
          <cell r="F340" t="str">
            <v>LF-RES;DELLCM-Y2992,100OHM,1/16W,5% ,0402(1005),0.35A,SMT</v>
          </cell>
          <cell r="G340">
            <v>2.7999999999999998E-4</v>
          </cell>
        </row>
        <row r="341">
          <cell r="A341" t="str">
            <v>271061472306</v>
          </cell>
          <cell r="B341">
            <v>2</v>
          </cell>
          <cell r="C341">
            <v>4</v>
          </cell>
          <cell r="D341" t="str">
            <v>4.7K;0402;5%;;</v>
          </cell>
          <cell r="E341" t="str">
            <v>271061472306</v>
          </cell>
          <cell r="F341" t="str">
            <v>LF-RES;DELLCM-N5300,4.7K OHM,1/16W,5% ,0402(1005),0.35A,SMT</v>
          </cell>
          <cell r="G341">
            <v>2.7500000000000002E-4</v>
          </cell>
        </row>
        <row r="342">
          <cell r="A342" t="str">
            <v>271061822304</v>
          </cell>
          <cell r="B342">
            <v>3</v>
          </cell>
          <cell r="C342">
            <v>2</v>
          </cell>
          <cell r="D342" t="str">
            <v>8.2K;0402;5%;;</v>
          </cell>
          <cell r="E342" t="str">
            <v>271061822304</v>
          </cell>
          <cell r="F342" t="str">
            <v>LF-RES;DELLCM-R1260,8.2K OHM,1/16W,5% ,0402(1005),0.35A,SMT</v>
          </cell>
          <cell r="G342">
            <v>2.7500000000000002E-4</v>
          </cell>
        </row>
        <row r="343">
          <cell r="A343" t="str">
            <v>272102104418</v>
          </cell>
          <cell r="B343">
            <v>4</v>
          </cell>
          <cell r="C343">
            <v>17</v>
          </cell>
          <cell r="D343" t="str">
            <v>.1U;0402;16V;X5R;10%</v>
          </cell>
          <cell r="E343" t="str">
            <v>272102104418</v>
          </cell>
          <cell r="F343" t="str">
            <v>LF-CAP;DELLCM-K8455,0.1UF,CR,16V,10%,-10%,0402(1005),X5R,SMT</v>
          </cell>
          <cell r="G343">
            <v>1.9E-3</v>
          </cell>
        </row>
        <row r="344">
          <cell r="A344" t="str">
            <v>312274771553</v>
          </cell>
          <cell r="B344">
            <v>5</v>
          </cell>
          <cell r="C344">
            <v>5</v>
          </cell>
          <cell r="D344" t="str">
            <v>470U;D6.3/H11;6.3V/280MA;24OHM;1000H</v>
          </cell>
          <cell r="E344" t="str">
            <v>312274771553</v>
          </cell>
          <cell r="F344" t="str">
            <v>TF-EC;470UF,6.3V,20%,-20%,RA,240MILLI OHM,2000B,330mA,D6.3*11,PL:3.3+_0.2,-40+105'C,TED</v>
          </cell>
          <cell r="G344">
            <v>2.8000000000000001E-2</v>
          </cell>
        </row>
        <row r="345">
          <cell r="A345" t="str">
            <v>312274772535</v>
          </cell>
          <cell r="B345">
            <v>6</v>
          </cell>
          <cell r="C345">
            <v>1</v>
          </cell>
          <cell r="D345" t="str">
            <v>470U;D8/H11.5;16V;;</v>
          </cell>
          <cell r="E345" t="str">
            <v>312274772535</v>
          </cell>
          <cell r="F345" t="str">
            <v>TF-EC;470UF,16V,20%,-20%,RA,36MILLI OHM,2000B,1140mA,D8*11.5,PL:3.3+_0.2,-40+105'C,TED</v>
          </cell>
          <cell r="G345">
            <v>5.5E-2</v>
          </cell>
        </row>
        <row r="346">
          <cell r="A346" t="str">
            <v>331670012005</v>
          </cell>
          <cell r="B346">
            <v>7</v>
          </cell>
          <cell r="C346">
            <v>2</v>
          </cell>
          <cell r="D346" t="str">
            <v>PCI_SLOT;60P*2;GOLD PLATING;WHITE;</v>
          </cell>
          <cell r="E346" t="str">
            <v>331670012005</v>
          </cell>
          <cell r="F346" t="str">
            <v>LF-CON;DELLCM-J5551,PCI S</v>
          </cell>
          <cell r="G346">
            <v>0.17499999999999999</v>
          </cell>
        </row>
        <row r="347">
          <cell r="A347">
            <v>0</v>
          </cell>
          <cell r="B347" t="str">
            <v>PSU CONN.</v>
          </cell>
        </row>
        <row r="348">
          <cell r="A348" t="str">
            <v>271002152105</v>
          </cell>
          <cell r="B348">
            <v>1</v>
          </cell>
          <cell r="C348">
            <v>1</v>
          </cell>
          <cell r="D348" t="str">
            <v>1.5K;0805;5%;;</v>
          </cell>
          <cell r="E348" t="str">
            <v>271002152105</v>
          </cell>
          <cell r="F348" t="str">
            <v>LF-RES;1.5K OHM,1/8W,1%,-1%,0805(2012),SMT</v>
          </cell>
          <cell r="G348">
            <v>6.2E-4</v>
          </cell>
        </row>
        <row r="349">
          <cell r="A349" t="str">
            <v>271002271304</v>
          </cell>
          <cell r="B349">
            <v>2</v>
          </cell>
          <cell r="C349">
            <v>5</v>
          </cell>
          <cell r="D349" t="str">
            <v>270;0805;5%;;</v>
          </cell>
          <cell r="E349" t="str">
            <v>271002271304</v>
          </cell>
          <cell r="F349" t="str">
            <v>TF-RES;270OHM,1/10W,5%,-5%,0805(2012),TED</v>
          </cell>
          <cell r="G349">
            <v>5.4000000000000001E-4</v>
          </cell>
        </row>
        <row r="350">
          <cell r="A350" t="str">
            <v>271061102305</v>
          </cell>
          <cell r="B350">
            <v>3</v>
          </cell>
          <cell r="C350">
            <v>1</v>
          </cell>
          <cell r="D350" t="str">
            <v>1K;0402;5%;;</v>
          </cell>
          <cell r="E350" t="str">
            <v>271061102305</v>
          </cell>
          <cell r="F350" t="str">
            <v>LF-RES;DELLCM-J5741,1K OHM,1/16W,5% ,0402(1005),0.35A,SMT</v>
          </cell>
          <cell r="G350">
            <v>2.7500000000000002E-4</v>
          </cell>
        </row>
        <row r="351">
          <cell r="A351" t="str">
            <v>271061103312</v>
          </cell>
          <cell r="B351">
            <v>4</v>
          </cell>
          <cell r="C351">
            <v>1</v>
          </cell>
          <cell r="D351" t="str">
            <v>10K;0402;5%;;</v>
          </cell>
          <cell r="E351" t="str">
            <v xml:space="preserve">271061103312 </v>
          </cell>
          <cell r="F351" t="str">
            <v>LF-RES;DELLCM-X5823,10K OHM,1/16W,5% ,0402(1005),SMT</v>
          </cell>
          <cell r="G351">
            <v>2.7500000000000002E-4</v>
          </cell>
        </row>
        <row r="352">
          <cell r="A352" t="str">
            <v>271061222305</v>
          </cell>
          <cell r="B352">
            <v>5</v>
          </cell>
          <cell r="C352">
            <v>1</v>
          </cell>
          <cell r="D352" t="str">
            <v>2.2K;0402;5%;;</v>
          </cell>
          <cell r="E352" t="str">
            <v>271061222305</v>
          </cell>
          <cell r="F352" t="str">
            <v>LF-RES;DELLCM-6R538,2.2K OHM,1/16W,5% ,0402(1005),0.35A,SMT</v>
          </cell>
          <cell r="G352">
            <v>2.7500000000000002E-4</v>
          </cell>
        </row>
        <row r="353">
          <cell r="A353" t="str">
            <v>271061472306</v>
          </cell>
          <cell r="B353">
            <v>6</v>
          </cell>
          <cell r="C353">
            <v>1</v>
          </cell>
          <cell r="D353" t="str">
            <v>4.7K;0402;5%;;</v>
          </cell>
          <cell r="E353" t="str">
            <v>271061472306</v>
          </cell>
          <cell r="F353" t="str">
            <v>LF-RES;DELLCM-N5300,4.7K OHM,1/16W,5% ,0402(1005),0.35A,SMT</v>
          </cell>
          <cell r="G353">
            <v>2.7500000000000002E-4</v>
          </cell>
        </row>
        <row r="354">
          <cell r="A354" t="str">
            <v>272072104411</v>
          </cell>
          <cell r="B354">
            <v>7</v>
          </cell>
          <cell r="C354">
            <v>5</v>
          </cell>
          <cell r="D354" t="str">
            <v>.1U;0603;16V;X7R;10%</v>
          </cell>
          <cell r="E354" t="str">
            <v>272072104411</v>
          </cell>
          <cell r="F354" t="str">
            <v>LF-CAP;DELLCM-M5265,0.1UF ,CR,16V,10%,0603(1608),0.8A,X7R,SMT</v>
          </cell>
          <cell r="G354">
            <v>1.155E-3</v>
          </cell>
        </row>
        <row r="355">
          <cell r="A355" t="str">
            <v>272075471414</v>
          </cell>
          <cell r="B355">
            <v>8</v>
          </cell>
          <cell r="C355">
            <v>3</v>
          </cell>
          <cell r="D355" t="str">
            <v>470P;0603;50V;X7R;10%</v>
          </cell>
          <cell r="E355" t="str">
            <v>272075471414</v>
          </cell>
          <cell r="F355" t="str">
            <v>LF-CAP;DELLCM-J7306,470PF,CR,50V,10%,0603(1608),X7R,SMT</v>
          </cell>
          <cell r="G355">
            <v>1.57E-3</v>
          </cell>
        </row>
        <row r="356">
          <cell r="A356" t="str">
            <v>312272272511</v>
          </cell>
          <cell r="B356">
            <v>9</v>
          </cell>
          <cell r="C356">
            <v>1</v>
          </cell>
          <cell r="D356" t="str">
            <v>220U;D6.3/H11;16V/280MA;2000B;</v>
          </cell>
          <cell r="E356" t="str">
            <v>312272272511</v>
          </cell>
          <cell r="F356" t="str">
            <v>TF-EC;220UF,16V,20%,-20%,RA,220MILLI OHM,2000B,245mA,D6.3*11,PL:3.3+_0.2,-40+105'C,TED</v>
          </cell>
          <cell r="G356">
            <v>2.8000000000000001E-2</v>
          </cell>
        </row>
        <row r="357">
          <cell r="A357" t="str">
            <v>331910024014</v>
          </cell>
          <cell r="B357">
            <v>10</v>
          </cell>
          <cell r="C357">
            <v>1</v>
          </cell>
          <cell r="D357" t="str">
            <v>PWR;24P;GOLD FLUSH;;</v>
          </cell>
          <cell r="E357" t="str">
            <v>331910024014</v>
          </cell>
          <cell r="F357" t="str">
            <v>LF-CON;PWR,ATX,12V,DC,5A,12P*2,FM,2.5MM,ST,W/PRESS FIT,SSNAM</v>
          </cell>
          <cell r="G357">
            <v>8.4518999999999997E-2</v>
          </cell>
        </row>
        <row r="358">
          <cell r="A358" t="str">
            <v>272075103417</v>
          </cell>
          <cell r="B358">
            <v>11</v>
          </cell>
          <cell r="C358">
            <v>1</v>
          </cell>
          <cell r="D358" t="str">
            <v>.01U;0603;50V;X7R;10%</v>
          </cell>
          <cell r="E358" t="str">
            <v>272075103417</v>
          </cell>
          <cell r="F358" t="str">
            <v>LF-CAP;DELLCM-F7994,0.01UF,CR,50V,10%,0603(1608),X7R,SMT</v>
          </cell>
          <cell r="G358">
            <v>1.2999999999999999E-3</v>
          </cell>
        </row>
        <row r="359">
          <cell r="A359" t="str">
            <v>272002475402</v>
          </cell>
          <cell r="B359">
            <v>13</v>
          </cell>
          <cell r="C359">
            <v>1</v>
          </cell>
          <cell r="D359" t="str">
            <v>4.7U;0805;16V;X5R;10%</v>
          </cell>
          <cell r="E359" t="str">
            <v>272002475402</v>
          </cell>
          <cell r="F359" t="str">
            <v>TF-CAP;4.7UF ,CR,16V,10%,-10%,0805(2012),X5R,SMT</v>
          </cell>
          <cell r="G359">
            <v>2.0379999999999999E-2</v>
          </cell>
        </row>
        <row r="360">
          <cell r="A360">
            <v>0</v>
          </cell>
        </row>
        <row r="361">
          <cell r="A361">
            <v>0</v>
          </cell>
          <cell r="B361" t="str">
            <v>REAR_USB</v>
          </cell>
        </row>
        <row r="362">
          <cell r="A362" t="str">
            <v>271061273302</v>
          </cell>
          <cell r="B362">
            <v>1</v>
          </cell>
          <cell r="C362">
            <v>2</v>
          </cell>
          <cell r="D362" t="str">
            <v>27K;0402;5%;;</v>
          </cell>
          <cell r="E362" t="str">
            <v>271061273302</v>
          </cell>
          <cell r="F362" t="str">
            <v>LF-RES;DELLCM-Y2529,27K OHM,1/16W,5% ,0402(1005),0.35A,SMT</v>
          </cell>
          <cell r="G362">
            <v>2.7500000000000002E-4</v>
          </cell>
        </row>
        <row r="363">
          <cell r="A363" t="str">
            <v>271061473304</v>
          </cell>
          <cell r="B363">
            <v>2</v>
          </cell>
          <cell r="C363">
            <v>2</v>
          </cell>
          <cell r="D363" t="str">
            <v>47K;0402;5%;;</v>
          </cell>
          <cell r="E363" t="str">
            <v>271061473304</v>
          </cell>
          <cell r="F363" t="str">
            <v>LF-RES;DELLCM-0M234,47K OHM,1/16W,5% ,0402(1005),0.35A,SMT</v>
          </cell>
          <cell r="G363">
            <v>2.7500000000000002E-4</v>
          </cell>
        </row>
        <row r="364">
          <cell r="A364" t="str">
            <v>272102104418</v>
          </cell>
          <cell r="B364">
            <v>3</v>
          </cell>
          <cell r="C364">
            <v>4</v>
          </cell>
          <cell r="D364" t="str">
            <v>.1U;0402;16V;X5R;10%</v>
          </cell>
          <cell r="E364" t="str">
            <v>272102104418</v>
          </cell>
          <cell r="F364" t="str">
            <v>LF-CAP;DELLCM-K8455,0.1UF,CR,16V,10%,-10%,0402(1005),X5R,SMT</v>
          </cell>
          <cell r="G364">
            <v>1.9E-3</v>
          </cell>
        </row>
        <row r="365">
          <cell r="A365" t="str">
            <v>272105102412</v>
          </cell>
          <cell r="B365">
            <v>4</v>
          </cell>
          <cell r="C365">
            <v>2</v>
          </cell>
          <cell r="D365" t="str">
            <v>1000P;0402;50V;X7R;10%</v>
          </cell>
          <cell r="E365" t="str">
            <v>272105102412</v>
          </cell>
          <cell r="F365" t="str">
            <v>LF-CAP;DELLCM-M5273,1000PF,CR,50V,10%,0402(1005),0.55A,X7R,SMT</v>
          </cell>
          <cell r="G365">
            <v>9.7000000000000005E-4</v>
          </cell>
        </row>
        <row r="366">
          <cell r="A366" t="str">
            <v>273029900039</v>
          </cell>
          <cell r="B366">
            <v>5</v>
          </cell>
          <cell r="C366">
            <v>4</v>
          </cell>
          <cell r="D366" t="str">
            <v>CMC;3225;;;</v>
          </cell>
          <cell r="E366" t="str">
            <v>273029900039</v>
          </cell>
          <cell r="F366" t="str">
            <v>TF-CHOKE;120 OHM,0.45OHM,280mA,4P2C,SMT</v>
          </cell>
          <cell r="G366">
            <v>7.3999999999999996E-2</v>
          </cell>
        </row>
        <row r="367">
          <cell r="A367" t="str">
            <v>273030400030</v>
          </cell>
          <cell r="B367">
            <v>6</v>
          </cell>
          <cell r="C367">
            <v>2</v>
          </cell>
          <cell r="D367" t="str">
            <v>30Z;0805;3A;;</v>
          </cell>
          <cell r="E367" t="str">
            <v>273030400030</v>
          </cell>
          <cell r="F367" t="str">
            <v>TF-FERRITE CHIP;30 OHM/100MHZ,25%,-25%,0805(2012),3A,NECP</v>
          </cell>
          <cell r="G367">
            <v>1.8E-3</v>
          </cell>
        </row>
        <row r="368">
          <cell r="A368" t="str">
            <v>295000010304</v>
          </cell>
          <cell r="B368">
            <v>7</v>
          </cell>
          <cell r="C368">
            <v>2</v>
          </cell>
          <cell r="D368" t="str">
            <v>2A/8V;1812;;;</v>
          </cell>
          <cell r="E368" t="str">
            <v>295000010304</v>
          </cell>
          <cell r="F368" t="str">
            <v>TF-FUSE;POLY SWITCH,2ADC,8V,2SEC,1812,NECP</v>
          </cell>
          <cell r="G368">
            <v>2.035E-2</v>
          </cell>
        </row>
        <row r="369">
          <cell r="A369" t="str">
            <v>312274771553</v>
          </cell>
          <cell r="B369">
            <v>8</v>
          </cell>
          <cell r="C369">
            <v>2</v>
          </cell>
          <cell r="D369" t="str">
            <v>470U;D6.3/H11;6.3V/280MA;24OHM;1000H</v>
          </cell>
          <cell r="E369" t="str">
            <v>312274771553</v>
          </cell>
          <cell r="F369" t="str">
            <v>TF-EC;470UF,6.3V,20%,-20%,RA,240MILLI OHM,2000B,330mA,D6.3*11,PL:3.3+_0.2,-40+105'C,TED</v>
          </cell>
          <cell r="G369">
            <v>2.8000000000000001E-2</v>
          </cell>
        </row>
        <row r="370">
          <cell r="A370" t="str">
            <v>331000008114</v>
          </cell>
          <cell r="B370">
            <v>9</v>
          </cell>
          <cell r="C370">
            <v>1</v>
          </cell>
          <cell r="D370" t="str">
            <v>USB*2;8P;2SLOT;;</v>
          </cell>
          <cell r="E370" t="str">
            <v>331000008114</v>
          </cell>
          <cell r="F370" t="str">
            <v>TF-CON;USB,A,8P,2SLOTS,SI</v>
          </cell>
          <cell r="G370">
            <v>8.1000000000000003E-2</v>
          </cell>
        </row>
        <row r="371">
          <cell r="A371" t="str">
            <v>331810023006</v>
          </cell>
          <cell r="B371">
            <v>10</v>
          </cell>
          <cell r="C371">
            <v>1</v>
          </cell>
          <cell r="D371" t="str">
            <v>RJMAG_GBE/USB;;;;</v>
          </cell>
          <cell r="E371" t="str">
            <v>331810023006</v>
          </cell>
          <cell r="F371" t="str">
            <v>LF-CON;DELL-W6550,MODULAR JACK,RJ45+USB*2,10/100,23P,3PORTS,R/A,BLACK,W/XFMR&amp;LED,SSNAM</v>
          </cell>
          <cell r="G371">
            <v>0.88500000000000001</v>
          </cell>
        </row>
        <row r="372">
          <cell r="A372">
            <v>0</v>
          </cell>
        </row>
        <row r="373">
          <cell r="A373">
            <v>0</v>
          </cell>
          <cell r="B373" t="str">
            <v>SIO &amp; Legacy IO</v>
          </cell>
        </row>
        <row r="374">
          <cell r="A374" t="str">
            <v>271061000305</v>
          </cell>
          <cell r="B374">
            <v>1</v>
          </cell>
          <cell r="C374">
            <v>5</v>
          </cell>
          <cell r="D374" t="str">
            <v>0;0402;5%;;</v>
          </cell>
          <cell r="E374" t="str">
            <v xml:space="preserve">271061000305 </v>
          </cell>
          <cell r="F374" t="str">
            <v>LF-RES;DELLCM-N5219,0OHM,1/16W,5% ,0402(1005),0.35A,SMT</v>
          </cell>
          <cell r="G374">
            <v>2.7700000000000001E-4</v>
          </cell>
        </row>
        <row r="375">
          <cell r="A375" t="str">
            <v>271061102305</v>
          </cell>
          <cell r="B375">
            <v>2</v>
          </cell>
          <cell r="C375">
            <v>8</v>
          </cell>
          <cell r="D375" t="str">
            <v>1K;0402;5%;;</v>
          </cell>
          <cell r="E375" t="str">
            <v>271061102305</v>
          </cell>
          <cell r="F375" t="str">
            <v>LF-RES;DELLCM-J5741,1K OHM,1/16W,5% ,0402(1005),0.35A,SMT</v>
          </cell>
          <cell r="G375">
            <v>2.7500000000000002E-4</v>
          </cell>
        </row>
        <row r="376">
          <cell r="A376" t="str">
            <v>271061103312</v>
          </cell>
          <cell r="B376">
            <v>3</v>
          </cell>
          <cell r="C376">
            <v>1</v>
          </cell>
          <cell r="D376" t="str">
            <v>10K;0402;5%;;</v>
          </cell>
          <cell r="E376" t="str">
            <v xml:space="preserve">271061103312 </v>
          </cell>
          <cell r="F376" t="str">
            <v>LF-RES;DELLCM-X5823,10K OHM,1/16W,5% ,0402(1005),SMT</v>
          </cell>
          <cell r="G376">
            <v>2.7500000000000002E-4</v>
          </cell>
        </row>
        <row r="377">
          <cell r="A377" t="str">
            <v>271061104304</v>
          </cell>
          <cell r="B377">
            <v>4</v>
          </cell>
          <cell r="C377">
            <v>2</v>
          </cell>
          <cell r="D377" t="str">
            <v>100K;0402;5%;;</v>
          </cell>
          <cell r="E377" t="str">
            <v>271061104304</v>
          </cell>
          <cell r="F377" t="str">
            <v>LF-RES;DELLCM-92259,100K OHM,1/16W,5% ,0402(1005),0.35A,SMT</v>
          </cell>
          <cell r="G377">
            <v>2.7500000000000002E-4</v>
          </cell>
        </row>
        <row r="378">
          <cell r="A378" t="str">
            <v>271061225301</v>
          </cell>
          <cell r="B378">
            <v>5</v>
          </cell>
          <cell r="C378">
            <v>1</v>
          </cell>
          <cell r="D378" t="str">
            <v>2.2M;0402;5%;;</v>
          </cell>
          <cell r="E378" t="str">
            <v xml:space="preserve">271061225301 </v>
          </cell>
          <cell r="F378" t="str">
            <v>LF-RES;DELLCM-Y5356,2.2M OHM,1/16W,5% ,0402(1005),0.35A,SMT</v>
          </cell>
          <cell r="G378">
            <v>2.7500000000000002E-4</v>
          </cell>
        </row>
        <row r="379">
          <cell r="A379" t="str">
            <v>271061272304</v>
          </cell>
          <cell r="B379">
            <v>6</v>
          </cell>
          <cell r="C379">
            <v>2</v>
          </cell>
          <cell r="D379" t="str">
            <v>2.7K;0402;5%;;</v>
          </cell>
          <cell r="E379" t="str">
            <v>271061272304</v>
          </cell>
          <cell r="F379" t="str">
            <v>LF-RES;DELLCM-6R511,2.7K OHM,1/16W,5% ,0402(1005),0.35A,SMT</v>
          </cell>
          <cell r="G379">
            <v>2.7500000000000002E-4</v>
          </cell>
        </row>
        <row r="380">
          <cell r="A380" t="str">
            <v>271061303303</v>
          </cell>
          <cell r="B380">
            <v>7</v>
          </cell>
          <cell r="C380">
            <v>1</v>
          </cell>
          <cell r="D380" t="str">
            <v>30K;0402;5%;;</v>
          </cell>
          <cell r="E380" t="str">
            <v>271061303303</v>
          </cell>
          <cell r="F380" t="str">
            <v>LF-RES;DELLCM-U3299,30K OHM,1/16W,5% ,0402(1005),0.35A,SMT</v>
          </cell>
          <cell r="G380">
            <v>2.7500000000000002E-4</v>
          </cell>
        </row>
        <row r="381">
          <cell r="A381" t="str">
            <v>271061422012</v>
          </cell>
          <cell r="B381">
            <v>8</v>
          </cell>
          <cell r="C381">
            <v>1</v>
          </cell>
          <cell r="D381" t="str">
            <v>422;0402;1%;;</v>
          </cell>
          <cell r="E381" t="str">
            <v xml:space="preserve">271061422012 </v>
          </cell>
          <cell r="F381" t="str">
            <v>LF-RES;DELLCM-H9720,422OHM,1/16W,1%,-1%,0402(1005),SMT</v>
          </cell>
          <cell r="G381">
            <v>3.59E-4</v>
          </cell>
        </row>
        <row r="382">
          <cell r="A382" t="str">
            <v>271061472306</v>
          </cell>
          <cell r="B382">
            <v>9</v>
          </cell>
          <cell r="C382">
            <v>10</v>
          </cell>
          <cell r="D382" t="str">
            <v>4.7K;0402;5%;;</v>
          </cell>
          <cell r="E382" t="str">
            <v>271061472306</v>
          </cell>
          <cell r="F382" t="str">
            <v>LF-RES;DELLCM-N5300,4.7K OHM,1/16W,5% ,0402(1005),0.35A,SMT</v>
          </cell>
          <cell r="G382">
            <v>2.7500000000000002E-4</v>
          </cell>
        </row>
        <row r="383">
          <cell r="A383" t="str">
            <v>271061682307</v>
          </cell>
          <cell r="B383">
            <v>10</v>
          </cell>
          <cell r="C383">
            <v>2</v>
          </cell>
          <cell r="D383" t="str">
            <v>6.8K;0402;5%;;</v>
          </cell>
          <cell r="E383" t="str">
            <v>271061682307</v>
          </cell>
          <cell r="F383" t="str">
            <v>TF-RES;6.8K OHM,1/16W,5%,-5%,0402(1005),TED</v>
          </cell>
          <cell r="G383">
            <v>2.7999999999999998E-4</v>
          </cell>
        </row>
        <row r="384">
          <cell r="A384" t="str">
            <v>271061822304</v>
          </cell>
          <cell r="B384">
            <v>11</v>
          </cell>
          <cell r="C384">
            <v>8</v>
          </cell>
          <cell r="D384" t="str">
            <v>8.2K;0402;5%;;</v>
          </cell>
          <cell r="E384" t="str">
            <v>271061822304</v>
          </cell>
          <cell r="F384" t="str">
            <v>LF-RES;DELLCM-R1260,8.2K OHM,1/16W,5% ,0402(1005),0.35A,SMT</v>
          </cell>
          <cell r="G384">
            <v>2.7500000000000002E-4</v>
          </cell>
        </row>
        <row r="385">
          <cell r="A385" t="str">
            <v>271611472312</v>
          </cell>
          <cell r="B385">
            <v>12</v>
          </cell>
          <cell r="C385">
            <v>1</v>
          </cell>
          <cell r="D385" t="str">
            <v>4.7K*4;8P1206;5%;;</v>
          </cell>
          <cell r="E385" t="str">
            <v>271611472312</v>
          </cell>
          <cell r="F385" t="str">
            <v>LF-RP;DELLCM-M7064,4.7K OHM,FILM,8P4R,1/16W,5%,-5%,0612,0.7A,SMT</v>
          </cell>
          <cell r="G385">
            <v>1.2999999999999999E-3</v>
          </cell>
        </row>
        <row r="386">
          <cell r="A386" t="str">
            <v>272101104433</v>
          </cell>
          <cell r="B386">
            <v>13</v>
          </cell>
          <cell r="C386">
            <v>9</v>
          </cell>
          <cell r="D386" t="str">
            <v>.1U;0402;10V;X7R;10%</v>
          </cell>
          <cell r="E386" t="str">
            <v>272101104433</v>
          </cell>
          <cell r="F386" t="str">
            <v>TF-CAP;0.1UF ,CR,10V,10%,-10%,0402(1005),X7R,NS</v>
          </cell>
          <cell r="G386">
            <v>1.2470000000000001E-3</v>
          </cell>
        </row>
        <row r="387">
          <cell r="A387" t="str">
            <v>272105222405</v>
          </cell>
          <cell r="B387">
            <v>14</v>
          </cell>
          <cell r="C387">
            <v>3</v>
          </cell>
          <cell r="D387" t="str">
            <v>2200P;0402;50V;X7R;10%</v>
          </cell>
          <cell r="E387" t="str">
            <v>272105222405</v>
          </cell>
          <cell r="F387" t="str">
            <v>LF-CAP;DELLCM-W3308,2200PF,CR,50V,10%,0402(1005),0.55A,X7R,SMT,</v>
          </cell>
          <cell r="G387">
            <v>1.0970000000000001E-3</v>
          </cell>
        </row>
        <row r="388">
          <cell r="A388" t="str">
            <v>284505504004</v>
          </cell>
          <cell r="B388">
            <v>15</v>
          </cell>
          <cell r="C388">
            <v>1</v>
          </cell>
          <cell r="D388" t="str">
            <v>SCH5504;PQFP128;;;</v>
          </cell>
          <cell r="E388" t="str">
            <v>284505504004</v>
          </cell>
          <cell r="F388" t="str">
            <v>LF-IC;DELL-T7356,SCH5504-NS,SUPER I/O,REV:B,240'C,PQFP,128P,SSNAM</v>
          </cell>
          <cell r="G388">
            <v>1.1299999999999999</v>
          </cell>
        </row>
        <row r="389">
          <cell r="A389" t="str">
            <v>288114148015</v>
          </cell>
          <cell r="B389">
            <v>16</v>
          </cell>
          <cell r="C389">
            <v>1</v>
          </cell>
          <cell r="D389" t="str">
            <v>1N4148W;SOD123;.15A/75V;;</v>
          </cell>
          <cell r="E389" t="str">
            <v>288114148015</v>
          </cell>
          <cell r="F389" t="str">
            <v>TF-DIODE;1N4148W,FAST SWITCHING,75V,150mA,SOD123,NECP</v>
          </cell>
          <cell r="G389">
            <v>7.7999999999999996E-3</v>
          </cell>
        </row>
        <row r="390">
          <cell r="A390" t="str">
            <v>288203904026</v>
          </cell>
          <cell r="B390">
            <v>17</v>
          </cell>
          <cell r="C390">
            <v>1</v>
          </cell>
          <cell r="D390" t="str">
            <v>MMBT3904;SOT23;.2A/40V;250mW;</v>
          </cell>
          <cell r="E390" t="str">
            <v>288203904026</v>
          </cell>
          <cell r="F390" t="str">
            <v>LF-TRANS;DELLCM-J5629,MMBT3904LT1G,NPN,40V,200mA,SOT-23,3P</v>
          </cell>
          <cell r="G390">
            <v>6.4000000000000003E-3</v>
          </cell>
        </row>
        <row r="391">
          <cell r="A391" t="str">
            <v>331030003052</v>
          </cell>
          <cell r="B391">
            <v>18</v>
          </cell>
          <cell r="C391">
            <v>1</v>
          </cell>
          <cell r="D391" t="str">
            <v>3P*1;HDR/MA;2.54MM;;</v>
          </cell>
          <cell r="E391" t="str">
            <v>331030003052</v>
          </cell>
          <cell r="F391" t="str">
            <v>TF-CON;HDR,3P,MA,2.54MM,S</v>
          </cell>
          <cell r="G391">
            <v>4.28E-3</v>
          </cell>
        </row>
        <row r="392">
          <cell r="A392" t="str">
            <v>331120034020</v>
          </cell>
          <cell r="B392">
            <v>19</v>
          </cell>
          <cell r="C392">
            <v>1</v>
          </cell>
          <cell r="D392" t="str">
            <v>17P*2/-P3-P5;HDR/MA/SHR;2.54MM;4 WALLS;</v>
          </cell>
          <cell r="E392" t="str">
            <v>331120034020</v>
          </cell>
          <cell r="F392" t="str">
            <v>LF-CON;HDR,FDD,17P*2,4 WALLS,MA,2.54MM,ST,DUAL,-P3,-P5,SSNAM</v>
          </cell>
          <cell r="G392">
            <v>3.15E-2</v>
          </cell>
        </row>
        <row r="393">
          <cell r="A393">
            <v>0</v>
          </cell>
        </row>
        <row r="394">
          <cell r="A394">
            <v>0</v>
          </cell>
          <cell r="B394" t="str">
            <v>X16 PEG</v>
          </cell>
        </row>
        <row r="395">
          <cell r="A395" t="str">
            <v>271061472306</v>
          </cell>
          <cell r="B395">
            <v>1</v>
          </cell>
          <cell r="C395">
            <v>4</v>
          </cell>
          <cell r="D395" t="str">
            <v>4.7K;0402;5%;;</v>
          </cell>
          <cell r="E395" t="str">
            <v>271061472306</v>
          </cell>
          <cell r="F395" t="str">
            <v>LF-RES;DELLCM-N5300,4.7K OHM,1/16W,5% ,0402(1005),0.35A,SMT</v>
          </cell>
          <cell r="G395">
            <v>2.7500000000000002E-4</v>
          </cell>
        </row>
        <row r="396">
          <cell r="A396" t="str">
            <v>272102104418</v>
          </cell>
          <cell r="B396">
            <v>2</v>
          </cell>
          <cell r="C396">
            <v>5</v>
          </cell>
          <cell r="D396" t="str">
            <v>.1U;0402;16V;X5R;10%</v>
          </cell>
          <cell r="E396" t="str">
            <v>272102104418</v>
          </cell>
          <cell r="F396" t="str">
            <v>LF-CAP;DELLCM-K8455,0.1UF,CR,16V,10%,-10%,0402(1005),X5R,SMT</v>
          </cell>
          <cell r="G396">
            <v>1.9E-3</v>
          </cell>
        </row>
        <row r="397">
          <cell r="A397" t="str">
            <v>312274771553</v>
          </cell>
          <cell r="B397">
            <v>3</v>
          </cell>
          <cell r="C397">
            <v>1</v>
          </cell>
          <cell r="D397" t="str">
            <v>470U;D6.3/H11;6.3V/280MA;24OHM;1000H</v>
          </cell>
          <cell r="E397" t="str">
            <v>312274771553</v>
          </cell>
          <cell r="F397" t="str">
            <v>TF-EC;470UF,6.3V,20%,-20%,RA,240MILLI OHM,2000B,330mA,D6.3*11,PL:3.3+_0.2,-40+105'C,TED</v>
          </cell>
          <cell r="G397">
            <v>2.8000000000000001E-2</v>
          </cell>
        </row>
        <row r="398">
          <cell r="A398" t="str">
            <v>312274772535</v>
          </cell>
          <cell r="B398">
            <v>4</v>
          </cell>
          <cell r="C398">
            <v>1</v>
          </cell>
          <cell r="D398" t="str">
            <v>470U;D8/H11.5;16V;;</v>
          </cell>
          <cell r="E398" t="str">
            <v>312274772535</v>
          </cell>
          <cell r="F398" t="str">
            <v>TF-EC;470UF,16V,20%,-20%,RA,36MILLI OHM,2000B,1140mA,D8*11.5,PL:3.3+_0.2,-40+105'C,TED</v>
          </cell>
          <cell r="G398">
            <v>5.5E-2</v>
          </cell>
        </row>
        <row r="399">
          <cell r="A399" t="str">
            <v>331670036020</v>
          </cell>
          <cell r="B399" t="str">
            <v>5</v>
          </cell>
          <cell r="C399">
            <v>1</v>
          </cell>
          <cell r="D399" t="str">
            <v>PCI_EXP_16PORT;164P;1MM/ST;;</v>
          </cell>
          <cell r="E399" t="str">
            <v>331670036020</v>
          </cell>
          <cell r="F399" t="str">
            <v>LF-CON;PCI SLOT,PCI-EXPRE</v>
          </cell>
          <cell r="G399">
            <v>0.105</v>
          </cell>
        </row>
        <row r="400">
          <cell r="A400">
            <v>0</v>
          </cell>
          <cell r="B400" t="str">
            <v>VGA</v>
          </cell>
        </row>
        <row r="401">
          <cell r="A401" t="str">
            <v>271061000305</v>
          </cell>
          <cell r="B401">
            <v>1</v>
          </cell>
          <cell r="C401">
            <v>2</v>
          </cell>
          <cell r="D401" t="str">
            <v>0;0402;5%;;</v>
          </cell>
          <cell r="E401" t="str">
            <v xml:space="preserve">271061000305 </v>
          </cell>
          <cell r="F401" t="str">
            <v>LF-RES;DELLCM-N5219,0OHM,1/16W,5% ,0402(1005),0.35A,SMT</v>
          </cell>
          <cell r="G401">
            <v>2.7700000000000001E-4</v>
          </cell>
        </row>
        <row r="402">
          <cell r="A402" t="str">
            <v>271061151104</v>
          </cell>
          <cell r="B402">
            <v>2</v>
          </cell>
          <cell r="C402">
            <v>3</v>
          </cell>
          <cell r="D402" t="str">
            <v>150;0402;1%;;</v>
          </cell>
          <cell r="E402" t="str">
            <v xml:space="preserve">271061151104 </v>
          </cell>
          <cell r="F402" t="str">
            <v>LF-RES;DELLCM-30YGX,150OHM,1/16W,1% ,0402(1005),0.35A,SMT</v>
          </cell>
          <cell r="G402">
            <v>3.59E-4</v>
          </cell>
        </row>
        <row r="403">
          <cell r="A403" t="str">
            <v>271061203305</v>
          </cell>
          <cell r="B403">
            <v>3</v>
          </cell>
          <cell r="C403">
            <v>1</v>
          </cell>
          <cell r="D403" t="str">
            <v>20K;0402;5%;;</v>
          </cell>
          <cell r="E403" t="str">
            <v>271061203305</v>
          </cell>
          <cell r="F403" t="str">
            <v>LF-RES;DELLCM-F3318,20K OHM,1/16W,5% ,0402(1005),0.35A,SMT</v>
          </cell>
          <cell r="G403">
            <v>2.7999999999999998E-4</v>
          </cell>
        </row>
        <row r="404">
          <cell r="A404" t="str">
            <v>271061330305</v>
          </cell>
          <cell r="B404">
            <v>4</v>
          </cell>
          <cell r="C404">
            <v>2</v>
          </cell>
          <cell r="D404" t="str">
            <v>33;0402;5%;;</v>
          </cell>
          <cell r="E404" t="str">
            <v>271061330305</v>
          </cell>
          <cell r="F404" t="str">
            <v>LF-RES;DELLCM-J5752,33OHM,1/16W,5% ,0402(1005),0.35A,SMT</v>
          </cell>
          <cell r="G404">
            <v>2.7500000000000002E-4</v>
          </cell>
        </row>
        <row r="405">
          <cell r="A405" t="str">
            <v>272001225407</v>
          </cell>
          <cell r="B405">
            <v>5</v>
          </cell>
          <cell r="C405">
            <v>1</v>
          </cell>
          <cell r="D405" t="str">
            <v>2.2U;0805;6.3V;X5R;10%</v>
          </cell>
          <cell r="E405" t="str">
            <v>272001225407</v>
          </cell>
          <cell r="F405" t="str">
            <v>LF-CAP;DELLCM-M5277,2.2UF ,CR,6.3V,10%,0805(2012),1.3A,X5R,SMT</v>
          </cell>
          <cell r="G405">
            <v>6.698E-3</v>
          </cell>
        </row>
        <row r="406">
          <cell r="A406" t="str">
            <v>272101104433</v>
          </cell>
          <cell r="B406">
            <v>6</v>
          </cell>
          <cell r="C406">
            <v>4</v>
          </cell>
          <cell r="D406" t="str">
            <v>.1U;0402;10V;X7R;10%</v>
          </cell>
          <cell r="E406" t="str">
            <v>272101104433</v>
          </cell>
          <cell r="F406" t="str">
            <v>TF-CAP;0.1UF ,CR,10V,10%,-10%,0402(1005),X7R,NS</v>
          </cell>
          <cell r="G406">
            <v>1.2470000000000001E-3</v>
          </cell>
        </row>
        <row r="407">
          <cell r="A407" t="str">
            <v>272105689406</v>
          </cell>
          <cell r="B407">
            <v>7</v>
          </cell>
          <cell r="C407">
            <v>6</v>
          </cell>
          <cell r="D407" t="str">
            <v>6.8P;0402;50V;NPO;10%</v>
          </cell>
          <cell r="E407" t="str">
            <v>272105689406</v>
          </cell>
          <cell r="F407" t="str">
            <v>TF-CAP;6.8PF,CR,50V,10%,-10%,0402(1005),NPO,NS</v>
          </cell>
          <cell r="G407">
            <v>1.083E-3</v>
          </cell>
        </row>
        <row r="408">
          <cell r="A408" t="str">
            <v>273030300096</v>
          </cell>
          <cell r="B408">
            <v>8</v>
          </cell>
          <cell r="C408">
            <v>3</v>
          </cell>
          <cell r="D408" t="str">
            <v>75Z;0603;.2A;;</v>
          </cell>
          <cell r="E408" t="str">
            <v>273030300096</v>
          </cell>
          <cell r="F408" t="str">
            <v>TF-FERRITE CHIP;75 OHM/100MHZ,25%,-25%,0603(1608),200mA,TED</v>
          </cell>
          <cell r="G408">
            <v>5.7200000000000003E-3</v>
          </cell>
        </row>
        <row r="409">
          <cell r="A409" t="str">
            <v>273030400030</v>
          </cell>
          <cell r="B409">
            <v>9</v>
          </cell>
          <cell r="C409">
            <v>2</v>
          </cell>
          <cell r="D409" t="str">
            <v>30Z;0805;3A;;</v>
          </cell>
          <cell r="E409" t="str">
            <v>273030400030</v>
          </cell>
          <cell r="F409" t="str">
            <v>TF-FERRITE CHIP;30 OHM/100MHZ,25%,-25%,0805(2012),3A,NECP</v>
          </cell>
          <cell r="G409">
            <v>1.8E-3</v>
          </cell>
        </row>
        <row r="410">
          <cell r="A410" t="str">
            <v>281674008008</v>
          </cell>
          <cell r="B410">
            <v>10</v>
          </cell>
          <cell r="C410">
            <v>1</v>
          </cell>
          <cell r="D410" t="str">
            <v>TC74ACT08;TSSOP14;;;</v>
          </cell>
          <cell r="E410" t="str">
            <v>281674008008</v>
          </cell>
          <cell r="F410" t="str">
            <v>TF-IC;74ACT08,QUAD 2 INPUT AND,TSSOP,14P,TED</v>
          </cell>
          <cell r="G410">
            <v>5.5E-2</v>
          </cell>
        </row>
        <row r="411">
          <cell r="A411" t="str">
            <v>295000010426</v>
          </cell>
          <cell r="B411">
            <v>11</v>
          </cell>
          <cell r="C411">
            <v>1</v>
          </cell>
          <cell r="D411" t="str">
            <v>1.1A/6V;1812;;;</v>
          </cell>
          <cell r="E411" t="str">
            <v>295000010426</v>
          </cell>
          <cell r="F411" t="str">
            <v>TF-FUSE;POLY SWITCH,1.1ADC,6V,0.3SEC,1812,SMD,TED</v>
          </cell>
          <cell r="G411">
            <v>1.4109999999999999E-2</v>
          </cell>
        </row>
        <row r="412">
          <cell r="A412" t="str">
            <v>331720015081</v>
          </cell>
          <cell r="B412">
            <v>12</v>
          </cell>
          <cell r="C412">
            <v>1</v>
          </cell>
          <cell r="D412" t="str">
            <v>VGA_PORT;DSUB15;;;</v>
          </cell>
          <cell r="E412" t="str">
            <v>331720015081</v>
          </cell>
          <cell r="F412" t="str">
            <v>LF-CON;DELLCM-M7304,D,15P</v>
          </cell>
          <cell r="G412">
            <v>0.14580799999999999</v>
          </cell>
        </row>
        <row r="413">
          <cell r="A413">
            <v>0</v>
          </cell>
        </row>
        <row r="414">
          <cell r="A414">
            <v>0</v>
          </cell>
          <cell r="B414" t="str">
            <v>LOM (5751F)</v>
          </cell>
        </row>
        <row r="415">
          <cell r="A415" t="str">
            <v>271002561302</v>
          </cell>
          <cell r="B415">
            <v>1</v>
          </cell>
          <cell r="C415">
            <v>2</v>
          </cell>
          <cell r="D415" t="str">
            <v>560;0805;5%;;</v>
          </cell>
          <cell r="E415" t="str">
            <v>271002561302</v>
          </cell>
          <cell r="F415" t="str">
            <v>TF-RES;560OHM,1/10W,5%,-5%,0805(2012),SMT</v>
          </cell>
          <cell r="G415">
            <v>4.4000000000000002E-4</v>
          </cell>
        </row>
        <row r="416">
          <cell r="A416" t="str">
            <v>271012020302</v>
          </cell>
          <cell r="B416">
            <v>2</v>
          </cell>
          <cell r="C416">
            <v>2</v>
          </cell>
          <cell r="D416" t="str">
            <v>2;1206;5%;;</v>
          </cell>
          <cell r="E416" t="str">
            <v>271012020302</v>
          </cell>
          <cell r="F416" t="str">
            <v>TF-RES;2OHM,1/8W,5%,-5%,1206(3216),SMT</v>
          </cell>
          <cell r="G416">
            <v>8.4000000000000003E-4</v>
          </cell>
        </row>
        <row r="417">
          <cell r="A417" t="str">
            <v>271061000305</v>
          </cell>
          <cell r="B417">
            <v>3</v>
          </cell>
          <cell r="C417">
            <v>7</v>
          </cell>
          <cell r="D417" t="str">
            <v>0;0402;5%;;</v>
          </cell>
          <cell r="E417" t="str">
            <v xml:space="preserve">271061000305 </v>
          </cell>
          <cell r="F417" t="str">
            <v>LF-RES;DELLCM-N5219,0OHM,1/16W,5% ,0402(1005),0.35A,SMT</v>
          </cell>
          <cell r="G417">
            <v>2.7700000000000001E-4</v>
          </cell>
        </row>
        <row r="418">
          <cell r="A418" t="str">
            <v>271061102305</v>
          </cell>
          <cell r="B418">
            <v>4</v>
          </cell>
          <cell r="C418">
            <v>3</v>
          </cell>
          <cell r="D418" t="str">
            <v>1K;0402;5%;;</v>
          </cell>
          <cell r="E418" t="str">
            <v>271061102305</v>
          </cell>
          <cell r="F418" t="str">
            <v>LF-RES;DELLCM-J5741,1K OHM,1/16W,5% ,0402(1005),0.35A,SMT</v>
          </cell>
          <cell r="G418">
            <v>2.7500000000000002E-4</v>
          </cell>
        </row>
        <row r="419">
          <cell r="A419" t="str">
            <v>271061124114</v>
          </cell>
          <cell r="B419">
            <v>5</v>
          </cell>
          <cell r="C419">
            <v>1</v>
          </cell>
          <cell r="D419" t="str">
            <v>1.24K;0402;1%;;</v>
          </cell>
          <cell r="E419" t="str">
            <v xml:space="preserve">271061124114 </v>
          </cell>
          <cell r="F419" t="str">
            <v>LF-RES;DELLCM-6R545,1.24K OHM,1/16W,1% ,0402(1005),0.35A,SMT</v>
          </cell>
          <cell r="G419">
            <v>3.59E-4</v>
          </cell>
        </row>
        <row r="420">
          <cell r="A420" t="str">
            <v>271061201304</v>
          </cell>
          <cell r="B420">
            <v>6</v>
          </cell>
          <cell r="C420">
            <v>1</v>
          </cell>
          <cell r="D420" t="str">
            <v>200;0402;5%;;</v>
          </cell>
          <cell r="E420" t="str">
            <v xml:space="preserve">271061201304 </v>
          </cell>
          <cell r="F420" t="str">
            <v>LF-RES;DELLCM-6R532,200OHM,1/16W,5% ,0402(1005),0.35A,SMT</v>
          </cell>
          <cell r="G420">
            <v>2.7500000000000002E-4</v>
          </cell>
        </row>
        <row r="421">
          <cell r="A421" t="str">
            <v>271061472306</v>
          </cell>
          <cell r="B421">
            <v>7</v>
          </cell>
          <cell r="C421">
            <v>7</v>
          </cell>
          <cell r="D421" t="str">
            <v>4.7K;0402;5%;;</v>
          </cell>
          <cell r="E421" t="str">
            <v>271061472306</v>
          </cell>
          <cell r="F421" t="str">
            <v>LF-RES;DELLCM-N5300,4.7K OHM,1/16W,5% ,0402(1005),0.35A,SMT</v>
          </cell>
          <cell r="G421">
            <v>2.7500000000000002E-4</v>
          </cell>
        </row>
        <row r="422">
          <cell r="A422" t="str">
            <v>271072499811</v>
          </cell>
          <cell r="B422">
            <v>8</v>
          </cell>
          <cell r="C422">
            <v>4</v>
          </cell>
          <cell r="D422" t="str">
            <v>49.9;0603;1%;;</v>
          </cell>
          <cell r="E422" t="str">
            <v>271072499811</v>
          </cell>
          <cell r="F422" t="str">
            <v>LF-RES;DELLCM-P5009,49.9OHM,1/10W,1% ,0603(1608),0.45A,SMT</v>
          </cell>
          <cell r="G422">
            <v>3.6299999999999999E-4</v>
          </cell>
        </row>
        <row r="423">
          <cell r="A423" t="str">
            <v>272001106508</v>
          </cell>
          <cell r="B423">
            <v>9</v>
          </cell>
          <cell r="C423">
            <v>2</v>
          </cell>
          <cell r="D423" t="str">
            <v>10U;0805;6.3V;X5R;20%</v>
          </cell>
          <cell r="E423" t="str">
            <v>272001106508</v>
          </cell>
          <cell r="F423" t="str">
            <v>LF-CAP;DELLCM-N2683,10UF ,CR,6.3V,20%,0805(2012),1.3A,X5R,SMT</v>
          </cell>
          <cell r="G423">
            <v>1.4250000000000001E-2</v>
          </cell>
        </row>
        <row r="424">
          <cell r="A424" t="str">
            <v>272001475408</v>
          </cell>
          <cell r="B424">
            <v>10</v>
          </cell>
          <cell r="C424">
            <v>9</v>
          </cell>
          <cell r="D424" t="str">
            <v>4.7U;0805;6.3V;X5R;10%</v>
          </cell>
          <cell r="E424" t="str">
            <v>272001475408</v>
          </cell>
          <cell r="F424" t="str">
            <v>LF-CAP;DELLCM-K5530,4.7UF,CR ,6.3V,10%,0805(2012),1.3A,X5R,SMT</v>
          </cell>
          <cell r="G424">
            <v>7.9220000000000002E-3</v>
          </cell>
        </row>
        <row r="425">
          <cell r="A425" t="str">
            <v>272101104433</v>
          </cell>
          <cell r="B425">
            <v>11</v>
          </cell>
          <cell r="C425">
            <v>41</v>
          </cell>
          <cell r="D425" t="str">
            <v>.1U;0402;10V;X7R;10%</v>
          </cell>
          <cell r="E425" t="str">
            <v>272101104433</v>
          </cell>
          <cell r="F425" t="str">
            <v>TF-CAP;0.1UF ,CR,10V,10%,-10%,0402(1005),X7R,NS</v>
          </cell>
          <cell r="G425">
            <v>1.2470000000000001E-3</v>
          </cell>
        </row>
        <row r="426">
          <cell r="A426" t="str">
            <v>272105220309</v>
          </cell>
          <cell r="B426">
            <v>12</v>
          </cell>
          <cell r="C426">
            <v>2</v>
          </cell>
          <cell r="D426" t="str">
            <v>22P;0402;50V;NPO;5%</v>
          </cell>
          <cell r="E426" t="str">
            <v xml:space="preserve">272105220309 </v>
          </cell>
          <cell r="F426" t="str">
            <v>LF-CAP;DELLCM-M5278,22PF ,CR,50V,5% ,0402(1005),0.55A,C0G,SMT</v>
          </cell>
          <cell r="G426">
            <v>1.0499999999999999E-3</v>
          </cell>
        </row>
        <row r="427">
          <cell r="A427" t="str">
            <v>273030300057</v>
          </cell>
          <cell r="B427">
            <v>13</v>
          </cell>
          <cell r="C427">
            <v>8</v>
          </cell>
          <cell r="D427" t="str">
            <v>600Z;0603;200MA;;</v>
          </cell>
          <cell r="E427" t="str">
            <v>273030300057</v>
          </cell>
          <cell r="F427" t="str">
            <v>TF-FERRITE CHIP;600OHM/100MHZ,25%,-25%,0603(1608),200mA,NECP</v>
          </cell>
          <cell r="G427">
            <v>2.0460000000000001E-3</v>
          </cell>
        </row>
        <row r="428">
          <cell r="A428" t="str">
            <v>273030400030</v>
          </cell>
          <cell r="B428">
            <v>14</v>
          </cell>
          <cell r="C428">
            <v>1</v>
          </cell>
          <cell r="D428" t="str">
            <v>30Z;0805;3A;;</v>
          </cell>
          <cell r="E428" t="str">
            <v>273030400030</v>
          </cell>
          <cell r="F428" t="str">
            <v>TF-FERRITE CHIP;30 OHM/100MHZ,25%,-25%,0805(2012),3A,NECP</v>
          </cell>
          <cell r="G428">
            <v>1.8E-3</v>
          </cell>
        </row>
        <row r="429">
          <cell r="A429" t="str">
            <v>274012500426</v>
          </cell>
          <cell r="B429">
            <v>15</v>
          </cell>
          <cell r="C429">
            <v>1</v>
          </cell>
          <cell r="D429" t="str">
            <v>25M;SMD-49;;;</v>
          </cell>
          <cell r="E429" t="str">
            <v>274012500426</v>
          </cell>
          <cell r="F429" t="str">
            <v>LF-XTAL;DELLCM-K5485,25MHZ,30PPM,30PPM,10.41*4.06*3.56MM,-10+60'C,FUNDAMEMTAL,7PF,2PIN,SMT</v>
          </cell>
          <cell r="G429">
            <v>6.5199999999999994E-2</v>
          </cell>
        </row>
        <row r="430">
          <cell r="A430" t="str">
            <v>284505751030</v>
          </cell>
          <cell r="B430">
            <v>16</v>
          </cell>
          <cell r="C430">
            <v>1</v>
          </cell>
          <cell r="D430" t="str">
            <v>BCM5751F;BGA196;;;</v>
          </cell>
          <cell r="E430" t="str">
            <v>284505751030</v>
          </cell>
          <cell r="F430" t="str">
            <v>TF-IC;BCM5751FKFBG,10/100 LAN,260'C,FPBGA,196P</v>
          </cell>
        </row>
        <row r="431">
          <cell r="A431" t="str">
            <v>288203904026</v>
          </cell>
          <cell r="B431">
            <v>17</v>
          </cell>
          <cell r="C431">
            <v>1</v>
          </cell>
          <cell r="D431" t="str">
            <v>MMBT3904;SOT23;.2A/40V;250mW;</v>
          </cell>
          <cell r="E431" t="str">
            <v>288203904026</v>
          </cell>
          <cell r="F431" t="str">
            <v>LF-TRANS;DELLCM-J5629,MMBT3904LT1G,NPN,40V,200mA,SOT-23,3P</v>
          </cell>
          <cell r="G431">
            <v>6.4000000000000003E-3</v>
          </cell>
        </row>
        <row r="432">
          <cell r="A432" t="str">
            <v>288209435012</v>
          </cell>
          <cell r="B432">
            <v>18</v>
          </cell>
          <cell r="C432">
            <v>1</v>
          </cell>
          <cell r="D432" t="str">
            <v>MMJT9435;SOT223;3A/30V;;</v>
          </cell>
          <cell r="E432" t="str">
            <v>288209435012</v>
          </cell>
          <cell r="F432" t="str">
            <v>TF-TRANS;MMJT9435,PNP,30V,3A,SOT-223,4P</v>
          </cell>
          <cell r="G432">
            <v>0.112</v>
          </cell>
        </row>
        <row r="433">
          <cell r="A433" t="str">
            <v>312271073533</v>
          </cell>
          <cell r="B433">
            <v>19</v>
          </cell>
          <cell r="C433">
            <v>1</v>
          </cell>
          <cell r="D433" t="str">
            <v>100U;D6.3/H7;16V/280MA;2000B;</v>
          </cell>
          <cell r="E433" t="str">
            <v>312271073533</v>
          </cell>
          <cell r="F433" t="str">
            <v>TF-EC;100UF,25V,20%,-20%,RA,220MILLI OHM,2000B,340mA,D6.3*11,PL:3.3+_0.2,-40+105'C,TED</v>
          </cell>
          <cell r="G433">
            <v>2.8000000000000001E-2</v>
          </cell>
        </row>
        <row r="434">
          <cell r="A434" t="str">
            <v>312274771553</v>
          </cell>
          <cell r="B434">
            <v>20</v>
          </cell>
          <cell r="C434">
            <v>1</v>
          </cell>
          <cell r="D434" t="str">
            <v>470U;D6.3/H11;6.3V/280MA;24OHM;1000H</v>
          </cell>
          <cell r="E434" t="str">
            <v>312274771553</v>
          </cell>
          <cell r="F434" t="str">
            <v>TF-EC;470UF,6.3V,20%,-20%,RA,240MILLI OHM,2000B,330mA,D6.3*11,PL:3.3+_0.2,-40+105'C,TED</v>
          </cell>
          <cell r="G434">
            <v>2.8000000000000001E-2</v>
          </cell>
        </row>
        <row r="435">
          <cell r="A435" t="str">
            <v>283474410004</v>
          </cell>
          <cell r="B435" t="str">
            <v>27</v>
          </cell>
          <cell r="C435">
            <v>1</v>
          </cell>
          <cell r="D435" t="str">
            <v>AT24C256;SOIC-8P;256KB;2-SERIAL;</v>
          </cell>
          <cell r="E435" t="str">
            <v>283474410004</v>
          </cell>
          <cell r="F435" t="str">
            <v>TF-IC;EEPROM,AT24C256N-10SI-2.7,256K(32*8),2.7V,SERIAL BUS,SO,8P,NECP</v>
          </cell>
          <cell r="G435">
            <v>0.45</v>
          </cell>
        </row>
        <row r="436">
          <cell r="A436" t="str">
            <v>331810023006</v>
          </cell>
          <cell r="B436">
            <v>5</v>
          </cell>
          <cell r="C436">
            <v>1</v>
          </cell>
          <cell r="D436" t="str">
            <v>RJMAG_GBE/USB;;;;</v>
          </cell>
          <cell r="E436" t="str">
            <v>331810023006</v>
          </cell>
          <cell r="F436" t="str">
            <v>LF-CON;DELL-W6550,MODULAR JACK,RJ45+USB*2,10/100,23P,3PORTS,R/A,BLACK,W/XFMR&amp;LED,SSNAM</v>
          </cell>
          <cell r="G436">
            <v>0.88500000000000001</v>
          </cell>
        </row>
        <row r="437">
          <cell r="A437">
            <v>0</v>
          </cell>
        </row>
        <row r="438">
          <cell r="A438">
            <v>0</v>
          </cell>
          <cell r="B438" t="str">
            <v>OTHER</v>
          </cell>
        </row>
        <row r="439">
          <cell r="A439" t="str">
            <v>316751300001</v>
          </cell>
          <cell r="B439" t="str">
            <v>1</v>
          </cell>
          <cell r="C439">
            <v>1</v>
          </cell>
          <cell r="E439" t="str">
            <v>316751300001</v>
          </cell>
          <cell r="F439" t="str">
            <v>LF-PCB;PWA-BADGER2/MOTHER BOARD,4LAYER</v>
          </cell>
          <cell r="G439">
            <v>0</v>
          </cell>
        </row>
        <row r="440">
          <cell r="A440" t="str">
            <v>283473730003</v>
          </cell>
          <cell r="B440" t="str">
            <v>2</v>
          </cell>
          <cell r="C440">
            <v>1</v>
          </cell>
          <cell r="E440" t="str">
            <v>283473730003</v>
          </cell>
          <cell r="F440" t="str">
            <v>LF-IC;FLASH,PM49FL004T-33JCE,512K*8,3V,LPC,PLCC,32P,PT10LB-IAP</v>
          </cell>
          <cell r="G440">
            <v>0.75</v>
          </cell>
        </row>
        <row r="441">
          <cell r="A441" t="str">
            <v>340735100001</v>
          </cell>
          <cell r="B441" t="str">
            <v>3</v>
          </cell>
          <cell r="C441">
            <v>1</v>
          </cell>
          <cell r="E441" t="str">
            <v>340735100001</v>
          </cell>
          <cell r="F441" t="str">
            <v>LF-HEATSINK ASSY;DELLCM-M5720,NEMESIS SMITH</v>
          </cell>
          <cell r="G441">
            <v>0.37</v>
          </cell>
        </row>
        <row r="442">
          <cell r="A442" t="str">
            <v>338530010046</v>
          </cell>
          <cell r="B442" t="str">
            <v>4</v>
          </cell>
          <cell r="C442">
            <v>1</v>
          </cell>
          <cell r="E442" t="str">
            <v>338530010046</v>
          </cell>
          <cell r="F442" t="str">
            <v>LF-BATTERY;LITHIUM,220mAH,3V,CR2032,20.0MM</v>
          </cell>
          <cell r="G442">
            <v>7.0000000000000007E-2</v>
          </cell>
        </row>
        <row r="443">
          <cell r="A443" t="str">
            <v>346752000001</v>
          </cell>
          <cell r="B443" t="str">
            <v>5</v>
          </cell>
          <cell r="C443">
            <v>1</v>
          </cell>
          <cell r="E443" t="str">
            <v>346752000001</v>
          </cell>
          <cell r="F443" t="str">
            <v>LF-MYLAR;M/B,KM10NBU-D</v>
          </cell>
          <cell r="G443">
            <v>0.01</v>
          </cell>
        </row>
        <row r="444">
          <cell r="A444" t="str">
            <v>331190002023</v>
          </cell>
          <cell r="B444" t="str">
            <v>6</v>
          </cell>
          <cell r="C444">
            <v>2</v>
          </cell>
          <cell r="E444" t="str">
            <v>331190002023</v>
          </cell>
          <cell r="F444" t="str">
            <v>LF-MINI JUMP;2P,FM,2.54MM,ST,OPEN,BLUE,NYLON66</v>
          </cell>
          <cell r="G444">
            <v>8.9999999999999993E-3</v>
          </cell>
        </row>
      </sheetData>
      <sheetData sheetId="4"/>
      <sheetData sheetId="5"/>
      <sheetData sheetId="6"/>
      <sheetData sheetId="7"/>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EC Charge"/>
      <sheetName val="Others"/>
      <sheetName val="Pilot Run"/>
      <sheetName val="Rework"/>
      <sheetName val="FA-LISTING"/>
      <sheetName val="Raw Data"/>
      <sheetName val="summary_4.5%MOH"/>
      <sheetName val="2003 Target"/>
      <sheetName val="2003 prod2"/>
      <sheetName val="BaseData"/>
      <sheetName val="ADS Rank F132"/>
      <sheetName val="FA"/>
      <sheetName val="Cost BOM"/>
      <sheetName val="Summary WIP"/>
      <sheetName val="ADSL"/>
      <sheetName val="Working"/>
      <sheetName val="Master Lists"/>
      <sheetName val="Hourly Rate"/>
      <sheetName val="Metal_list"/>
      <sheetName val="Sheet1"/>
      <sheetName val="Sheet3"/>
      <sheetName val="Issues List"/>
      <sheetName val="FA Definitions"/>
      <sheetName val="Assy"/>
      <sheetName val="Plastic"/>
      <sheetName val="SM"/>
      <sheetName val="Metal"/>
      <sheetName val="SM&amp;Plastic"/>
      <sheetName val="EPD(V)-Hardware "/>
      <sheetName val="Hardware"/>
      <sheetName val="Nimitz Base Cover"/>
      <sheetName val="Q#3839"/>
      <sheetName val="Kod3 Table"/>
      <sheetName val="Cover"/>
      <sheetName val="codes"/>
      <sheetName val="Valores"/>
      <sheetName val="ISRDATA"/>
      <sheetName val="Reference"/>
      <sheetName val="SBB Table"/>
      <sheetName val="#REF!"/>
      <sheetName val="Shiptment"/>
      <sheetName val="SO"/>
      <sheetName val="Workings"/>
      <sheetName val="Summary"/>
      <sheetName val="Debug check list"/>
      <sheetName val="Transformation Wrksht-Mech"/>
      <sheetName val="Information"/>
      <sheetName val="TE"/>
      <sheetName val="LIST"/>
      <sheetName val="D45D46"/>
      <sheetName val="Parameter"/>
      <sheetName val="MO Material List"/>
      <sheetName val="Small parts"/>
      <sheetName val="Receiving Inspection"/>
      <sheetName val="參考--PDA 2003 Defect Rate"/>
      <sheetName val="pcbo 工時"/>
      <sheetName val="IA"/>
      <sheetName val="sm Pcost"/>
      <sheetName val="LIBRARY"/>
      <sheetName val="Quote Data"/>
      <sheetName val="Job2005"/>
      <sheetName val="All"/>
      <sheetName val="Segment 4 Bid Sheet"/>
      <sheetName val="Data lists"/>
      <sheetName val="Ship Plan"/>
      <sheetName val="Cost Breakdown"/>
      <sheetName val="Master List"/>
      <sheetName val="Spares"/>
      <sheetName val="Total Report"/>
      <sheetName val="SM_Cover_cost"/>
      <sheetName val="3.11"/>
      <sheetName val="structure03161"/>
      <sheetName val="Bondi Display Back"/>
      <sheetName val="TABLE"/>
      <sheetName val="INPUTS-Specials"/>
      <sheetName val="BU targets"/>
      <sheetName val="Version Control"/>
      <sheetName val="current quote"/>
      <sheetName val="2000 Base-std"/>
      <sheetName val="311910-013"/>
      <sheetName val="311910-006"/>
      <sheetName val="311910-003"/>
      <sheetName val="311910-004"/>
      <sheetName val="311910-005"/>
      <sheetName val="311910-012"/>
      <sheetName val="311910-023"/>
      <sheetName val="311910-022"/>
      <sheetName val="311910-033"/>
      <sheetName val="311910-032"/>
      <sheetName val="311910-043"/>
      <sheetName val="311910-042"/>
      <sheetName val="311910-053"/>
      <sheetName val="311910-052"/>
      <sheetName val="311910-063"/>
      <sheetName val="311910-062"/>
      <sheetName val="311910-073"/>
      <sheetName val="311910-072"/>
      <sheetName val="311910-166"/>
      <sheetName val="311910-164"/>
      <sheetName val="311910-293"/>
      <sheetName val="311910-292"/>
      <sheetName val="Pivot Total"/>
      <sheetName val="Ramp"/>
      <sheetName val="Gantt"/>
      <sheetName val="產能資料"/>
      <sheetName val="Fcasts"/>
      <sheetName val="PCSM"/>
      <sheetName val="RCSPlan"/>
      <sheetName val="MS_SAS"/>
      <sheetName val="Mat Summary"/>
      <sheetName val="6"/>
      <sheetName val="Key Parts List"/>
      <sheetName val="Options"/>
      <sheetName val="Cable"/>
      <sheetName val="Kod3_Table"/>
      <sheetName val="FA_Definitions"/>
      <sheetName val="~ME0F0B"/>
      <sheetName val="장적산출"/>
      <sheetName val="data"/>
      <sheetName val="Baseline &amp; Summary"/>
      <sheetName val="Book1"/>
      <sheetName val="MetricsData"/>
      <sheetName val="Q#3839 Indented Bom d"/>
      <sheetName val="BU cost"/>
      <sheetName val="EPD(V)-Hardware_"/>
      <sheetName val="Nimitz_Base_Cover"/>
      <sheetName val="SBB_Table"/>
      <sheetName val="Forwarder_Plan"/>
      <sheetName val="Saturn MVB bom_Aug.18'08"/>
      <sheetName val="MB Costed Bom PV"/>
      <sheetName val="RickelsRFQPWA# 2"/>
      <sheetName val="數據庫"/>
      <sheetName val="非機種"/>
      <sheetName val="Macro1"/>
      <sheetName val="MPM"/>
      <sheetName val="Data (c)"/>
      <sheetName val="IP-1 INSP-CAV #2"/>
      <sheetName val="Weekly FCST &amp; MZC600"/>
      <sheetName val="Calculation"/>
      <sheetName val="Weekly Cases Opened"/>
      <sheetName val="Defined List"/>
      <sheetName val="PartsList"/>
      <sheetName val="定義"/>
      <sheetName val="C_K810VU"/>
      <sheetName val="建筑计算"/>
      <sheetName val="期初B"/>
      <sheetName val="Proto 1"/>
      <sheetName val="1U Transfer Card"/>
      <sheetName val="Tables"/>
      <sheetName val="POR"/>
      <sheetName val="Multibay Optical"/>
      <sheetName val="1"/>
      <sheetName val="Jun1 Table"/>
      <sheetName val="SCM AV data"/>
      <sheetName val="기구DT"/>
      <sheetName val="Quote_Data"/>
      <sheetName val="Master_List"/>
      <sheetName val="Bondi_Display_Back"/>
      <sheetName val="Data_lists"/>
      <sheetName val="STDVGL"/>
      <sheetName val="Printer EE"/>
      <sheetName val="1492分攤"/>
      <sheetName val="Funai Gem PP"/>
      <sheetName val="FORM-F"/>
      <sheetName val="기본 정보"/>
      <sheetName val="本周SMT標準工時修訂明細匯總"/>
      <sheetName val="All Parts"/>
      <sheetName val="GAU-RONA"/>
      <sheetName val="PE "/>
      <sheetName val="PoC Pricing Tool"/>
    </sheetNames>
    <sheetDataSet>
      <sheetData sheetId="0">
        <row r="2">
          <cell r="A2">
            <v>51427</v>
          </cell>
          <cell r="B2" t="str">
            <v xml:space="preserve"> BASE,HL,GN+,P54C/166,OPPLX,U</v>
          </cell>
          <cell r="C2">
            <v>0</v>
          </cell>
          <cell r="D2" t="str">
            <v>970311</v>
          </cell>
          <cell r="E2">
            <v>476.95</v>
          </cell>
          <cell r="F2">
            <v>95.26</v>
          </cell>
          <cell r="G2">
            <v>574.38966149999999</v>
          </cell>
        </row>
        <row r="3">
          <cell r="A3">
            <v>51442</v>
          </cell>
          <cell r="B3">
            <v>0</v>
          </cell>
          <cell r="C3">
            <v>0</v>
          </cell>
          <cell r="D3">
            <v>0</v>
          </cell>
          <cell r="E3">
            <v>0</v>
          </cell>
          <cell r="F3">
            <v>0</v>
          </cell>
          <cell r="G3" t="e">
            <v>#VALUE!</v>
          </cell>
        </row>
        <row r="4">
          <cell r="A4">
            <v>66187</v>
          </cell>
          <cell r="B4" t="str">
            <v xml:space="preserve"> MOD,HD,3GB,I,F3,NC,#1,WD,HTR</v>
          </cell>
          <cell r="C4">
            <v>0</v>
          </cell>
          <cell r="D4" t="str">
            <v>970407</v>
          </cell>
          <cell r="E4">
            <v>205.852</v>
          </cell>
          <cell r="F4">
            <v>0</v>
          </cell>
          <cell r="G4">
            <v>206.79274364</v>
          </cell>
        </row>
        <row r="5">
          <cell r="A5">
            <v>67718</v>
          </cell>
          <cell r="B5" t="str">
            <v xml:space="preserve"> MOD,HD,2G,I,F3,NC,1,MXTR,HTR</v>
          </cell>
          <cell r="C5" t="str">
            <v xml:space="preserve"> MO</v>
          </cell>
          <cell r="D5" t="str">
            <v>970422</v>
          </cell>
          <cell r="E5">
            <v>166.852</v>
          </cell>
          <cell r="F5">
            <v>0</v>
          </cell>
          <cell r="G5">
            <v>167.61451363999998</v>
          </cell>
        </row>
        <row r="6">
          <cell r="A6">
            <v>23520</v>
          </cell>
          <cell r="B6" t="str">
            <v xml:space="preserve"> BASE,HL,GN,P54C/133,OPPLX,US</v>
          </cell>
          <cell r="C6" t="str">
            <v>BAS</v>
          </cell>
          <cell r="D6" t="str">
            <v>970312</v>
          </cell>
          <cell r="E6">
            <v>752.81700000000001</v>
          </cell>
          <cell r="F6">
            <v>92.35</v>
          </cell>
          <cell r="G6">
            <v>848.60737369000003</v>
          </cell>
        </row>
        <row r="7">
          <cell r="A7">
            <v>23542</v>
          </cell>
          <cell r="B7" t="str">
            <v xml:space="preserve"> BASE,HL,GN,P54C/166,OPPLX,US</v>
          </cell>
          <cell r="C7" t="str">
            <v>BAS</v>
          </cell>
          <cell r="D7" t="str">
            <v>970312</v>
          </cell>
          <cell r="E7">
            <v>411.53</v>
          </cell>
          <cell r="F7">
            <v>95.26</v>
          </cell>
          <cell r="G7">
            <v>508.67069209999994</v>
          </cell>
        </row>
        <row r="8">
          <cell r="A8">
            <v>23718</v>
          </cell>
          <cell r="B8" t="str">
            <v xml:space="preserve"> BASE,HL,GN,P54C/200,OPPLX,US</v>
          </cell>
          <cell r="C8" t="str">
            <v>BAS</v>
          </cell>
          <cell r="D8" t="str">
            <v>970312</v>
          </cell>
          <cell r="E8">
            <v>456.53</v>
          </cell>
          <cell r="F8">
            <v>98.78</v>
          </cell>
          <cell r="G8">
            <v>557.39634209999997</v>
          </cell>
        </row>
        <row r="9">
          <cell r="A9">
            <v>23719</v>
          </cell>
          <cell r="B9" t="str">
            <v xml:space="preserve"> BASE,HL,GN,P55C/166,OPPLX,US</v>
          </cell>
          <cell r="C9" t="str">
            <v>BAS</v>
          </cell>
          <cell r="D9" t="str">
            <v>970312</v>
          </cell>
          <cell r="E9">
            <v>471.298</v>
          </cell>
          <cell r="F9">
            <v>95.25</v>
          </cell>
          <cell r="G9">
            <v>568.70183185999997</v>
          </cell>
        </row>
        <row r="10">
          <cell r="A10">
            <v>23720</v>
          </cell>
          <cell r="B10" t="str">
            <v xml:space="preserve"> BASE,HL,GN,P55C/200,OPPLX,US</v>
          </cell>
          <cell r="C10" t="str">
            <v>BAS</v>
          </cell>
          <cell r="D10" t="str">
            <v>970312</v>
          </cell>
          <cell r="E10">
            <v>682.14700000000005</v>
          </cell>
          <cell r="F10">
            <v>101.19</v>
          </cell>
          <cell r="G10">
            <v>786.45441178999999</v>
          </cell>
        </row>
        <row r="11">
          <cell r="A11">
            <v>23751</v>
          </cell>
          <cell r="B11" t="str">
            <v xml:space="preserve"> BASE,HL,GN,P55C/233,OPPLX,US</v>
          </cell>
          <cell r="C11" t="str">
            <v>BAS</v>
          </cell>
          <cell r="D11" t="str">
            <v>970312</v>
          </cell>
          <cell r="E11">
            <v>771.28700000000003</v>
          </cell>
          <cell r="F11">
            <v>103.16</v>
          </cell>
          <cell r="G11">
            <v>877.97178158999998</v>
          </cell>
        </row>
        <row r="12">
          <cell r="A12">
            <v>23793</v>
          </cell>
          <cell r="B12" t="str">
            <v xml:space="preserve"> BASE,HM,GN,P54C/133,OPPLX,US</v>
          </cell>
          <cell r="C12" t="str">
            <v>BAS</v>
          </cell>
          <cell r="D12" t="str">
            <v>970312</v>
          </cell>
          <cell r="E12">
            <v>358.35500000000002</v>
          </cell>
          <cell r="F12">
            <v>98.86</v>
          </cell>
          <cell r="G12">
            <v>458.85268235000001</v>
          </cell>
        </row>
        <row r="13">
          <cell r="A13">
            <v>23794</v>
          </cell>
          <cell r="B13" t="str">
            <v xml:space="preserve"> BASE,HM,GN,P54C/166,OPPLX,US</v>
          </cell>
          <cell r="C13" t="str">
            <v>BAS</v>
          </cell>
          <cell r="D13" t="str">
            <v>970312</v>
          </cell>
          <cell r="E13">
            <v>428.59800000000001</v>
          </cell>
          <cell r="F13">
            <v>96.76</v>
          </cell>
          <cell r="G13">
            <v>527.31669285999999</v>
          </cell>
        </row>
        <row r="14">
          <cell r="A14">
            <v>23801</v>
          </cell>
          <cell r="B14" t="str">
            <v xml:space="preserve"> BASE,HM,GN,P54C/200,OPPLX,US</v>
          </cell>
          <cell r="C14" t="str">
            <v>BAS</v>
          </cell>
          <cell r="D14" t="str">
            <v>970312</v>
          </cell>
          <cell r="E14">
            <v>473.59800000000001</v>
          </cell>
          <cell r="F14">
            <v>103.37</v>
          </cell>
          <cell r="G14">
            <v>579.13234285999999</v>
          </cell>
        </row>
        <row r="15">
          <cell r="A15">
            <v>23810</v>
          </cell>
          <cell r="B15" t="str">
            <v xml:space="preserve"> BASE,HM,GN,P55C/166,OPPLX,US</v>
          </cell>
          <cell r="C15" t="str">
            <v>BAS</v>
          </cell>
          <cell r="D15" t="str">
            <v>970312</v>
          </cell>
          <cell r="E15">
            <v>488.36599999999999</v>
          </cell>
          <cell r="F15">
            <v>99.17</v>
          </cell>
          <cell r="G15">
            <v>589.76783261999992</v>
          </cell>
        </row>
        <row r="16">
          <cell r="A16">
            <v>23870</v>
          </cell>
          <cell r="B16" t="str">
            <v xml:space="preserve"> BASE,HM,GN,P55C/200,OPPLX,US</v>
          </cell>
          <cell r="C16" t="str">
            <v>BAS</v>
          </cell>
          <cell r="D16" t="str">
            <v>970312</v>
          </cell>
          <cell r="E16">
            <v>699.21500000000003</v>
          </cell>
          <cell r="F16">
            <v>103.78</v>
          </cell>
          <cell r="G16">
            <v>806.19041255000002</v>
          </cell>
        </row>
        <row r="17">
          <cell r="A17">
            <v>23871</v>
          </cell>
          <cell r="B17" t="str">
            <v xml:space="preserve"> BASE,HM,GN,P55C/233,OPPLX,US</v>
          </cell>
          <cell r="C17" t="str">
            <v>BAS</v>
          </cell>
          <cell r="D17" t="str">
            <v>970312</v>
          </cell>
          <cell r="E17">
            <v>788.35500000000002</v>
          </cell>
          <cell r="F17">
            <v>105.76</v>
          </cell>
          <cell r="G17">
            <v>897.71778234999999</v>
          </cell>
        </row>
        <row r="18">
          <cell r="A18">
            <v>23874</v>
          </cell>
          <cell r="B18" t="str">
            <v xml:space="preserve"> BASE,HMT,GN,P54C/133,OPPLX,U</v>
          </cell>
          <cell r="C18" t="str">
            <v>BAS</v>
          </cell>
          <cell r="D18" t="str">
            <v>970312</v>
          </cell>
          <cell r="E18">
            <v>365.3</v>
          </cell>
          <cell r="F18">
            <v>100.25</v>
          </cell>
          <cell r="G18">
            <v>467.21942100000001</v>
          </cell>
        </row>
        <row r="19">
          <cell r="A19">
            <v>29601</v>
          </cell>
          <cell r="B19" t="str">
            <v xml:space="preserve"> BASE,HMT,GN,P54C/166,OPPLX,U</v>
          </cell>
          <cell r="C19" t="str">
            <v>BAS</v>
          </cell>
          <cell r="D19" t="str">
            <v>970312</v>
          </cell>
          <cell r="E19">
            <v>435.54300000000001</v>
          </cell>
          <cell r="F19">
            <v>103.24</v>
          </cell>
          <cell r="G19">
            <v>540.77343151000002</v>
          </cell>
        </row>
        <row r="20">
          <cell r="A20">
            <v>41212</v>
          </cell>
          <cell r="B20" t="str">
            <v xml:space="preserve"> BASE,HMT,GN,P54C/200,OPPLX,U</v>
          </cell>
          <cell r="C20" t="str">
            <v>BAS</v>
          </cell>
          <cell r="D20" t="str">
            <v>970312</v>
          </cell>
          <cell r="E20">
            <v>480.54300000000001</v>
          </cell>
          <cell r="F20">
            <v>106.79</v>
          </cell>
          <cell r="G20">
            <v>589.52908150999997</v>
          </cell>
        </row>
        <row r="21">
          <cell r="A21">
            <v>41213</v>
          </cell>
          <cell r="B21" t="str">
            <v xml:space="preserve"> BASE,HMT,GN,P55C/166,OPPLX,U</v>
          </cell>
          <cell r="C21" t="str">
            <v>BAS</v>
          </cell>
          <cell r="D21" t="str">
            <v>970312</v>
          </cell>
          <cell r="E21">
            <v>495.31099999999998</v>
          </cell>
          <cell r="F21">
            <v>108.21</v>
          </cell>
          <cell r="G21">
            <v>605.78457127000001</v>
          </cell>
        </row>
        <row r="22">
          <cell r="A22">
            <v>41218</v>
          </cell>
          <cell r="B22" t="str">
            <v xml:space="preserve"> BASE,HMT,GN,P55C/200,OPPLX,U</v>
          </cell>
          <cell r="C22" t="str">
            <v>BAS</v>
          </cell>
          <cell r="D22" t="str">
            <v>970312</v>
          </cell>
          <cell r="E22">
            <v>706.16</v>
          </cell>
          <cell r="F22">
            <v>112.82</v>
          </cell>
          <cell r="G22">
            <v>822.2071512</v>
          </cell>
        </row>
        <row r="23">
          <cell r="A23">
            <v>41219</v>
          </cell>
          <cell r="B23" t="str">
            <v xml:space="preserve"> BASE,HMT,GN,P55C/233,OPPLX,U</v>
          </cell>
          <cell r="C23" t="str">
            <v>BAS</v>
          </cell>
          <cell r="D23" t="str">
            <v>970312</v>
          </cell>
          <cell r="E23">
            <v>795.3</v>
          </cell>
          <cell r="F23">
            <v>114.79</v>
          </cell>
          <cell r="G23">
            <v>913.72452099999987</v>
          </cell>
        </row>
        <row r="24">
          <cell r="A24">
            <v>51428</v>
          </cell>
          <cell r="B24" t="str">
            <v xml:space="preserve"> BASE,HL,GN+,P54C/200,OPPLX,U</v>
          </cell>
          <cell r="C24" t="str">
            <v>BAS</v>
          </cell>
          <cell r="D24" t="str">
            <v>970311</v>
          </cell>
          <cell r="E24">
            <v>521.95000000000005</v>
          </cell>
          <cell r="F24">
            <v>101.19</v>
          </cell>
          <cell r="G24">
            <v>625.52531150000004</v>
          </cell>
        </row>
        <row r="25">
          <cell r="A25">
            <v>51429</v>
          </cell>
          <cell r="B25" t="str">
            <v xml:space="preserve"> BASE,HL,GN+,P55C/166,OPPLX,U</v>
          </cell>
          <cell r="C25" t="str">
            <v>BAS</v>
          </cell>
          <cell r="D25" t="str">
            <v>970311</v>
          </cell>
          <cell r="E25">
            <v>536.71799999999996</v>
          </cell>
          <cell r="F25">
            <v>95.25</v>
          </cell>
          <cell r="G25">
            <v>634.42080125999996</v>
          </cell>
        </row>
        <row r="26">
          <cell r="A26">
            <v>51430</v>
          </cell>
          <cell r="B26" t="str">
            <v xml:space="preserve"> BASE,HL,GN+,P55C/200,OPPLX,U</v>
          </cell>
          <cell r="C26" t="str">
            <v>BAS</v>
          </cell>
          <cell r="D26" t="str">
            <v>970311</v>
          </cell>
          <cell r="E26">
            <v>747.56700000000001</v>
          </cell>
          <cell r="F26">
            <v>101.19</v>
          </cell>
          <cell r="G26">
            <v>852.17338118999987</v>
          </cell>
        </row>
        <row r="27">
          <cell r="A27">
            <v>51435</v>
          </cell>
          <cell r="B27" t="str">
            <v xml:space="preserve"> BASE,HL,GN+,P55C/233,OPPLX,U</v>
          </cell>
          <cell r="C27" t="str">
            <v>BAS</v>
          </cell>
          <cell r="D27" t="str">
            <v>970311</v>
          </cell>
          <cell r="E27">
            <v>836.70699999999999</v>
          </cell>
          <cell r="F27">
            <v>103.16</v>
          </cell>
          <cell r="G27">
            <v>943.69075098999997</v>
          </cell>
        </row>
        <row r="28">
          <cell r="A28">
            <v>51439</v>
          </cell>
          <cell r="B28" t="str">
            <v xml:space="preserve"> BASE,HM,GN+,P54C/133,OPPLX,U</v>
          </cell>
          <cell r="C28" t="str">
            <v>BAS</v>
          </cell>
          <cell r="D28" t="str">
            <v>970311</v>
          </cell>
          <cell r="E28">
            <v>423.77499999999998</v>
          </cell>
          <cell r="F28">
            <v>98.86</v>
          </cell>
          <cell r="G28">
            <v>524.57165175</v>
          </cell>
        </row>
        <row r="29">
          <cell r="A29">
            <v>51443</v>
          </cell>
          <cell r="B29" t="str">
            <v xml:space="preserve"> BASE,HM,GN+,P54C/166,OPPLX,U</v>
          </cell>
          <cell r="C29" t="str">
            <v>BAS</v>
          </cell>
          <cell r="D29" t="str">
            <v>970311</v>
          </cell>
          <cell r="E29">
            <v>497.59800000000001</v>
          </cell>
          <cell r="F29">
            <v>96.76</v>
          </cell>
          <cell r="G29">
            <v>596.63202286000001</v>
          </cell>
        </row>
        <row r="30">
          <cell r="A30">
            <v>51444</v>
          </cell>
          <cell r="B30" t="str">
            <v xml:space="preserve"> BASE,HM,GN+,P54C/200,OPPLX,U</v>
          </cell>
          <cell r="C30" t="str">
            <v>BAS</v>
          </cell>
          <cell r="D30" t="str">
            <v>970311</v>
          </cell>
          <cell r="E30">
            <v>542.59799999999996</v>
          </cell>
          <cell r="F30">
            <v>103.78</v>
          </cell>
          <cell r="G30">
            <v>648.85767285999987</v>
          </cell>
        </row>
        <row r="31">
          <cell r="A31">
            <v>51446</v>
          </cell>
          <cell r="B31" t="str">
            <v xml:space="preserve"> BASE,HM,GN+,P55C/166,OPPLX,U</v>
          </cell>
          <cell r="C31" t="str">
            <v>BAS</v>
          </cell>
          <cell r="D31" t="str">
            <v>970311</v>
          </cell>
          <cell r="E31">
            <v>557.36599999999999</v>
          </cell>
          <cell r="F31">
            <v>99.17</v>
          </cell>
          <cell r="G31">
            <v>659.08316261999994</v>
          </cell>
        </row>
        <row r="32">
          <cell r="A32">
            <v>51449</v>
          </cell>
          <cell r="B32" t="str">
            <v xml:space="preserve"> BASE,HM,GN+,P55C/200,OPPLX,U</v>
          </cell>
          <cell r="C32" t="str">
            <v>BAS</v>
          </cell>
          <cell r="D32" t="str">
            <v>970312</v>
          </cell>
          <cell r="E32">
            <v>768.21500000000003</v>
          </cell>
          <cell r="F32">
            <v>103.78</v>
          </cell>
          <cell r="G32">
            <v>875.50574254999992</v>
          </cell>
        </row>
        <row r="33">
          <cell r="A33">
            <v>51450</v>
          </cell>
          <cell r="B33" t="str">
            <v xml:space="preserve"> BASE,HM,GN+,P55C/233,OPPLX,U</v>
          </cell>
          <cell r="C33" t="str">
            <v>BAS</v>
          </cell>
          <cell r="D33" t="str">
            <v>970312</v>
          </cell>
          <cell r="E33">
            <v>857.35500000000002</v>
          </cell>
          <cell r="F33">
            <v>105.76</v>
          </cell>
          <cell r="G33">
            <v>967.03311235000001</v>
          </cell>
        </row>
        <row r="34">
          <cell r="A34">
            <v>51451</v>
          </cell>
          <cell r="B34" t="str">
            <v xml:space="preserve"> BASE,HMT,GN+,P54C/133,OPPLX,</v>
          </cell>
          <cell r="C34" t="str">
            <v>BAS</v>
          </cell>
          <cell r="D34" t="str">
            <v>970312</v>
          </cell>
          <cell r="E34">
            <v>458.64499999999998</v>
          </cell>
          <cell r="F34">
            <v>100.25</v>
          </cell>
          <cell r="G34">
            <v>560.99100765000003</v>
          </cell>
        </row>
        <row r="35">
          <cell r="A35">
            <v>51454</v>
          </cell>
          <cell r="B35" t="str">
            <v xml:space="preserve"> BASE,HMT,GN+,P54C/166,OPPLX,</v>
          </cell>
          <cell r="C35" t="str">
            <v>BAS</v>
          </cell>
          <cell r="D35" t="str">
            <v>970312</v>
          </cell>
          <cell r="E35">
            <v>528.88800000000003</v>
          </cell>
          <cell r="F35">
            <v>103.24</v>
          </cell>
          <cell r="G35">
            <v>634.54501816000004</v>
          </cell>
        </row>
        <row r="36">
          <cell r="A36">
            <v>51455</v>
          </cell>
          <cell r="B36" t="str">
            <v xml:space="preserve"> BASE,HMT,GN+,P54C/200,OPPLX,</v>
          </cell>
          <cell r="C36" t="str">
            <v>BAS</v>
          </cell>
          <cell r="D36" t="str">
            <v>970312</v>
          </cell>
          <cell r="E36">
            <v>573.88800000000003</v>
          </cell>
          <cell r="F36">
            <v>106.79</v>
          </cell>
          <cell r="G36">
            <v>683.30066815999999</v>
          </cell>
        </row>
        <row r="37">
          <cell r="A37">
            <v>51456</v>
          </cell>
          <cell r="B37" t="str">
            <v xml:space="preserve"> BASE,HMT,GN+,P55C/166,OPPLX,</v>
          </cell>
          <cell r="C37" t="str">
            <v>BAS</v>
          </cell>
          <cell r="D37" t="str">
            <v>970312</v>
          </cell>
          <cell r="E37">
            <v>588.65599999999995</v>
          </cell>
          <cell r="F37">
            <v>108.21</v>
          </cell>
          <cell r="G37">
            <v>699.55615791999992</v>
          </cell>
        </row>
        <row r="38">
          <cell r="A38">
            <v>51459</v>
          </cell>
          <cell r="B38" t="str">
            <v xml:space="preserve"> BASE,HMT,GN+,P55C/200,OPPLX,</v>
          </cell>
          <cell r="C38" t="str">
            <v>BAS</v>
          </cell>
          <cell r="D38" t="str">
            <v>970312</v>
          </cell>
          <cell r="E38">
            <v>799.505</v>
          </cell>
          <cell r="F38">
            <v>112.82</v>
          </cell>
          <cell r="G38">
            <v>915.97873785000002</v>
          </cell>
        </row>
        <row r="39">
          <cell r="A39">
            <v>51462</v>
          </cell>
          <cell r="B39" t="str">
            <v xml:space="preserve"> BASE,HMT,GN+,P55C/233,OPPLX,</v>
          </cell>
          <cell r="C39" t="str">
            <v>BAS</v>
          </cell>
          <cell r="D39" t="str">
            <v>970312</v>
          </cell>
          <cell r="E39">
            <v>888.64499999999998</v>
          </cell>
          <cell r="F39">
            <v>114.79</v>
          </cell>
          <cell r="G39">
            <v>1007.4961076499999</v>
          </cell>
        </row>
        <row r="40">
          <cell r="A40">
            <v>94557</v>
          </cell>
          <cell r="B40" t="str">
            <v xml:space="preserve"> BASE,OPPLX,DGX,6150/256K</v>
          </cell>
          <cell r="C40" t="str">
            <v>BAS</v>
          </cell>
          <cell r="D40" t="str">
            <v>951005</v>
          </cell>
          <cell r="E40">
            <v>1215.42</v>
          </cell>
          <cell r="F40">
            <v>108.21</v>
          </cell>
          <cell r="G40">
            <v>1329.1844694000001</v>
          </cell>
        </row>
        <row r="41">
          <cell r="A41">
            <v>50285</v>
          </cell>
          <cell r="B41" t="str">
            <v xml:space="preserve"> CUS,RDR,PCMCIA,F5,HH,HM</v>
          </cell>
          <cell r="C41" t="str">
            <v>CUS</v>
          </cell>
          <cell r="D41" t="str">
            <v>960611</v>
          </cell>
          <cell r="E41">
            <v>69.802000000000007</v>
          </cell>
          <cell r="F41">
            <v>0</v>
          </cell>
          <cell r="G41">
            <v>70.120995140000005</v>
          </cell>
        </row>
        <row r="42">
          <cell r="A42">
            <v>50287</v>
          </cell>
          <cell r="B42" t="str">
            <v xml:space="preserve"> CUS,TB,1.6G,F5,HH,NN,HM</v>
          </cell>
          <cell r="C42" t="str">
            <v>CUS</v>
          </cell>
          <cell r="D42" t="str">
            <v>960611</v>
          </cell>
          <cell r="E42">
            <v>119.61199999999999</v>
          </cell>
          <cell r="F42">
            <v>0</v>
          </cell>
          <cell r="G42">
            <v>120.15862684</v>
          </cell>
        </row>
        <row r="43">
          <cell r="A43">
            <v>63525</v>
          </cell>
          <cell r="B43" t="str">
            <v xml:space="preserve"> CUS,HD,1GB,I,F3,NC,HM/HL</v>
          </cell>
          <cell r="C43" t="str">
            <v>CUS</v>
          </cell>
          <cell r="D43" t="str">
            <v>960514</v>
          </cell>
          <cell r="E43">
            <v>139.50200000000001</v>
          </cell>
          <cell r="F43">
            <v>0</v>
          </cell>
          <cell r="G43">
            <v>140.13952413999999</v>
          </cell>
        </row>
        <row r="44">
          <cell r="A44">
            <v>63527</v>
          </cell>
          <cell r="B44" t="str">
            <v xml:space="preserve"> CUS,HD,1GB,S,F3,NC,HM</v>
          </cell>
          <cell r="C44" t="str">
            <v>CUS</v>
          </cell>
          <cell r="D44" t="str">
            <v>960514</v>
          </cell>
          <cell r="E44">
            <v>331.30200000000002</v>
          </cell>
          <cell r="F44">
            <v>0</v>
          </cell>
          <cell r="G44">
            <v>332.81605014000002</v>
          </cell>
        </row>
        <row r="45">
          <cell r="A45">
            <v>63528</v>
          </cell>
          <cell r="B45" t="str">
            <v xml:space="preserve"> CUS,HD,2GB,S,F3,NC,HM</v>
          </cell>
          <cell r="C45" t="str">
            <v>CUS</v>
          </cell>
          <cell r="D45" t="str">
            <v>960514</v>
          </cell>
          <cell r="E45">
            <v>531.30200000000002</v>
          </cell>
          <cell r="F45">
            <v>0</v>
          </cell>
          <cell r="G45">
            <v>533.73005014</v>
          </cell>
        </row>
        <row r="46">
          <cell r="A46">
            <v>63529</v>
          </cell>
          <cell r="B46" t="str">
            <v xml:space="preserve"> CUS,HD,4GB,S,F3,NC,HM</v>
          </cell>
          <cell r="C46" t="str">
            <v>CUS</v>
          </cell>
          <cell r="D46" t="str">
            <v>960514</v>
          </cell>
          <cell r="E46">
            <v>831.30200000000002</v>
          </cell>
          <cell r="F46">
            <v>0</v>
          </cell>
          <cell r="G46">
            <v>835.10105013999998</v>
          </cell>
        </row>
        <row r="47">
          <cell r="A47">
            <v>63530</v>
          </cell>
          <cell r="B47" t="str">
            <v xml:space="preserve"> CUS,CRD,CTL,PCI,CC,2940,HM</v>
          </cell>
          <cell r="C47" t="str">
            <v>CUS</v>
          </cell>
          <cell r="D47" t="str">
            <v>960514</v>
          </cell>
          <cell r="E47">
            <v>93.415999999999997</v>
          </cell>
          <cell r="F47">
            <v>0</v>
          </cell>
          <cell r="G47">
            <v>93.842911119999997</v>
          </cell>
        </row>
        <row r="48">
          <cell r="A48">
            <v>63532</v>
          </cell>
          <cell r="B48" t="str">
            <v xml:space="preserve"> CUS,TB,4/8GB,F5,NN,DAT,HM</v>
          </cell>
          <cell r="C48" t="str">
            <v>CUS</v>
          </cell>
          <cell r="D48" t="str">
            <v>960514</v>
          </cell>
          <cell r="E48">
            <v>571.005</v>
          </cell>
          <cell r="F48">
            <v>0</v>
          </cell>
          <cell r="G48">
            <v>573.61449284999992</v>
          </cell>
        </row>
        <row r="49">
          <cell r="A49">
            <v>66194</v>
          </cell>
          <cell r="B49" t="str">
            <v xml:space="preserve"> CUS,CD,680,I,F5,8X,SNY,HTRP</v>
          </cell>
          <cell r="C49" t="str">
            <v>CUS</v>
          </cell>
          <cell r="D49" t="str">
            <v>970407</v>
          </cell>
          <cell r="E49">
            <v>82.510999999999996</v>
          </cell>
          <cell r="F49">
            <v>0</v>
          </cell>
          <cell r="G49">
            <v>82.888075269999987</v>
          </cell>
        </row>
        <row r="50">
          <cell r="A50">
            <v>66195</v>
          </cell>
          <cell r="B50" t="str">
            <v xml:space="preserve"> CUS,CD,680,I,F5,8X,NEC,HTRP</v>
          </cell>
          <cell r="C50" t="str">
            <v>CUS</v>
          </cell>
          <cell r="D50" t="str">
            <v>970407</v>
          </cell>
          <cell r="E50">
            <v>78.686999999999998</v>
          </cell>
          <cell r="F50">
            <v>0</v>
          </cell>
          <cell r="G50">
            <v>79.04659959</v>
          </cell>
        </row>
        <row r="51">
          <cell r="A51">
            <v>66201</v>
          </cell>
          <cell r="B51" t="str">
            <v xml:space="preserve"> CUS,HD,2GB,I,F3,NC,WD,HTRP</v>
          </cell>
          <cell r="C51" t="str">
            <v>CUS</v>
          </cell>
          <cell r="D51" t="str">
            <v>970407</v>
          </cell>
          <cell r="E51">
            <v>172.50299999999999</v>
          </cell>
          <cell r="F51">
            <v>0</v>
          </cell>
          <cell r="G51">
            <v>173.29133870999999</v>
          </cell>
        </row>
        <row r="52">
          <cell r="A52">
            <v>66202</v>
          </cell>
          <cell r="B52" t="str">
            <v xml:space="preserve"> CUS,HD,3GB,I,F3,NC,WD,HTRP</v>
          </cell>
          <cell r="C52" t="str">
            <v>CUS</v>
          </cell>
          <cell r="D52" t="str">
            <v>970407</v>
          </cell>
          <cell r="E52">
            <v>208.50200000000001</v>
          </cell>
          <cell r="F52">
            <v>0</v>
          </cell>
          <cell r="G52">
            <v>209.45485414000001</v>
          </cell>
        </row>
        <row r="53">
          <cell r="A53">
            <v>94961</v>
          </cell>
          <cell r="B53" t="str">
            <v xml:space="preserve"> CUS,IC,P6-150,256K,2ND PRC,D</v>
          </cell>
          <cell r="C53" t="str">
            <v>CUS</v>
          </cell>
          <cell r="D53" t="str">
            <v>951012</v>
          </cell>
          <cell r="E53">
            <v>557.67600000000004</v>
          </cell>
          <cell r="F53">
            <v>0</v>
          </cell>
          <cell r="G53">
            <v>560.22457931999998</v>
          </cell>
        </row>
        <row r="54">
          <cell r="A54">
            <v>94962</v>
          </cell>
          <cell r="B54" t="str">
            <v xml:space="preserve"> CUS,IC,P6-166,256K,2ND PRC,D</v>
          </cell>
          <cell r="C54" t="str">
            <v>CUS</v>
          </cell>
          <cell r="D54" t="str">
            <v>951012</v>
          </cell>
          <cell r="E54">
            <v>908.39700000000005</v>
          </cell>
          <cell r="F54">
            <v>0</v>
          </cell>
          <cell r="G54">
            <v>912.54837428999997</v>
          </cell>
        </row>
        <row r="55">
          <cell r="A55">
            <v>94963</v>
          </cell>
          <cell r="B55" t="str">
            <v xml:space="preserve"> CUS,IC,P6-166,512K,2ND PRC,D</v>
          </cell>
          <cell r="C55" t="str">
            <v>CUS</v>
          </cell>
          <cell r="D55" t="str">
            <v>951012</v>
          </cell>
          <cell r="E55">
            <v>683.39700000000005</v>
          </cell>
          <cell r="F55">
            <v>0</v>
          </cell>
          <cell r="G55">
            <v>686.52012429000001</v>
          </cell>
        </row>
        <row r="56">
          <cell r="A56">
            <v>95390</v>
          </cell>
          <cell r="B56" t="str">
            <v xml:space="preserve"> CUS,MM,AWE32,PNP,WAVTBL,CREA</v>
          </cell>
          <cell r="C56" t="str">
            <v>CUS</v>
          </cell>
          <cell r="D56" t="str">
            <v>951031</v>
          </cell>
          <cell r="E56">
            <v>72.760000000000005</v>
          </cell>
          <cell r="F56">
            <v>0</v>
          </cell>
          <cell r="G56">
            <v>73.092513199999999</v>
          </cell>
        </row>
        <row r="57">
          <cell r="A57">
            <v>4976</v>
          </cell>
          <cell r="B57" t="str">
            <v xml:space="preserve"> MNL,SVC,DIM2,MT</v>
          </cell>
          <cell r="C57" t="str">
            <v>DOC</v>
          </cell>
          <cell r="D57" t="str">
            <v>941214</v>
          </cell>
          <cell r="E57">
            <v>0</v>
          </cell>
          <cell r="F57">
            <v>0</v>
          </cell>
          <cell r="G57">
            <v>0</v>
          </cell>
        </row>
        <row r="58">
          <cell r="A58">
            <v>47420</v>
          </cell>
          <cell r="B58" t="str">
            <v xml:space="preserve"> KYBD,CR,101,6P,DOM,LXMRK</v>
          </cell>
          <cell r="C58" t="str">
            <v>KBD</v>
          </cell>
          <cell r="D58" t="str">
            <v>930727</v>
          </cell>
          <cell r="E58">
            <v>30.95</v>
          </cell>
          <cell r="F58">
            <v>0</v>
          </cell>
          <cell r="G58">
            <v>31.091441499999998</v>
          </cell>
        </row>
        <row r="59">
          <cell r="A59">
            <v>47422</v>
          </cell>
          <cell r="B59" t="str">
            <v xml:space="preserve"> KYBD,101,8049,6P,USA,SLTEK,M</v>
          </cell>
          <cell r="C59" t="str">
            <v>KBD</v>
          </cell>
          <cell r="D59" t="str">
            <v>930727</v>
          </cell>
          <cell r="E59">
            <v>30.03</v>
          </cell>
          <cell r="F59">
            <v>0</v>
          </cell>
          <cell r="G59">
            <v>30.167237100000001</v>
          </cell>
        </row>
        <row r="60">
          <cell r="A60">
            <v>4883</v>
          </cell>
          <cell r="B60" t="str">
            <v xml:space="preserve"> MOD,CRD,NTWK,16BIT,3C509B-CO</v>
          </cell>
          <cell r="C60" t="str">
            <v>MOD</v>
          </cell>
          <cell r="D60" t="str">
            <v>941213</v>
          </cell>
          <cell r="E60">
            <v>49.05</v>
          </cell>
          <cell r="F60">
            <v>0</v>
          </cell>
          <cell r="G60">
            <v>49.274158499999999</v>
          </cell>
        </row>
        <row r="61">
          <cell r="A61">
            <v>8235</v>
          </cell>
          <cell r="B61" t="str">
            <v xml:space="preserve"> MOD,CRD,NTWK,ENET,3C595-TX,E</v>
          </cell>
          <cell r="C61" t="str">
            <v>MOD</v>
          </cell>
          <cell r="D61" t="str">
            <v>950413</v>
          </cell>
          <cell r="E61">
            <v>72.91</v>
          </cell>
          <cell r="F61">
            <v>0</v>
          </cell>
          <cell r="G61">
            <v>73.243198699999994</v>
          </cell>
        </row>
        <row r="62">
          <cell r="A62">
            <v>8349</v>
          </cell>
          <cell r="B62" t="str">
            <v xml:space="preserve"> MOD,CRD,NTWK,TRING,IBM PCI,E</v>
          </cell>
          <cell r="C62" t="str">
            <v>MOD</v>
          </cell>
          <cell r="D62" t="str">
            <v>950411</v>
          </cell>
          <cell r="E62">
            <v>215</v>
          </cell>
          <cell r="F62">
            <v>0</v>
          </cell>
          <cell r="G62">
            <v>215.98255</v>
          </cell>
        </row>
        <row r="63">
          <cell r="A63">
            <v>9537</v>
          </cell>
          <cell r="B63" t="str">
            <v xml:space="preserve"> MOD,CRD,NTWK,ENET,3C590-COMB</v>
          </cell>
          <cell r="C63" t="str">
            <v>MOD</v>
          </cell>
          <cell r="D63" t="str">
            <v>950512</v>
          </cell>
          <cell r="E63">
            <v>64.540000000000006</v>
          </cell>
          <cell r="F63">
            <v>0</v>
          </cell>
          <cell r="G63">
            <v>64.834947800000009</v>
          </cell>
        </row>
        <row r="64">
          <cell r="A64">
            <v>9680</v>
          </cell>
          <cell r="B64" t="str">
            <v xml:space="preserve"> MOD,SPKRS,MM,ACS5,ALTEC,115V</v>
          </cell>
          <cell r="C64" t="str">
            <v>MOD</v>
          </cell>
          <cell r="D64" t="str">
            <v>950518</v>
          </cell>
          <cell r="E64">
            <v>25.38</v>
          </cell>
          <cell r="F64">
            <v>0</v>
          </cell>
          <cell r="G64">
            <v>25.495986599999998</v>
          </cell>
        </row>
        <row r="65">
          <cell r="A65">
            <v>9681</v>
          </cell>
          <cell r="B65" t="str">
            <v xml:space="preserve"> MOD,SPKRS,MM,ACS31,ALTEC,115</v>
          </cell>
          <cell r="C65" t="str">
            <v>MOD</v>
          </cell>
          <cell r="D65" t="str">
            <v>950518</v>
          </cell>
          <cell r="E65">
            <v>73.34</v>
          </cell>
          <cell r="F65">
            <v>0</v>
          </cell>
          <cell r="G65">
            <v>73.675163800000007</v>
          </cell>
        </row>
        <row r="66">
          <cell r="A66">
            <v>29151</v>
          </cell>
          <cell r="B66" t="str">
            <v xml:space="preserve"> MOD,KYBD,104,6P,WIN95,RD,QK,</v>
          </cell>
          <cell r="C66" t="str">
            <v>MOD</v>
          </cell>
          <cell r="D66" t="str">
            <v>950803</v>
          </cell>
          <cell r="E66">
            <v>12.039</v>
          </cell>
          <cell r="F66">
            <v>0</v>
          </cell>
          <cell r="G66">
            <v>12.09401823</v>
          </cell>
        </row>
        <row r="67">
          <cell r="A67">
            <v>50280</v>
          </cell>
          <cell r="B67" t="str">
            <v xml:space="preserve"> MOD,TB,1.6G,F5,HH,NN,HM,WINN</v>
          </cell>
          <cell r="C67" t="str">
            <v>MOD</v>
          </cell>
          <cell r="D67" t="str">
            <v>960611</v>
          </cell>
          <cell r="E67">
            <v>110.661</v>
          </cell>
          <cell r="F67">
            <v>0</v>
          </cell>
          <cell r="G67">
            <v>111.16672077</v>
          </cell>
        </row>
        <row r="68">
          <cell r="A68">
            <v>50282</v>
          </cell>
          <cell r="B68" t="str">
            <v xml:space="preserve"> MOD,TB,1.6G,F5,HH,CC,HM</v>
          </cell>
          <cell r="C68" t="str">
            <v>MOD</v>
          </cell>
          <cell r="D68" t="str">
            <v>960611</v>
          </cell>
          <cell r="E68">
            <v>130.922</v>
          </cell>
          <cell r="F68">
            <v>0</v>
          </cell>
          <cell r="G68">
            <v>131.52031353999999</v>
          </cell>
        </row>
        <row r="69">
          <cell r="A69">
            <v>50283</v>
          </cell>
          <cell r="B69" t="str">
            <v xml:space="preserve"> MOD,TB,1.6G,F5,HH,NN,HM</v>
          </cell>
          <cell r="C69" t="str">
            <v>MOD</v>
          </cell>
          <cell r="D69" t="str">
            <v>960611</v>
          </cell>
          <cell r="E69">
            <v>111.913</v>
          </cell>
          <cell r="F69">
            <v>0</v>
          </cell>
          <cell r="G69">
            <v>112.42444241</v>
          </cell>
        </row>
        <row r="70">
          <cell r="A70">
            <v>50284</v>
          </cell>
          <cell r="B70" t="str">
            <v xml:space="preserve"> MOD,RDR,PCMCIA,F5,HH,HM</v>
          </cell>
          <cell r="C70" t="str">
            <v>MOD</v>
          </cell>
          <cell r="D70" t="str">
            <v>960611</v>
          </cell>
          <cell r="E70">
            <v>69.802000000000007</v>
          </cell>
          <cell r="F70">
            <v>0</v>
          </cell>
          <cell r="G70">
            <v>70.120995140000005</v>
          </cell>
        </row>
        <row r="71">
          <cell r="A71">
            <v>50548</v>
          </cell>
          <cell r="B71" t="str">
            <v xml:space="preserve"> MOD,MDM,33.6,INT,TELEPHONY,U</v>
          </cell>
          <cell r="C71" t="str">
            <v>MOD</v>
          </cell>
          <cell r="D71" t="str">
            <v>960619</v>
          </cell>
          <cell r="E71">
            <v>70.180000000000007</v>
          </cell>
          <cell r="F71">
            <v>1.2</v>
          </cell>
          <cell r="G71">
            <v>71.700722600000006</v>
          </cell>
        </row>
        <row r="72">
          <cell r="A72">
            <v>50796</v>
          </cell>
          <cell r="B72" t="str">
            <v xml:space="preserve"> MOD,HD,2GB,I,F3,NN,#2,QTM,HM</v>
          </cell>
          <cell r="C72" t="str">
            <v>MOD</v>
          </cell>
          <cell r="D72" t="str">
            <v>960625</v>
          </cell>
          <cell r="E72">
            <v>171.05199999999999</v>
          </cell>
          <cell r="F72">
            <v>0</v>
          </cell>
          <cell r="G72">
            <v>171.83370764</v>
          </cell>
        </row>
        <row r="73">
          <cell r="A73">
            <v>53044</v>
          </cell>
          <cell r="B73" t="str">
            <v xml:space="preserve"> MOD,HD,2GB,I,F3,NN,#2,WD,HM</v>
          </cell>
          <cell r="C73" t="str">
            <v>MOD</v>
          </cell>
          <cell r="D73" t="str">
            <v>960903</v>
          </cell>
          <cell r="E73">
            <v>168.053</v>
          </cell>
          <cell r="F73">
            <v>0</v>
          </cell>
          <cell r="G73">
            <v>168.82100220999999</v>
          </cell>
        </row>
        <row r="74">
          <cell r="A74">
            <v>53054</v>
          </cell>
          <cell r="B74" t="str">
            <v xml:space="preserve"> MOD,HD,3GB,I,F3,NN,#2,WD,HM</v>
          </cell>
          <cell r="C74" t="str">
            <v>MOD</v>
          </cell>
          <cell r="D74" t="str">
            <v>960903</v>
          </cell>
          <cell r="E74">
            <v>204.05199999999999</v>
          </cell>
          <cell r="F74">
            <v>0</v>
          </cell>
          <cell r="G74">
            <v>204.98451763999998</v>
          </cell>
        </row>
        <row r="75">
          <cell r="A75">
            <v>54523</v>
          </cell>
          <cell r="B75" t="str">
            <v xml:space="preserve"> MOD,PWA,RSR,5 SLT,PASS,HM</v>
          </cell>
          <cell r="C75" t="str">
            <v>MOD</v>
          </cell>
          <cell r="D75" t="str">
            <v>970227</v>
          </cell>
          <cell r="E75">
            <v>13.904999999999999</v>
          </cell>
          <cell r="F75">
            <v>0</v>
          </cell>
          <cell r="G75">
            <v>13.968545849999998</v>
          </cell>
        </row>
        <row r="76">
          <cell r="A76">
            <v>54525</v>
          </cell>
          <cell r="B76" t="str">
            <v xml:space="preserve"> MOD,PWA,RSR,3 SLT,HL</v>
          </cell>
          <cell r="C76" t="str">
            <v>MOD</v>
          </cell>
          <cell r="D76" t="str">
            <v>970227</v>
          </cell>
          <cell r="E76">
            <v>10.063000000000001</v>
          </cell>
          <cell r="F76">
            <v>0</v>
          </cell>
          <cell r="G76">
            <v>10.10898791</v>
          </cell>
        </row>
        <row r="77">
          <cell r="A77">
            <v>54526</v>
          </cell>
          <cell r="B77" t="str">
            <v xml:space="preserve"> MOD,PWA,RSR,3PCI/2ISA,ACTV,H</v>
          </cell>
          <cell r="C77" t="str">
            <v>MOD</v>
          </cell>
          <cell r="D77" t="str">
            <v>970227</v>
          </cell>
          <cell r="E77">
            <v>41.83</v>
          </cell>
          <cell r="F77">
            <v>0</v>
          </cell>
          <cell r="G77">
            <v>42.021163099999995</v>
          </cell>
        </row>
        <row r="78">
          <cell r="A78">
            <v>55601</v>
          </cell>
          <cell r="B78" t="str">
            <v xml:space="preserve"> MOD,FD,1.44,BT,NC,HTRP,TEAC</v>
          </cell>
          <cell r="C78" t="str">
            <v>MOD</v>
          </cell>
          <cell r="D78" t="str">
            <v>970317</v>
          </cell>
          <cell r="E78">
            <v>17.977</v>
          </cell>
          <cell r="F78">
            <v>0</v>
          </cell>
          <cell r="G78">
            <v>18.059154889999999</v>
          </cell>
        </row>
        <row r="79">
          <cell r="A79">
            <v>58581</v>
          </cell>
          <cell r="B79" t="str">
            <v xml:space="preserve"> MOD,MDM,336,INT,TELEP,NT40,U</v>
          </cell>
          <cell r="C79" t="str">
            <v>MOD</v>
          </cell>
          <cell r="D79" t="str">
            <v>960813</v>
          </cell>
          <cell r="E79">
            <v>70.180000000000007</v>
          </cell>
          <cell r="F79">
            <v>1.2</v>
          </cell>
          <cell r="G79">
            <v>71.700722600000006</v>
          </cell>
        </row>
        <row r="80">
          <cell r="A80">
            <v>66186</v>
          </cell>
          <cell r="B80" t="str">
            <v xml:space="preserve"> MOD,HD,2GB,I,F3,NC,#1,WD,HTR</v>
          </cell>
          <cell r="C80" t="str">
            <v>MOD</v>
          </cell>
          <cell r="D80" t="str">
            <v>970407</v>
          </cell>
          <cell r="E80">
            <v>169.85300000000001</v>
          </cell>
          <cell r="F80">
            <v>0</v>
          </cell>
          <cell r="G80">
            <v>170.62922821000001</v>
          </cell>
        </row>
        <row r="81">
          <cell r="A81">
            <v>66189</v>
          </cell>
          <cell r="B81" t="str">
            <v xml:space="preserve"> MOD,CD,680M,I,F5,HH,NN,FS,HT</v>
          </cell>
          <cell r="C81" t="str">
            <v>MOD</v>
          </cell>
          <cell r="D81" t="str">
            <v>970407</v>
          </cell>
          <cell r="E81">
            <v>74.787000000000006</v>
          </cell>
          <cell r="F81">
            <v>0</v>
          </cell>
          <cell r="G81">
            <v>75.128776590000001</v>
          </cell>
        </row>
        <row r="82">
          <cell r="A82">
            <v>66191</v>
          </cell>
          <cell r="B82" t="str">
            <v xml:space="preserve"> MOD,CD,680,I,F5,HH,NN,HTRP</v>
          </cell>
          <cell r="C82" t="str">
            <v>MOD</v>
          </cell>
          <cell r="D82" t="str">
            <v>970407</v>
          </cell>
          <cell r="E82">
            <v>78.611000000000004</v>
          </cell>
          <cell r="F82">
            <v>0</v>
          </cell>
          <cell r="G82">
            <v>78.970252270000003</v>
          </cell>
        </row>
        <row r="83">
          <cell r="A83">
            <v>66258</v>
          </cell>
          <cell r="B83" t="str">
            <v xml:space="preserve"> MOD,HD,2GB,I,F3,NN,#2,MXTR,H</v>
          </cell>
          <cell r="C83" t="str">
            <v>MOD</v>
          </cell>
          <cell r="D83" t="str">
            <v>970407</v>
          </cell>
          <cell r="E83">
            <v>165.05199999999999</v>
          </cell>
          <cell r="F83">
            <v>0</v>
          </cell>
          <cell r="G83">
            <v>165.80628763999999</v>
          </cell>
        </row>
        <row r="84">
          <cell r="A84">
            <v>66263</v>
          </cell>
          <cell r="B84" t="str">
            <v xml:space="preserve"> MOD,HD,3GB,I,F3,NN,#2,MXTR,H</v>
          </cell>
          <cell r="C84" t="str">
            <v>MOD</v>
          </cell>
          <cell r="D84" t="str">
            <v>970407</v>
          </cell>
          <cell r="E84">
            <v>199.05199999999999</v>
          </cell>
          <cell r="F84">
            <v>0</v>
          </cell>
          <cell r="G84">
            <v>199.96166763999997</v>
          </cell>
        </row>
        <row r="85">
          <cell r="A85">
            <v>78274</v>
          </cell>
          <cell r="B85" t="str">
            <v xml:space="preserve"> MOD,NTWK,PCI,RACAL</v>
          </cell>
          <cell r="C85" t="str">
            <v>MOD</v>
          </cell>
          <cell r="D85" t="str">
            <v>940421</v>
          </cell>
          <cell r="E85">
            <v>88.5</v>
          </cell>
          <cell r="F85">
            <v>0</v>
          </cell>
          <cell r="G85">
            <v>88.904444999999996</v>
          </cell>
        </row>
        <row r="86">
          <cell r="A86">
            <v>82053</v>
          </cell>
          <cell r="B86" t="str">
            <v xml:space="preserve"> MOD,CRD,VID,PCI,4M,#9,I128V2</v>
          </cell>
          <cell r="C86" t="str">
            <v>MOD</v>
          </cell>
          <cell r="D86" t="str">
            <v>960308</v>
          </cell>
          <cell r="E86">
            <v>401.82</v>
          </cell>
          <cell r="F86">
            <v>0</v>
          </cell>
          <cell r="G86">
            <v>403.65631739999998</v>
          </cell>
        </row>
        <row r="87">
          <cell r="A87">
            <v>85283</v>
          </cell>
          <cell r="B87" t="str">
            <v xml:space="preserve"> MOD,HD,3G,I,F3,NC,#1,MXTR,HM</v>
          </cell>
          <cell r="C87" t="str">
            <v>MOD</v>
          </cell>
          <cell r="D87" t="str">
            <v>970506</v>
          </cell>
          <cell r="E87">
            <v>200.852</v>
          </cell>
          <cell r="F87">
            <v>0</v>
          </cell>
          <cell r="G87">
            <v>201.76989363999999</v>
          </cell>
        </row>
        <row r="88">
          <cell r="A88">
            <v>93536</v>
          </cell>
          <cell r="B88" t="str">
            <v xml:space="preserve"> MOD,FD/TBU,BT,NC,HL,TEAC/CON</v>
          </cell>
          <cell r="C88" t="str">
            <v>MOD</v>
          </cell>
          <cell r="D88" t="str">
            <v>960327</v>
          </cell>
          <cell r="E88">
            <v>129.84100000000001</v>
          </cell>
          <cell r="F88">
            <v>0</v>
          </cell>
          <cell r="G88">
            <v>130.43437337</v>
          </cell>
        </row>
        <row r="89">
          <cell r="A89">
            <v>94012</v>
          </cell>
          <cell r="B89" t="str">
            <v xml:space="preserve"> MOD,NO FD OPT,OPPLX,HM/HL</v>
          </cell>
          <cell r="C89" t="str">
            <v>MOD</v>
          </cell>
          <cell r="D89" t="str">
            <v>960409</v>
          </cell>
          <cell r="E89">
            <v>0.33900000000000002</v>
          </cell>
          <cell r="F89">
            <v>0</v>
          </cell>
          <cell r="G89">
            <v>0.34054923000000004</v>
          </cell>
        </row>
        <row r="90">
          <cell r="A90">
            <v>95096</v>
          </cell>
          <cell r="B90" t="str">
            <v xml:space="preserve"> MOD,FD,1.44,BT,NC,HM,TEAC</v>
          </cell>
          <cell r="C90" t="str">
            <v>MOD</v>
          </cell>
          <cell r="D90" t="str">
            <v>951020</v>
          </cell>
          <cell r="E90">
            <v>17.766999999999999</v>
          </cell>
          <cell r="F90">
            <v>0</v>
          </cell>
          <cell r="G90">
            <v>17.848195189999998</v>
          </cell>
        </row>
        <row r="91">
          <cell r="A91">
            <v>95132</v>
          </cell>
          <cell r="B91" t="str">
            <v xml:space="preserve"> MOD,HD,1.6GB,I,F3,NC,#1,HONE</v>
          </cell>
          <cell r="C91" t="str">
            <v>MOD</v>
          </cell>
          <cell r="D91" t="str">
            <v>951023</v>
          </cell>
          <cell r="E91">
            <v>225.85599999999999</v>
          </cell>
          <cell r="F91">
            <v>0</v>
          </cell>
          <cell r="G91">
            <v>226.88816191999999</v>
          </cell>
        </row>
        <row r="92">
          <cell r="A92">
            <v>95389</v>
          </cell>
          <cell r="B92" t="str">
            <v xml:space="preserve"> MOD,MM,AWE32,PNP,WAVTBL,CREA</v>
          </cell>
          <cell r="C92" t="str">
            <v>MOD</v>
          </cell>
          <cell r="D92" t="str">
            <v>951031</v>
          </cell>
          <cell r="E92">
            <v>72.17</v>
          </cell>
          <cell r="F92">
            <v>0</v>
          </cell>
          <cell r="G92">
            <v>72.499816899999999</v>
          </cell>
        </row>
        <row r="93">
          <cell r="A93">
            <v>95790</v>
          </cell>
          <cell r="B93" t="str">
            <v xml:space="preserve"> MOD,NO FD OPT,OPPLX,HTRP</v>
          </cell>
          <cell r="C93" t="str">
            <v>MOD</v>
          </cell>
          <cell r="D93" t="str">
            <v>970221</v>
          </cell>
          <cell r="E93">
            <v>0.33200000000000002</v>
          </cell>
          <cell r="F93">
            <v>0</v>
          </cell>
          <cell r="G93">
            <v>0.33351723999999999</v>
          </cell>
        </row>
        <row r="94">
          <cell r="A94">
            <v>98198</v>
          </cell>
          <cell r="B94" t="str">
            <v xml:space="preserve"> MOD,HD,850MB,I,F3,NC,#1,WD,H</v>
          </cell>
          <cell r="C94" t="str">
            <v>MOD</v>
          </cell>
          <cell r="D94" t="str">
            <v>951217</v>
          </cell>
          <cell r="E94">
            <v>142.852</v>
          </cell>
          <cell r="F94">
            <v>0</v>
          </cell>
          <cell r="G94">
            <v>143.50483363999999</v>
          </cell>
        </row>
        <row r="95">
          <cell r="A95">
            <v>98199</v>
          </cell>
          <cell r="B95" t="str">
            <v xml:space="preserve"> MOD,HD,850MB,I,F3,NN,#2,WD,H</v>
          </cell>
          <cell r="C95" t="str">
            <v>MOD</v>
          </cell>
          <cell r="D95" t="str">
            <v>951217</v>
          </cell>
          <cell r="E95">
            <v>141.05199999999999</v>
          </cell>
          <cell r="F95">
            <v>0</v>
          </cell>
          <cell r="G95">
            <v>141.69660764</v>
          </cell>
        </row>
        <row r="96">
          <cell r="A96">
            <v>9656</v>
          </cell>
          <cell r="B96" t="str">
            <v xml:space="preserve"> DIS,MSCN,CLR,17,D,D1726S-HS,</v>
          </cell>
          <cell r="C96" t="str">
            <v>MON</v>
          </cell>
          <cell r="D96" t="str">
            <v>950517</v>
          </cell>
          <cell r="E96">
            <v>580</v>
          </cell>
          <cell r="F96">
            <v>4.37</v>
          </cell>
          <cell r="G96">
            <v>587.02059999999994</v>
          </cell>
        </row>
        <row r="97">
          <cell r="A97">
            <v>9841</v>
          </cell>
          <cell r="B97" t="str">
            <v xml:space="preserve"> DIS,MSCN,CLR,15,D,D1526TX-HS</v>
          </cell>
          <cell r="C97" t="str">
            <v>MON</v>
          </cell>
          <cell r="D97" t="str">
            <v>950525</v>
          </cell>
          <cell r="E97">
            <v>285.19</v>
          </cell>
          <cell r="F97">
            <v>3.07</v>
          </cell>
          <cell r="G97">
            <v>289.56331829999999</v>
          </cell>
        </row>
        <row r="98">
          <cell r="A98">
            <v>65532</v>
          </cell>
          <cell r="B98" t="str">
            <v xml:space="preserve"> DIS,MSCN,CLR,21,D,D2130T-HS,</v>
          </cell>
          <cell r="C98" t="str">
            <v>MON</v>
          </cell>
          <cell r="D98" t="str">
            <v>940829</v>
          </cell>
          <cell r="E98">
            <v>1256</v>
          </cell>
          <cell r="F98">
            <v>5.89</v>
          </cell>
          <cell r="G98">
            <v>1267.6299200000001</v>
          </cell>
        </row>
        <row r="99">
          <cell r="A99">
            <v>90627</v>
          </cell>
          <cell r="B99" t="str">
            <v xml:space="preserve"> DIS,MSCN,CLR,15,D,D1528,DDC,</v>
          </cell>
          <cell r="C99" t="str">
            <v>MON</v>
          </cell>
          <cell r="D99" t="str">
            <v>950823</v>
          </cell>
          <cell r="E99">
            <v>238.626</v>
          </cell>
          <cell r="F99">
            <v>4.18</v>
          </cell>
          <cell r="G99">
            <v>243.89652082000001</v>
          </cell>
        </row>
        <row r="100">
          <cell r="A100">
            <v>15</v>
          </cell>
          <cell r="B100" t="str">
            <v xml:space="preserve"> LBR,EXPED FEE</v>
          </cell>
          <cell r="C100" t="str">
            <v>MSC</v>
          </cell>
          <cell r="D100" t="str">
            <v>900629</v>
          </cell>
          <cell r="E100">
            <v>0</v>
          </cell>
          <cell r="F100">
            <v>0</v>
          </cell>
          <cell r="G100">
            <v>0</v>
          </cell>
        </row>
        <row r="101">
          <cell r="A101">
            <v>78514</v>
          </cell>
          <cell r="B101" t="str">
            <v xml:space="preserve"> SERV,3YR WARR,YR1,NBD,ON-SIT</v>
          </cell>
          <cell r="C101" t="str">
            <v>MSC</v>
          </cell>
          <cell r="D101" t="str">
            <v>940425</v>
          </cell>
          <cell r="E101">
            <v>0</v>
          </cell>
          <cell r="F101">
            <v>0</v>
          </cell>
          <cell r="G101">
            <v>0</v>
          </cell>
        </row>
        <row r="102">
          <cell r="A102">
            <v>78515</v>
          </cell>
          <cell r="B102" t="str">
            <v xml:space="preserve"> SERV,3YR WARR,YRS 2&amp;3,PARTS</v>
          </cell>
          <cell r="C102" t="str">
            <v>MSC</v>
          </cell>
          <cell r="D102" t="str">
            <v>940425</v>
          </cell>
          <cell r="E102">
            <v>0</v>
          </cell>
          <cell r="F102">
            <v>0</v>
          </cell>
          <cell r="G102">
            <v>0</v>
          </cell>
        </row>
        <row r="103">
          <cell r="A103">
            <v>78516</v>
          </cell>
          <cell r="B103" t="str">
            <v xml:space="preserve"> SERV,3YR WARR,YR1,NBD,ON-SIT</v>
          </cell>
          <cell r="C103" t="str">
            <v>MSC</v>
          </cell>
          <cell r="D103" t="str">
            <v>940425</v>
          </cell>
          <cell r="E103">
            <v>0</v>
          </cell>
          <cell r="F103">
            <v>0</v>
          </cell>
          <cell r="G103">
            <v>0</v>
          </cell>
        </row>
        <row r="104">
          <cell r="A104">
            <v>78517</v>
          </cell>
          <cell r="B104" t="str">
            <v xml:space="preserve"> SERV,3YR WARR,YRS 2&amp;3,NBD OS</v>
          </cell>
          <cell r="C104" t="str">
            <v>MSC</v>
          </cell>
          <cell r="D104" t="str">
            <v>940425</v>
          </cell>
          <cell r="E104">
            <v>0</v>
          </cell>
          <cell r="F104">
            <v>0</v>
          </cell>
          <cell r="G104">
            <v>0</v>
          </cell>
        </row>
        <row r="105">
          <cell r="A105">
            <v>78518</v>
          </cell>
          <cell r="B105" t="str">
            <v xml:space="preserve"> SERV,3YR WARR,YR1,DWNGRD PAR</v>
          </cell>
          <cell r="C105" t="str">
            <v>MSC</v>
          </cell>
          <cell r="D105" t="str">
            <v>940425</v>
          </cell>
          <cell r="E105">
            <v>0</v>
          </cell>
          <cell r="F105">
            <v>0</v>
          </cell>
          <cell r="G105">
            <v>0</v>
          </cell>
        </row>
        <row r="106">
          <cell r="A106">
            <v>78519</v>
          </cell>
          <cell r="B106" t="str">
            <v xml:space="preserve"> SERV,3YR WARR,YRS 2&amp;3,PARTS</v>
          </cell>
          <cell r="C106" t="str">
            <v>MSC</v>
          </cell>
          <cell r="D106" t="str">
            <v>940425</v>
          </cell>
          <cell r="E106">
            <v>0</v>
          </cell>
          <cell r="F106">
            <v>0</v>
          </cell>
          <cell r="G106">
            <v>0</v>
          </cell>
        </row>
        <row r="107">
          <cell r="A107">
            <v>81519</v>
          </cell>
          <cell r="B107" t="str">
            <v xml:space="preserve"> INFO,NO HD,OPPLX,HM/HL</v>
          </cell>
          <cell r="C107" t="str">
            <v>MSC</v>
          </cell>
          <cell r="D107" t="str">
            <v>960227</v>
          </cell>
          <cell r="E107">
            <v>0</v>
          </cell>
          <cell r="F107">
            <v>0</v>
          </cell>
          <cell r="G107">
            <v>0</v>
          </cell>
        </row>
        <row r="108">
          <cell r="A108">
            <v>24654</v>
          </cell>
          <cell r="B108" t="str">
            <v xml:space="preserve"> SERV,INIT,ON-SITE,NBD,PC</v>
          </cell>
          <cell r="C108" t="str">
            <v>SFW</v>
          </cell>
          <cell r="D108" t="str">
            <v>920123</v>
          </cell>
          <cell r="E108">
            <v>0</v>
          </cell>
          <cell r="F108">
            <v>0</v>
          </cell>
          <cell r="G108">
            <v>0</v>
          </cell>
        </row>
        <row r="109">
          <cell r="A109">
            <v>34753</v>
          </cell>
          <cell r="B109" t="str">
            <v xml:space="preserve"> SERV,PARTS,INIT,NBD</v>
          </cell>
          <cell r="C109" t="str">
            <v>SFW</v>
          </cell>
          <cell r="D109" t="str">
            <v>921120</v>
          </cell>
          <cell r="E109">
            <v>0</v>
          </cell>
          <cell r="F109">
            <v>0</v>
          </cell>
          <cell r="G109">
            <v>0</v>
          </cell>
        </row>
        <row r="110">
          <cell r="A110">
            <v>35825</v>
          </cell>
          <cell r="B110" t="str">
            <v xml:space="preserve"> INFO,FISA,LABOR,INSTL CHARGE</v>
          </cell>
          <cell r="C110" t="str">
            <v>SFW</v>
          </cell>
          <cell r="D110" t="str">
            <v>921218</v>
          </cell>
          <cell r="E110">
            <v>0</v>
          </cell>
          <cell r="F110">
            <v>0</v>
          </cell>
          <cell r="G110">
            <v>0</v>
          </cell>
        </row>
        <row r="111">
          <cell r="A111">
            <v>59661</v>
          </cell>
          <cell r="B111">
            <v>0</v>
          </cell>
          <cell r="C111">
            <v>0</v>
          </cell>
          <cell r="D111">
            <v>0</v>
          </cell>
          <cell r="E111">
            <v>6.62</v>
          </cell>
          <cell r="F111">
            <v>6.6449999999999996</v>
          </cell>
          <cell r="G111">
            <v>6.6449999999999996</v>
          </cell>
        </row>
        <row r="112">
          <cell r="A112">
            <v>59667</v>
          </cell>
          <cell r="B112">
            <v>0</v>
          </cell>
          <cell r="C112">
            <v>0</v>
          </cell>
          <cell r="D112">
            <v>0</v>
          </cell>
          <cell r="E112">
            <v>6.88</v>
          </cell>
          <cell r="F112">
            <v>6.9070000000000009</v>
          </cell>
          <cell r="G112">
            <v>6.9070000000000009</v>
          </cell>
        </row>
        <row r="113">
          <cell r="A113">
            <v>59670</v>
          </cell>
          <cell r="B113">
            <v>0</v>
          </cell>
          <cell r="C113">
            <v>0</v>
          </cell>
          <cell r="D113">
            <v>0</v>
          </cell>
          <cell r="E113">
            <v>6.88</v>
          </cell>
          <cell r="F113">
            <v>6.9070000000000009</v>
          </cell>
          <cell r="G113">
            <v>6.9070000000000009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
      <sheetName val="pcbo 工時"/>
      <sheetName val="0102-DIP-DT"/>
      <sheetName val="Hourly Rate"/>
      <sheetName val="LIST"/>
      <sheetName val="Detail Schedule"/>
      <sheetName val="OverTime Rule"/>
      <sheetName val="IA1"/>
      <sheetName val="Raw Data"/>
      <sheetName val="BaseData"/>
      <sheetName val="Issues List"/>
      <sheetName val="MZC300"/>
      <sheetName val="MZC400"/>
      <sheetName val="MZC500"/>
      <sheetName val="MZC800"/>
      <sheetName val="MZC900"/>
      <sheetName val="Weekly Manpower"/>
      <sheetName val="Xenon"/>
      <sheetName val="MZCN&amp;1&amp;2"/>
      <sheetName val="FRU Cost"/>
      <sheetName val="FAE reports"/>
      <sheetName val="Trendsum_CoPQY2010 BU"/>
      <sheetName val="Master Lists"/>
      <sheetName val="非機種"/>
      <sheetName val="small card 基本資料0216_04"/>
      <sheetName val="ArchII"/>
      <sheetName val="Detail"/>
      <sheetName val="Vise"/>
      <sheetName val="Xbox"/>
      <sheetName val="WI MODEM及SCAN"/>
      <sheetName val="Stock"/>
      <sheetName val="STD"/>
      <sheetName val="標準工時"/>
      <sheetName val="IA"/>
      <sheetName val="Sheet1"/>
      <sheetName val="Reference"/>
      <sheetName val="Line Utilization % Summary"/>
      <sheetName val="충전기"/>
      <sheetName val="Arch II"/>
      <sheetName val="MZC600"/>
      <sheetName val="HDDM"/>
      <sheetName val="Tuscany"/>
      <sheetName val="Cover"/>
      <sheetName val="Table(for績效調整)"/>
      <sheetName val="Site Configuration"/>
      <sheetName val="Working"/>
      <sheetName val="2F IPQC issue Chart  "/>
      <sheetName val="CS11"/>
      <sheetName val="KT1 Qual"/>
      <sheetName val="pcbo_工時"/>
      <sheetName val="Imformation"/>
    </sheetNames>
    <sheetDataSet>
      <sheetData sheetId="0">
        <row r="1">
          <cell r="A1" t="str">
            <v>Part-NO</v>
          </cell>
        </row>
      </sheetData>
      <sheetData sheetId="1">
        <row r="1">
          <cell r="A1" t="str">
            <v>Part-NO</v>
          </cell>
          <cell r="B1" t="str">
            <v>AI/AF</v>
          </cell>
          <cell r="C1" t="str">
            <v>ID</v>
          </cell>
          <cell r="D1" t="str">
            <v>PCB.VER.</v>
          </cell>
          <cell r="E1" t="str">
            <v>PCS</v>
          </cell>
          <cell r="F1" t="str">
            <v>PRODUCT NAME</v>
          </cell>
          <cell r="G1" t="str">
            <v>Prepare</v>
          </cell>
          <cell r="H1" t="str">
            <v>MOUNT BY HAND</v>
          </cell>
          <cell r="I1" t="str">
            <v>PRE- PARE</v>
          </cell>
          <cell r="J1" t="str">
            <v>INS</v>
          </cell>
          <cell r="K1" t="str">
            <v>INS ST</v>
          </cell>
          <cell r="L1" t="str">
            <v>COPY IC</v>
          </cell>
          <cell r="M1" t="str">
            <v>T/U</v>
          </cell>
          <cell r="N1" t="str">
            <v>T/U ST</v>
          </cell>
          <cell r="O1" t="str">
            <v>F/A (1) TEST</v>
          </cell>
          <cell r="P1" t="str">
            <v>F/A (1) ST</v>
          </cell>
          <cell r="Q1" t="str">
            <v>MA CH</v>
          </cell>
          <cell r="R1" t="str">
            <v>F/B (2) TEST</v>
          </cell>
          <cell r="S1" t="str">
            <v>F/B (2) ST</v>
          </cell>
          <cell r="T1" t="str">
            <v>MA CH</v>
          </cell>
          <cell r="U1" t="str">
            <v>F/T (3) CASE</v>
          </cell>
          <cell r="V1" t="str">
            <v>F/T (3) ST</v>
          </cell>
          <cell r="W1" t="str">
            <v>MA CH</v>
          </cell>
          <cell r="X1" t="str">
            <v>ACCE</v>
          </cell>
          <cell r="Y1" t="str">
            <v>PACK</v>
          </cell>
          <cell r="Z1" t="str">
            <v>ST</v>
          </cell>
          <cell r="AA1" t="str">
            <v>ASSY ST</v>
          </cell>
          <cell r="AB1" t="str">
            <v>UH STD (MIN)</v>
          </cell>
          <cell r="AC1" t="str">
            <v>AC STD (HR)</v>
          </cell>
          <cell r="AD1" t="str">
            <v>C/T</v>
          </cell>
          <cell r="AE1" t="str">
            <v>O/T</v>
          </cell>
          <cell r="AF1" t="str">
            <v>Remark</v>
          </cell>
        </row>
        <row r="2">
          <cell r="B2" t="str">
            <v>DS</v>
          </cell>
          <cell r="C2" t="str">
            <v>A</v>
          </cell>
          <cell r="D2" t="str">
            <v>97405-1M</v>
          </cell>
          <cell r="E2">
            <v>1</v>
          </cell>
          <cell r="F2" t="str">
            <v>RAGE PRO AGT</v>
          </cell>
          <cell r="I2">
            <v>0.09</v>
          </cell>
          <cell r="J2">
            <v>0.9</v>
          </cell>
          <cell r="K2">
            <v>2</v>
          </cell>
          <cell r="L2">
            <v>0.2</v>
          </cell>
          <cell r="M2">
            <v>3.6</v>
          </cell>
          <cell r="N2">
            <v>8</v>
          </cell>
          <cell r="O2">
            <v>1.58</v>
          </cell>
          <cell r="P2">
            <v>3.5</v>
          </cell>
          <cell r="Q2">
            <v>3</v>
          </cell>
          <cell r="Y2">
            <v>0.43</v>
          </cell>
          <cell r="Z2">
            <v>1</v>
          </cell>
          <cell r="AA2">
            <v>14.5</v>
          </cell>
          <cell r="AB2">
            <v>6.89</v>
          </cell>
          <cell r="AC2">
            <v>0.17</v>
          </cell>
          <cell r="AD2">
            <v>26</v>
          </cell>
          <cell r="AE2">
            <v>1181</v>
          </cell>
          <cell r="AF2" t="str">
            <v>B1,B2,B3,B4</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row>
        <row r="3">
          <cell r="A3">
            <v>5511006001</v>
          </cell>
          <cell r="B3" t="str">
            <v>ANI</v>
          </cell>
          <cell r="C3" t="str">
            <v>C</v>
          </cell>
          <cell r="D3" t="str">
            <v>N6312-4</v>
          </cell>
          <cell r="E3">
            <v>1</v>
          </cell>
          <cell r="F3" t="str">
            <v>AIT-3045</v>
          </cell>
          <cell r="I3">
            <v>1.2</v>
          </cell>
          <cell r="J3">
            <v>3.4</v>
          </cell>
          <cell r="K3">
            <v>14</v>
          </cell>
          <cell r="L3">
            <v>1.72</v>
          </cell>
          <cell r="M3">
            <v>2.1</v>
          </cell>
          <cell r="N3">
            <v>9</v>
          </cell>
          <cell r="O3">
            <v>2.1</v>
          </cell>
          <cell r="P3">
            <v>9</v>
          </cell>
          <cell r="U3">
            <v>1.2</v>
          </cell>
          <cell r="V3">
            <v>5.0999999999999996</v>
          </cell>
          <cell r="W3">
            <v>5.0999999999999996</v>
          </cell>
          <cell r="X3">
            <v>0</v>
          </cell>
          <cell r="Y3">
            <v>0.47</v>
          </cell>
          <cell r="Z3">
            <v>2</v>
          </cell>
          <cell r="AA3">
            <v>39.1</v>
          </cell>
          <cell r="AB3">
            <v>13.39</v>
          </cell>
          <cell r="AC3">
            <v>0.33</v>
          </cell>
          <cell r="AD3">
            <v>14</v>
          </cell>
          <cell r="AE3">
            <v>2193</v>
          </cell>
          <cell r="AF3" t="str">
            <v>B1,B2,B3,B4</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row>
        <row r="4">
          <cell r="A4">
            <v>5511006021</v>
          </cell>
          <cell r="B4" t="str">
            <v>ANI</v>
          </cell>
          <cell r="C4" t="str">
            <v>C</v>
          </cell>
          <cell r="D4" t="str">
            <v>N6312-5</v>
          </cell>
          <cell r="E4">
            <v>1</v>
          </cell>
          <cell r="F4" t="str">
            <v>AIT-314S</v>
          </cell>
          <cell r="I4">
            <v>0.45</v>
          </cell>
          <cell r="J4">
            <v>2.61</v>
          </cell>
          <cell r="K4">
            <v>5</v>
          </cell>
          <cell r="L4">
            <v>0.5</v>
          </cell>
          <cell r="M4">
            <v>3.6</v>
          </cell>
          <cell r="N4">
            <v>7</v>
          </cell>
          <cell r="O4">
            <v>0.59</v>
          </cell>
          <cell r="P4">
            <v>1.1000000000000001</v>
          </cell>
          <cell r="U4">
            <v>1.5</v>
          </cell>
          <cell r="V4">
            <v>2.9</v>
          </cell>
          <cell r="W4">
            <v>2.8</v>
          </cell>
          <cell r="Y4">
            <v>1</v>
          </cell>
          <cell r="Z4">
            <v>2</v>
          </cell>
          <cell r="AA4">
            <v>18</v>
          </cell>
          <cell r="AB4">
            <v>10.7</v>
          </cell>
          <cell r="AC4">
            <v>0.26</v>
          </cell>
          <cell r="AD4">
            <v>30</v>
          </cell>
          <cell r="AE4">
            <v>1023</v>
          </cell>
          <cell r="AF4" t="str">
            <v>B1,B2,B3,B4</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row>
        <row r="5">
          <cell r="A5">
            <v>5511006101</v>
          </cell>
          <cell r="B5" t="str">
            <v>ANI</v>
          </cell>
          <cell r="C5" t="str">
            <v>C</v>
          </cell>
          <cell r="D5" t="str">
            <v>N6312-4</v>
          </cell>
          <cell r="E5">
            <v>1</v>
          </cell>
          <cell r="F5" t="str">
            <v>AIT-3045</v>
          </cell>
          <cell r="I5">
            <v>1.2</v>
          </cell>
          <cell r="J5">
            <v>3.1</v>
          </cell>
          <cell r="K5">
            <v>13</v>
          </cell>
          <cell r="L5">
            <v>1.72</v>
          </cell>
          <cell r="M5">
            <v>2.1</v>
          </cell>
          <cell r="N5">
            <v>9</v>
          </cell>
          <cell r="O5">
            <v>2.1</v>
          </cell>
          <cell r="P5">
            <v>9</v>
          </cell>
          <cell r="U5">
            <v>1.2</v>
          </cell>
          <cell r="V5">
            <v>5.0999999999999996</v>
          </cell>
          <cell r="W5">
            <v>5.0999999999999996</v>
          </cell>
          <cell r="Y5">
            <v>0.47</v>
          </cell>
          <cell r="Z5">
            <v>2</v>
          </cell>
          <cell r="AA5">
            <v>38.1</v>
          </cell>
          <cell r="AB5">
            <v>13.09</v>
          </cell>
          <cell r="AC5">
            <v>0.32</v>
          </cell>
          <cell r="AD5">
            <v>14</v>
          </cell>
          <cell r="AE5">
            <v>2193</v>
          </cell>
          <cell r="AF5" t="str">
            <v>B1,B2,B3,B4</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row>
        <row r="6">
          <cell r="A6">
            <v>5511006201</v>
          </cell>
          <cell r="B6" t="str">
            <v>ANI</v>
          </cell>
          <cell r="C6" t="str">
            <v>A</v>
          </cell>
          <cell r="D6" t="str">
            <v>N6312-4</v>
          </cell>
          <cell r="E6">
            <v>1</v>
          </cell>
          <cell r="F6" t="str">
            <v>AIT-3045</v>
          </cell>
          <cell r="I6">
            <v>1.2</v>
          </cell>
          <cell r="J6">
            <v>3.1</v>
          </cell>
          <cell r="K6">
            <v>13</v>
          </cell>
          <cell r="L6">
            <v>1.72</v>
          </cell>
          <cell r="M6">
            <v>2.1</v>
          </cell>
          <cell r="N6">
            <v>9</v>
          </cell>
          <cell r="O6">
            <v>2.1</v>
          </cell>
          <cell r="P6">
            <v>9</v>
          </cell>
          <cell r="U6">
            <v>1.2</v>
          </cell>
          <cell r="V6">
            <v>5.0999999999999996</v>
          </cell>
          <cell r="Y6">
            <v>0.45</v>
          </cell>
          <cell r="Z6">
            <v>2</v>
          </cell>
          <cell r="AA6">
            <v>38</v>
          </cell>
          <cell r="AB6">
            <v>11.8</v>
          </cell>
          <cell r="AC6">
            <v>0.28999999999999998</v>
          </cell>
          <cell r="AD6">
            <v>14</v>
          </cell>
          <cell r="AE6">
            <v>2271</v>
          </cell>
          <cell r="AF6" t="str">
            <v>B1,B2,B3,B4</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A7">
            <v>5511006202</v>
          </cell>
          <cell r="B7" t="str">
            <v>ANI</v>
          </cell>
          <cell r="C7" t="str">
            <v>C</v>
          </cell>
          <cell r="D7" t="str">
            <v>N9103-1</v>
          </cell>
          <cell r="E7">
            <v>1</v>
          </cell>
          <cell r="F7" t="str">
            <v>ISDN TA128 V2.0</v>
          </cell>
          <cell r="I7">
            <v>1.1599999999999999</v>
          </cell>
          <cell r="J7">
            <v>3.34</v>
          </cell>
          <cell r="K7">
            <v>10</v>
          </cell>
          <cell r="M7">
            <v>1.58</v>
          </cell>
          <cell r="N7">
            <v>5</v>
          </cell>
          <cell r="O7">
            <v>1.8</v>
          </cell>
          <cell r="P7">
            <v>5.7</v>
          </cell>
          <cell r="Q7">
            <v>2</v>
          </cell>
          <cell r="Y7">
            <v>0.63</v>
          </cell>
          <cell r="Z7">
            <v>2</v>
          </cell>
          <cell r="AA7">
            <v>22.7</v>
          </cell>
          <cell r="AB7">
            <v>9.67</v>
          </cell>
          <cell r="AC7">
            <v>0.24</v>
          </cell>
          <cell r="AD7">
            <v>19</v>
          </cell>
          <cell r="AE7">
            <v>1616</v>
          </cell>
          <cell r="AF7" t="str">
            <v>B1,B2,B3,B4</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row>
        <row r="8">
          <cell r="A8">
            <v>5511013001</v>
          </cell>
          <cell r="B8" t="str">
            <v>ANI</v>
          </cell>
          <cell r="C8" t="str">
            <v>C</v>
          </cell>
          <cell r="D8" t="str">
            <v>N7907-4</v>
          </cell>
          <cell r="E8">
            <v>1</v>
          </cell>
          <cell r="F8" t="str">
            <v>7XH-27</v>
          </cell>
          <cell r="I8">
            <v>0.76</v>
          </cell>
          <cell r="J8">
            <v>2.2999999999999998</v>
          </cell>
          <cell r="K8">
            <v>5</v>
          </cell>
          <cell r="L8">
            <v>0.5</v>
          </cell>
          <cell r="M8">
            <v>3.6</v>
          </cell>
          <cell r="N8">
            <v>8</v>
          </cell>
          <cell r="O8">
            <v>1.35</v>
          </cell>
          <cell r="P8">
            <v>3</v>
          </cell>
          <cell r="R8">
            <v>0.4</v>
          </cell>
          <cell r="S8">
            <v>0.9</v>
          </cell>
          <cell r="Y8">
            <v>0.43</v>
          </cell>
          <cell r="Z8">
            <v>1</v>
          </cell>
          <cell r="AA8">
            <v>18</v>
          </cell>
          <cell r="AB8">
            <v>9.34</v>
          </cell>
          <cell r="AC8">
            <v>0.23</v>
          </cell>
          <cell r="AD8">
            <v>26</v>
          </cell>
          <cell r="AE8">
            <v>1178</v>
          </cell>
          <cell r="AF8" t="str">
            <v>B1,B2,B3,B4</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row>
        <row r="9">
          <cell r="A9">
            <v>5511013101</v>
          </cell>
          <cell r="B9" t="str">
            <v>ANI</v>
          </cell>
          <cell r="D9" t="str">
            <v>N7907-2</v>
          </cell>
          <cell r="E9">
            <v>1</v>
          </cell>
          <cell r="F9" t="str">
            <v>8XH-17</v>
          </cell>
          <cell r="I9">
            <v>1</v>
          </cell>
          <cell r="J9">
            <v>1.6</v>
          </cell>
          <cell r="K9">
            <v>4</v>
          </cell>
          <cell r="L9">
            <v>1</v>
          </cell>
          <cell r="M9">
            <v>4.4000000000000004</v>
          </cell>
          <cell r="N9">
            <v>11</v>
          </cell>
          <cell r="O9">
            <v>0.3</v>
          </cell>
          <cell r="P9">
            <v>0.8</v>
          </cell>
          <cell r="R9">
            <v>1.96</v>
          </cell>
          <cell r="S9">
            <v>4.9000000000000004</v>
          </cell>
          <cell r="Y9">
            <v>0.38</v>
          </cell>
          <cell r="Z9">
            <v>1</v>
          </cell>
          <cell r="AA9">
            <v>22</v>
          </cell>
          <cell r="AB9">
            <v>10.6</v>
          </cell>
          <cell r="AC9">
            <v>0.26</v>
          </cell>
          <cell r="AD9">
            <v>23</v>
          </cell>
          <cell r="AE9">
            <v>1325</v>
          </cell>
          <cell r="AF9" t="str">
            <v>B1,B2,B3,B4</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row>
        <row r="10">
          <cell r="A10">
            <v>5511013201</v>
          </cell>
          <cell r="B10" t="str">
            <v>ANI</v>
          </cell>
          <cell r="C10" t="str">
            <v>C</v>
          </cell>
          <cell r="D10" t="str">
            <v>N7907-2</v>
          </cell>
          <cell r="E10">
            <v>1</v>
          </cell>
          <cell r="F10" t="str">
            <v>8XH-17</v>
          </cell>
          <cell r="I10">
            <v>1</v>
          </cell>
          <cell r="J10">
            <v>1.8</v>
          </cell>
          <cell r="K10">
            <v>3</v>
          </cell>
          <cell r="L10">
            <v>1</v>
          </cell>
          <cell r="M10">
            <v>4.8</v>
          </cell>
          <cell r="N10">
            <v>8</v>
          </cell>
          <cell r="O10">
            <v>0.3</v>
          </cell>
          <cell r="P10">
            <v>0.5</v>
          </cell>
          <cell r="R10">
            <v>1.96</v>
          </cell>
          <cell r="S10">
            <v>3.3</v>
          </cell>
          <cell r="Y10">
            <v>0.57999999999999996</v>
          </cell>
          <cell r="Z10">
            <v>1</v>
          </cell>
          <cell r="AA10">
            <v>15.8</v>
          </cell>
          <cell r="AB10">
            <v>12.44</v>
          </cell>
          <cell r="AC10">
            <v>0.31</v>
          </cell>
          <cell r="AD10">
            <v>35</v>
          </cell>
          <cell r="AE10">
            <v>877</v>
          </cell>
          <cell r="AF10" t="str">
            <v>B1,B2,B3,B4</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row>
        <row r="11">
          <cell r="A11">
            <v>5511014001</v>
          </cell>
          <cell r="B11" t="str">
            <v>ANI</v>
          </cell>
          <cell r="D11" t="str">
            <v>N8103-1</v>
          </cell>
          <cell r="F11" t="str">
            <v>AIT-324S</v>
          </cell>
          <cell r="I11">
            <v>1.5</v>
          </cell>
          <cell r="J11">
            <v>3.3</v>
          </cell>
          <cell r="K11">
            <v>8</v>
          </cell>
          <cell r="L11">
            <v>1</v>
          </cell>
          <cell r="M11">
            <v>2</v>
          </cell>
          <cell r="N11">
            <v>5</v>
          </cell>
          <cell r="O11">
            <v>1.1399999999999999</v>
          </cell>
          <cell r="P11">
            <v>2.9</v>
          </cell>
          <cell r="R11">
            <v>1.02</v>
          </cell>
          <cell r="S11">
            <v>2.6</v>
          </cell>
          <cell r="U11">
            <v>2</v>
          </cell>
          <cell r="V11">
            <v>5.0999999999999996</v>
          </cell>
          <cell r="Y11">
            <v>0.77</v>
          </cell>
          <cell r="Z11">
            <v>2</v>
          </cell>
          <cell r="AA11">
            <v>26</v>
          </cell>
          <cell r="AB11">
            <v>12.7</v>
          </cell>
          <cell r="AC11">
            <v>0.31</v>
          </cell>
          <cell r="AD11">
            <v>23</v>
          </cell>
          <cell r="AE11">
            <v>1325</v>
          </cell>
          <cell r="AF11" t="str">
            <v>B1,B2,B3,B4</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A12">
            <v>5511014101</v>
          </cell>
          <cell r="B12" t="str">
            <v>ANI</v>
          </cell>
          <cell r="D12" t="str">
            <v>N8103-1</v>
          </cell>
          <cell r="F12" t="str">
            <v>AIT-334S</v>
          </cell>
          <cell r="I12">
            <v>1.5</v>
          </cell>
          <cell r="J12">
            <v>3.3</v>
          </cell>
          <cell r="K12">
            <v>8</v>
          </cell>
          <cell r="L12">
            <v>1</v>
          </cell>
          <cell r="M12">
            <v>2</v>
          </cell>
          <cell r="N12">
            <v>5</v>
          </cell>
          <cell r="O12">
            <v>1.1399999999999999</v>
          </cell>
          <cell r="P12">
            <v>2.9</v>
          </cell>
          <cell r="R12">
            <v>1.02</v>
          </cell>
          <cell r="S12">
            <v>2.6</v>
          </cell>
          <cell r="U12">
            <v>2</v>
          </cell>
          <cell r="V12">
            <v>5.0999999999999996</v>
          </cell>
          <cell r="Y12">
            <v>0.77</v>
          </cell>
          <cell r="Z12">
            <v>2</v>
          </cell>
          <cell r="AA12">
            <v>26</v>
          </cell>
          <cell r="AB12">
            <v>12.7</v>
          </cell>
          <cell r="AC12">
            <v>0.31</v>
          </cell>
          <cell r="AD12">
            <v>23</v>
          </cell>
          <cell r="AE12">
            <v>1325</v>
          </cell>
          <cell r="AF12" t="str">
            <v>B1,B2,B3,B4</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A13">
            <v>5511015001</v>
          </cell>
          <cell r="B13" t="str">
            <v>ANI</v>
          </cell>
          <cell r="C13" t="str">
            <v>C</v>
          </cell>
          <cell r="D13" t="str">
            <v>N6312-5</v>
          </cell>
          <cell r="E13">
            <v>1</v>
          </cell>
          <cell r="F13" t="str">
            <v>DORO ARES</v>
          </cell>
          <cell r="I13">
            <v>0.45</v>
          </cell>
          <cell r="J13">
            <v>2.61</v>
          </cell>
          <cell r="K13">
            <v>5</v>
          </cell>
          <cell r="L13">
            <v>0.5</v>
          </cell>
          <cell r="M13">
            <v>3.6</v>
          </cell>
          <cell r="N13">
            <v>7</v>
          </cell>
          <cell r="O13">
            <v>0.59</v>
          </cell>
          <cell r="P13">
            <v>1.1000000000000001</v>
          </cell>
          <cell r="U13">
            <v>1.5</v>
          </cell>
          <cell r="V13">
            <v>2.9</v>
          </cell>
          <cell r="W13">
            <v>2.9</v>
          </cell>
          <cell r="Y13">
            <v>0.5</v>
          </cell>
          <cell r="Z13">
            <v>1</v>
          </cell>
          <cell r="AA13">
            <v>17</v>
          </cell>
          <cell r="AB13">
            <v>10.199999999999999</v>
          </cell>
          <cell r="AC13">
            <v>0.25</v>
          </cell>
          <cell r="AD13">
            <v>30</v>
          </cell>
          <cell r="AE13">
            <v>1023</v>
          </cell>
          <cell r="AF13" t="str">
            <v>B1,B2,B3,B4</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row>
        <row r="14">
          <cell r="A14">
            <v>5511015101</v>
          </cell>
          <cell r="B14" t="str">
            <v>ANI</v>
          </cell>
          <cell r="C14" t="str">
            <v>A</v>
          </cell>
          <cell r="D14" t="str">
            <v>N6312-4</v>
          </cell>
          <cell r="E14">
            <v>1</v>
          </cell>
          <cell r="F14" t="str">
            <v>DORO HEAR</v>
          </cell>
          <cell r="I14">
            <v>1.2</v>
          </cell>
          <cell r="J14">
            <v>3.4</v>
          </cell>
          <cell r="K14">
            <v>14</v>
          </cell>
          <cell r="L14">
            <v>1.72</v>
          </cell>
          <cell r="M14">
            <v>2.1</v>
          </cell>
          <cell r="N14">
            <v>9</v>
          </cell>
          <cell r="O14">
            <v>2.1</v>
          </cell>
          <cell r="P14">
            <v>9</v>
          </cell>
          <cell r="U14">
            <v>1.2</v>
          </cell>
          <cell r="V14">
            <v>5.0999999999999996</v>
          </cell>
          <cell r="Y14">
            <v>0.45</v>
          </cell>
          <cell r="Z14">
            <v>2</v>
          </cell>
          <cell r="AA14">
            <v>39</v>
          </cell>
          <cell r="AB14">
            <v>12.1</v>
          </cell>
          <cell r="AC14">
            <v>0.3</v>
          </cell>
          <cell r="AD14">
            <v>14</v>
          </cell>
          <cell r="AE14">
            <v>2271</v>
          </cell>
          <cell r="AF14" t="str">
            <v>B1,B2,B3,B4</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A15">
            <v>5511016001</v>
          </cell>
          <cell r="B15" t="str">
            <v>ANI</v>
          </cell>
          <cell r="C15" t="str">
            <v>C</v>
          </cell>
          <cell r="D15">
            <v>2267458</v>
          </cell>
          <cell r="E15">
            <v>2</v>
          </cell>
          <cell r="F15" t="str">
            <v>AIT-324S-E</v>
          </cell>
          <cell r="I15">
            <v>1.5</v>
          </cell>
          <cell r="J15">
            <v>3.1</v>
          </cell>
          <cell r="K15">
            <v>12</v>
          </cell>
          <cell r="M15">
            <v>1.55</v>
          </cell>
          <cell r="N15">
            <v>6</v>
          </cell>
          <cell r="O15">
            <v>1.4</v>
          </cell>
          <cell r="P15">
            <v>5.4</v>
          </cell>
          <cell r="Q15">
            <v>2</v>
          </cell>
          <cell r="Y15">
            <v>0.25</v>
          </cell>
          <cell r="Z15">
            <v>1</v>
          </cell>
          <cell r="AA15">
            <v>24.4</v>
          </cell>
          <cell r="AB15">
            <v>9.3000000000000007</v>
          </cell>
          <cell r="AC15">
            <v>0.23</v>
          </cell>
          <cell r="AD15">
            <v>15</v>
          </cell>
          <cell r="AE15">
            <v>2047</v>
          </cell>
          <cell r="AF15" t="str">
            <v>B1,B2,B3,B4</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row>
        <row r="16">
          <cell r="A16">
            <v>5511016101</v>
          </cell>
          <cell r="B16" t="str">
            <v>ANI</v>
          </cell>
          <cell r="C16" t="str">
            <v>C</v>
          </cell>
          <cell r="D16" t="str">
            <v>N8108-1</v>
          </cell>
          <cell r="E16">
            <v>2</v>
          </cell>
          <cell r="F16" t="str">
            <v>AIT-334S</v>
          </cell>
          <cell r="I16">
            <v>1.5</v>
          </cell>
          <cell r="J16">
            <v>3.1</v>
          </cell>
          <cell r="K16">
            <v>12</v>
          </cell>
          <cell r="M16">
            <v>1.55</v>
          </cell>
          <cell r="N16">
            <v>6</v>
          </cell>
          <cell r="O16">
            <v>1.4</v>
          </cell>
          <cell r="P16">
            <v>5.4</v>
          </cell>
          <cell r="Q16">
            <v>2</v>
          </cell>
          <cell r="X16">
            <v>0.4</v>
          </cell>
          <cell r="Y16">
            <v>0.25</v>
          </cell>
          <cell r="Z16">
            <v>1</v>
          </cell>
          <cell r="AA16">
            <v>24.4</v>
          </cell>
          <cell r="AB16">
            <v>9.3000000000000007</v>
          </cell>
          <cell r="AC16">
            <v>0.23</v>
          </cell>
          <cell r="AD16">
            <v>15</v>
          </cell>
          <cell r="AE16">
            <v>2047</v>
          </cell>
          <cell r="AF16" t="str">
            <v>B1,B2,B3,B4</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row>
        <row r="17">
          <cell r="A17">
            <v>5511016201</v>
          </cell>
          <cell r="B17" t="str">
            <v>ANI</v>
          </cell>
          <cell r="C17" t="str">
            <v>C</v>
          </cell>
          <cell r="D17">
            <v>2267458</v>
          </cell>
          <cell r="E17">
            <v>2</v>
          </cell>
          <cell r="F17" t="str">
            <v>AIT-334S-E</v>
          </cell>
          <cell r="I17">
            <v>1.5</v>
          </cell>
          <cell r="J17">
            <v>3.1</v>
          </cell>
          <cell r="K17">
            <v>12</v>
          </cell>
          <cell r="M17">
            <v>1.9</v>
          </cell>
          <cell r="N17">
            <v>6</v>
          </cell>
          <cell r="O17">
            <v>1.55</v>
          </cell>
          <cell r="P17">
            <v>4.9000000000000004</v>
          </cell>
          <cell r="Q17">
            <v>2</v>
          </cell>
          <cell r="Y17">
            <v>0.25</v>
          </cell>
          <cell r="Z17">
            <v>1</v>
          </cell>
          <cell r="AA17">
            <v>23.9</v>
          </cell>
          <cell r="AB17">
            <v>9.8000000000000007</v>
          </cell>
          <cell r="AC17">
            <v>0.24</v>
          </cell>
          <cell r="AD17">
            <v>15</v>
          </cell>
          <cell r="AE17">
            <v>2047</v>
          </cell>
          <cell r="AF17" t="str">
            <v>B1,B2,B3,B4</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row>
        <row r="18">
          <cell r="A18">
            <v>5511016402</v>
          </cell>
          <cell r="B18" t="str">
            <v>ANI</v>
          </cell>
          <cell r="C18" t="str">
            <v>C</v>
          </cell>
          <cell r="D18" t="str">
            <v>N8108-2</v>
          </cell>
          <cell r="E18">
            <v>2</v>
          </cell>
          <cell r="F18" t="str">
            <v>TA-128</v>
          </cell>
          <cell r="I18">
            <v>1.5</v>
          </cell>
          <cell r="J18">
            <v>3.9</v>
          </cell>
          <cell r="K18">
            <v>9</v>
          </cell>
          <cell r="M18">
            <v>1.53</v>
          </cell>
          <cell r="N18">
            <v>4</v>
          </cell>
          <cell r="O18">
            <v>1.4</v>
          </cell>
          <cell r="P18">
            <v>3.7</v>
          </cell>
          <cell r="Q18">
            <v>2</v>
          </cell>
          <cell r="Y18">
            <v>0.38</v>
          </cell>
          <cell r="Z18">
            <v>1</v>
          </cell>
          <cell r="AA18">
            <v>17.7</v>
          </cell>
          <cell r="AB18">
            <v>10.210000000000001</v>
          </cell>
          <cell r="AC18">
            <v>0.25</v>
          </cell>
          <cell r="AD18">
            <v>23</v>
          </cell>
          <cell r="AE18">
            <v>1335</v>
          </cell>
          <cell r="AF18" t="str">
            <v>B1,B2,B3,B4</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row>
        <row r="19">
          <cell r="A19">
            <v>5511017001</v>
          </cell>
          <cell r="B19" t="str">
            <v>ANI</v>
          </cell>
          <cell r="C19" t="str">
            <v>C</v>
          </cell>
          <cell r="D19" t="str">
            <v>N9101-2</v>
          </cell>
          <cell r="E19">
            <v>2</v>
          </cell>
          <cell r="F19" t="str">
            <v>8XH-16</v>
          </cell>
          <cell r="I19">
            <v>0.79</v>
          </cell>
          <cell r="J19">
            <v>2.33</v>
          </cell>
          <cell r="K19">
            <v>8</v>
          </cell>
          <cell r="L19">
            <v>0.5</v>
          </cell>
          <cell r="M19">
            <v>3</v>
          </cell>
          <cell r="N19">
            <v>11</v>
          </cell>
          <cell r="O19">
            <v>0.4</v>
          </cell>
          <cell r="P19">
            <v>1.5</v>
          </cell>
          <cell r="Q19">
            <v>1</v>
          </cell>
          <cell r="R19">
            <v>1.5</v>
          </cell>
          <cell r="S19">
            <v>5.5</v>
          </cell>
          <cell r="T19">
            <v>2</v>
          </cell>
          <cell r="Y19">
            <v>0.25</v>
          </cell>
          <cell r="Z19">
            <v>1</v>
          </cell>
          <cell r="AA19">
            <v>27</v>
          </cell>
          <cell r="AB19">
            <v>9.56</v>
          </cell>
          <cell r="AC19">
            <v>0.24</v>
          </cell>
          <cell r="AD19">
            <v>15</v>
          </cell>
          <cell r="AE19">
            <v>2047</v>
          </cell>
          <cell r="AF19" t="str">
            <v>B1,B2,B3,B4</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row>
        <row r="20">
          <cell r="A20">
            <v>5511017004</v>
          </cell>
          <cell r="B20" t="str">
            <v>ANI</v>
          </cell>
          <cell r="C20" t="str">
            <v>A</v>
          </cell>
          <cell r="D20" t="str">
            <v>N0206-1</v>
          </cell>
          <cell r="E20">
            <v>8</v>
          </cell>
          <cell r="F20" t="str">
            <v>DSU DAUGHTER B.D</v>
          </cell>
          <cell r="I20">
            <v>0.13</v>
          </cell>
          <cell r="J20">
            <v>0.27</v>
          </cell>
          <cell r="K20">
            <v>2</v>
          </cell>
          <cell r="M20">
            <v>0.93</v>
          </cell>
          <cell r="N20">
            <v>7</v>
          </cell>
          <cell r="Y20">
            <v>0.13</v>
          </cell>
          <cell r="Z20">
            <v>1</v>
          </cell>
          <cell r="AA20">
            <v>10</v>
          </cell>
          <cell r="AB20">
            <v>1.59</v>
          </cell>
          <cell r="AC20">
            <v>0.04</v>
          </cell>
          <cell r="AD20">
            <v>8</v>
          </cell>
          <cell r="AE20">
            <v>3837</v>
          </cell>
          <cell r="AF20" t="str">
            <v>B1,B2,B3,B4</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21">
            <v>5511017101</v>
          </cell>
          <cell r="C21" t="str">
            <v>C</v>
          </cell>
          <cell r="D21" t="str">
            <v>N9101-2</v>
          </cell>
          <cell r="E21">
            <v>2</v>
          </cell>
          <cell r="F21" t="str">
            <v>ED1283</v>
          </cell>
          <cell r="I21">
            <v>0.59</v>
          </cell>
          <cell r="J21">
            <v>1.92</v>
          </cell>
          <cell r="K21">
            <v>8</v>
          </cell>
          <cell r="L21">
            <v>0</v>
          </cell>
          <cell r="M21">
            <v>2.2999999999999998</v>
          </cell>
          <cell r="N21">
            <v>8</v>
          </cell>
          <cell r="O21">
            <v>1.5</v>
          </cell>
          <cell r="P21">
            <v>5.2</v>
          </cell>
          <cell r="Q21">
            <v>2</v>
          </cell>
          <cell r="Y21">
            <v>0.2</v>
          </cell>
          <cell r="Z21">
            <v>1</v>
          </cell>
          <cell r="AA21">
            <v>22.2</v>
          </cell>
          <cell r="AB21">
            <v>7.1</v>
          </cell>
          <cell r="AC21">
            <v>0.18</v>
          </cell>
          <cell r="AD21">
            <v>12</v>
          </cell>
          <cell r="AE21">
            <v>2558</v>
          </cell>
          <cell r="AF21" t="str">
            <v>B1,B2,B3,B4</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row>
        <row r="22">
          <cell r="A22">
            <v>5511024002</v>
          </cell>
          <cell r="C22" t="str">
            <v>A</v>
          </cell>
          <cell r="E22">
            <v>1</v>
          </cell>
          <cell r="F22" t="str">
            <v>AWI-900ST-P</v>
          </cell>
          <cell r="G22">
            <v>0</v>
          </cell>
          <cell r="H22">
            <v>0</v>
          </cell>
          <cell r="I22">
            <v>1</v>
          </cell>
          <cell r="J22">
            <v>2.42</v>
          </cell>
          <cell r="K22">
            <v>7</v>
          </cell>
          <cell r="L22">
            <v>0</v>
          </cell>
          <cell r="M22">
            <v>2.76</v>
          </cell>
          <cell r="N22">
            <v>8</v>
          </cell>
          <cell r="O22">
            <v>1.6</v>
          </cell>
          <cell r="P22">
            <v>4.5999999999999996</v>
          </cell>
          <cell r="Q22">
            <v>2</v>
          </cell>
          <cell r="R22">
            <v>0</v>
          </cell>
          <cell r="U22">
            <v>0</v>
          </cell>
          <cell r="X22">
            <v>0</v>
          </cell>
          <cell r="Y22">
            <v>0.33</v>
          </cell>
          <cell r="Z22">
            <v>1</v>
          </cell>
          <cell r="AA22">
            <v>20.6</v>
          </cell>
          <cell r="AB22">
            <v>9.11</v>
          </cell>
          <cell r="AC22">
            <v>0.23</v>
          </cell>
          <cell r="AD22">
            <v>20</v>
          </cell>
          <cell r="AE22">
            <v>1535</v>
          </cell>
          <cell r="AF22" t="str">
            <v>B1,B2,B3,B4,B7</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row>
        <row r="23">
          <cell r="A23">
            <v>5511024102</v>
          </cell>
          <cell r="C23" t="str">
            <v>C</v>
          </cell>
          <cell r="D23" t="str">
            <v>N9105-1</v>
          </cell>
          <cell r="E23">
            <v>1</v>
          </cell>
          <cell r="F23" t="str">
            <v>AWI-900U-P</v>
          </cell>
          <cell r="G23">
            <v>0</v>
          </cell>
          <cell r="H23">
            <v>0</v>
          </cell>
          <cell r="I23">
            <v>1</v>
          </cell>
          <cell r="J23">
            <v>3.01</v>
          </cell>
          <cell r="K23">
            <v>8</v>
          </cell>
          <cell r="L23">
            <v>0.5</v>
          </cell>
          <cell r="M23">
            <v>4.0999999999999996</v>
          </cell>
          <cell r="N23">
            <v>11</v>
          </cell>
          <cell r="O23">
            <v>1.2</v>
          </cell>
          <cell r="P23">
            <v>3.2</v>
          </cell>
          <cell r="Q23">
            <v>2</v>
          </cell>
          <cell r="R23">
            <v>0</v>
          </cell>
          <cell r="U23">
            <v>0</v>
          </cell>
          <cell r="X23">
            <v>0</v>
          </cell>
          <cell r="Y23">
            <v>0.37</v>
          </cell>
          <cell r="Z23">
            <v>1</v>
          </cell>
          <cell r="AA23">
            <v>23.2</v>
          </cell>
          <cell r="AB23">
            <v>11.18</v>
          </cell>
          <cell r="AC23">
            <v>0.28000000000000003</v>
          </cell>
          <cell r="AD23">
            <v>22</v>
          </cell>
          <cell r="AE23">
            <v>1395</v>
          </cell>
          <cell r="AF23" t="str">
            <v>B1,B2,B3,B4,B7</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row>
        <row r="24">
          <cell r="A24">
            <v>5512006001</v>
          </cell>
          <cell r="B24" t="str">
            <v>ANI</v>
          </cell>
          <cell r="D24" t="str">
            <v>N7105-1</v>
          </cell>
          <cell r="F24" t="str">
            <v>AMI-LAOO</v>
          </cell>
          <cell r="I24">
            <v>0.83</v>
          </cell>
          <cell r="J24">
            <v>2.7</v>
          </cell>
          <cell r="K24">
            <v>6</v>
          </cell>
          <cell r="L24">
            <v>0.01</v>
          </cell>
          <cell r="M24">
            <v>2.7</v>
          </cell>
          <cell r="N24">
            <v>6</v>
          </cell>
          <cell r="O24">
            <v>1.29</v>
          </cell>
          <cell r="P24">
            <v>2.9</v>
          </cell>
          <cell r="Y24">
            <v>0.86</v>
          </cell>
          <cell r="Z24">
            <v>2</v>
          </cell>
          <cell r="AA24">
            <v>17</v>
          </cell>
          <cell r="AB24">
            <v>8.39</v>
          </cell>
          <cell r="AC24">
            <v>0.2</v>
          </cell>
          <cell r="AD24">
            <v>26</v>
          </cell>
          <cell r="AE24">
            <v>1178</v>
          </cell>
          <cell r="AF24" t="str">
            <v>B1,B2,B3,B4</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row>
        <row r="25">
          <cell r="A25">
            <v>5512009001</v>
          </cell>
          <cell r="B25" t="str">
            <v>ANI</v>
          </cell>
          <cell r="D25" t="str">
            <v>N7802-1B</v>
          </cell>
          <cell r="F25" t="str">
            <v>AMI-LJOO</v>
          </cell>
          <cell r="I25">
            <v>0.48</v>
          </cell>
          <cell r="J25">
            <v>2.16</v>
          </cell>
          <cell r="K25">
            <v>4</v>
          </cell>
          <cell r="L25">
            <v>0.01</v>
          </cell>
          <cell r="M25">
            <v>5.4</v>
          </cell>
          <cell r="N25">
            <v>10</v>
          </cell>
          <cell r="O25">
            <v>0.51</v>
          </cell>
          <cell r="P25">
            <v>0.9</v>
          </cell>
          <cell r="R25">
            <v>0.89</v>
          </cell>
          <cell r="S25">
            <v>1.6</v>
          </cell>
          <cell r="Y25">
            <v>0.52</v>
          </cell>
          <cell r="Z25">
            <v>1</v>
          </cell>
          <cell r="AA25">
            <v>18</v>
          </cell>
          <cell r="AB25">
            <v>9.9700000000000006</v>
          </cell>
          <cell r="AC25">
            <v>0.24</v>
          </cell>
          <cell r="AD25">
            <v>31</v>
          </cell>
          <cell r="AE25">
            <v>981</v>
          </cell>
          <cell r="AF25" t="str">
            <v>B1,B2,B3,B4</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row>
        <row r="26">
          <cell r="A26">
            <v>5512011101</v>
          </cell>
          <cell r="B26" t="str">
            <v>ANI</v>
          </cell>
          <cell r="C26" t="str">
            <v>C</v>
          </cell>
          <cell r="D26" t="str">
            <v>N7808-2</v>
          </cell>
          <cell r="E26">
            <v>1</v>
          </cell>
          <cell r="F26" t="str">
            <v>AME-TG00</v>
          </cell>
          <cell r="I26">
            <v>1</v>
          </cell>
          <cell r="J26">
            <v>3.9</v>
          </cell>
          <cell r="K26">
            <v>8</v>
          </cell>
          <cell r="L26">
            <v>0.5</v>
          </cell>
          <cell r="M26">
            <v>2.2999999999999998</v>
          </cell>
          <cell r="N26">
            <v>5</v>
          </cell>
          <cell r="O26">
            <v>0.76</v>
          </cell>
          <cell r="P26">
            <v>1.7</v>
          </cell>
          <cell r="R26">
            <v>0.69</v>
          </cell>
          <cell r="S26">
            <v>1.5</v>
          </cell>
          <cell r="U26">
            <v>2.2999999999999998</v>
          </cell>
          <cell r="V26">
            <v>5</v>
          </cell>
          <cell r="W26">
            <v>5.0999999999999996</v>
          </cell>
          <cell r="Y26">
            <v>0.9</v>
          </cell>
          <cell r="Z26">
            <v>2</v>
          </cell>
          <cell r="AA26">
            <v>23.2</v>
          </cell>
          <cell r="AB26">
            <v>13.35</v>
          </cell>
          <cell r="AC26">
            <v>0.33</v>
          </cell>
          <cell r="AD26">
            <v>27</v>
          </cell>
          <cell r="AE26">
            <v>1137</v>
          </cell>
          <cell r="AF26" t="str">
            <v>B1,B2,B3,B4</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row>
        <row r="27">
          <cell r="A27">
            <v>5512011201</v>
          </cell>
          <cell r="B27" t="str">
            <v>ANI</v>
          </cell>
          <cell r="C27" t="str">
            <v>A</v>
          </cell>
          <cell r="D27" t="str">
            <v>N7808-3</v>
          </cell>
          <cell r="E27">
            <v>1</v>
          </cell>
          <cell r="F27" t="str">
            <v>AME-TU00</v>
          </cell>
          <cell r="I27">
            <v>1.5</v>
          </cell>
          <cell r="J27">
            <v>3.6</v>
          </cell>
          <cell r="K27">
            <v>8</v>
          </cell>
          <cell r="L27">
            <v>1</v>
          </cell>
          <cell r="M27">
            <v>1.8</v>
          </cell>
          <cell r="N27">
            <v>4</v>
          </cell>
          <cell r="O27">
            <v>0.76</v>
          </cell>
          <cell r="P27">
            <v>1.8</v>
          </cell>
          <cell r="R27">
            <v>0.69</v>
          </cell>
          <cell r="S27">
            <v>1.5</v>
          </cell>
          <cell r="U27">
            <v>2.2999999999999998</v>
          </cell>
          <cell r="V27">
            <v>5.4</v>
          </cell>
          <cell r="Y27">
            <v>0.86</v>
          </cell>
          <cell r="Z27">
            <v>2</v>
          </cell>
          <cell r="AA27">
            <v>23</v>
          </cell>
          <cell r="AB27">
            <v>12.5</v>
          </cell>
          <cell r="AC27">
            <v>0.3</v>
          </cell>
          <cell r="AD27">
            <v>26</v>
          </cell>
          <cell r="AE27">
            <v>1178</v>
          </cell>
          <cell r="AF27" t="str">
            <v>B1,B2,B3,B4</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row>
        <row r="28">
          <cell r="A28">
            <v>5512011401</v>
          </cell>
          <cell r="B28" t="str">
            <v>ANI</v>
          </cell>
          <cell r="C28" t="str">
            <v>A</v>
          </cell>
          <cell r="D28" t="str">
            <v>N7808-2</v>
          </cell>
          <cell r="E28">
            <v>1</v>
          </cell>
          <cell r="F28" t="str">
            <v>AME-TS00</v>
          </cell>
          <cell r="I28">
            <v>1</v>
          </cell>
          <cell r="J28">
            <v>3.6</v>
          </cell>
          <cell r="K28">
            <v>8</v>
          </cell>
          <cell r="L28">
            <v>1</v>
          </cell>
          <cell r="M28">
            <v>1.8</v>
          </cell>
          <cell r="N28">
            <v>4</v>
          </cell>
          <cell r="O28">
            <v>0.76</v>
          </cell>
          <cell r="P28">
            <v>1.8</v>
          </cell>
          <cell r="R28">
            <v>0.69</v>
          </cell>
          <cell r="S28">
            <v>1.5</v>
          </cell>
          <cell r="U28">
            <v>2.2999999999999998</v>
          </cell>
          <cell r="V28">
            <v>5.4</v>
          </cell>
          <cell r="Y28">
            <v>0.86</v>
          </cell>
          <cell r="Z28">
            <v>2</v>
          </cell>
          <cell r="AA28">
            <v>23</v>
          </cell>
          <cell r="AB28">
            <v>12</v>
          </cell>
          <cell r="AC28">
            <v>0.28999999999999998</v>
          </cell>
          <cell r="AD28">
            <v>26</v>
          </cell>
          <cell r="AE28">
            <v>1178</v>
          </cell>
          <cell r="AF28" t="str">
            <v>B1,B2,B3,B4</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row>
        <row r="29">
          <cell r="A29">
            <v>5512016001</v>
          </cell>
          <cell r="B29" t="str">
            <v>ANI</v>
          </cell>
          <cell r="D29" t="str">
            <v>N7812-1</v>
          </cell>
          <cell r="F29" t="str">
            <v>7XM-24</v>
          </cell>
          <cell r="I29">
            <v>1.9</v>
          </cell>
          <cell r="J29">
            <v>4.0999999999999996</v>
          </cell>
          <cell r="K29">
            <v>11</v>
          </cell>
          <cell r="L29">
            <v>1</v>
          </cell>
          <cell r="M29">
            <v>4.5999999999999996</v>
          </cell>
          <cell r="N29">
            <v>12</v>
          </cell>
          <cell r="O29">
            <v>1.1399999999999999</v>
          </cell>
          <cell r="P29">
            <v>3</v>
          </cell>
          <cell r="R29">
            <v>1.02</v>
          </cell>
          <cell r="S29">
            <v>2.7</v>
          </cell>
          <cell r="U29">
            <v>3.4</v>
          </cell>
          <cell r="V29">
            <v>8.9</v>
          </cell>
          <cell r="Y29">
            <v>7.2</v>
          </cell>
          <cell r="Z29">
            <v>4</v>
          </cell>
          <cell r="AA29">
            <v>42</v>
          </cell>
          <cell r="AB29">
            <v>24.3</v>
          </cell>
          <cell r="AC29">
            <v>0.6</v>
          </cell>
          <cell r="AD29">
            <v>22</v>
          </cell>
          <cell r="AE29">
            <v>1383</v>
          </cell>
          <cell r="AF29" t="str">
            <v>B1,B2,B3,B4</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row>
        <row r="30">
          <cell r="A30">
            <v>5512017101</v>
          </cell>
          <cell r="B30" t="str">
            <v>ANI</v>
          </cell>
          <cell r="C30" t="str">
            <v>C</v>
          </cell>
          <cell r="D30" t="str">
            <v>N8101-2</v>
          </cell>
          <cell r="F30" t="str">
            <v>AMI-RJ11P</v>
          </cell>
          <cell r="I30">
            <v>1</v>
          </cell>
          <cell r="J30">
            <v>1.9</v>
          </cell>
          <cell r="K30">
            <v>11</v>
          </cell>
          <cell r="L30">
            <v>1</v>
          </cell>
          <cell r="M30">
            <v>1.7</v>
          </cell>
          <cell r="N30">
            <v>10</v>
          </cell>
          <cell r="O30">
            <v>0.98</v>
          </cell>
          <cell r="P30">
            <v>5.8</v>
          </cell>
          <cell r="Y30">
            <v>0.32</v>
          </cell>
          <cell r="Z30">
            <v>2</v>
          </cell>
          <cell r="AA30">
            <v>29</v>
          </cell>
          <cell r="AB30">
            <v>6.9</v>
          </cell>
          <cell r="AC30">
            <v>0.17</v>
          </cell>
          <cell r="AD30">
            <v>10</v>
          </cell>
          <cell r="AE30">
            <v>3118</v>
          </cell>
          <cell r="AF30" t="str">
            <v>B1,B2,B3,B4</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row>
        <row r="31">
          <cell r="A31">
            <v>5512017201</v>
          </cell>
          <cell r="B31" t="str">
            <v>ANI</v>
          </cell>
          <cell r="C31" t="str">
            <v>C</v>
          </cell>
          <cell r="D31" t="str">
            <v>N8701-2</v>
          </cell>
          <cell r="E31">
            <v>2</v>
          </cell>
          <cell r="F31" t="str">
            <v>AMI-RJ11P-2</v>
          </cell>
          <cell r="I31">
            <v>1</v>
          </cell>
          <cell r="J31">
            <v>1.9</v>
          </cell>
          <cell r="K31">
            <v>11</v>
          </cell>
          <cell r="L31">
            <v>1</v>
          </cell>
          <cell r="M31">
            <v>1.7</v>
          </cell>
          <cell r="N31">
            <v>10</v>
          </cell>
          <cell r="O31">
            <v>0.98</v>
          </cell>
          <cell r="P31">
            <v>5.8</v>
          </cell>
          <cell r="Y31">
            <v>0.32</v>
          </cell>
          <cell r="Z31">
            <v>2</v>
          </cell>
          <cell r="AA31">
            <v>29</v>
          </cell>
          <cell r="AB31">
            <v>6.9</v>
          </cell>
          <cell r="AC31">
            <v>0.17</v>
          </cell>
          <cell r="AD31">
            <v>10</v>
          </cell>
          <cell r="AE31">
            <v>3118</v>
          </cell>
          <cell r="AF31" t="str">
            <v>B1,B2,B3,B4</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row>
        <row r="32">
          <cell r="A32">
            <v>5512017301</v>
          </cell>
          <cell r="B32" t="str">
            <v>ANI</v>
          </cell>
          <cell r="C32" t="str">
            <v>A</v>
          </cell>
          <cell r="D32" t="str">
            <v>N8701-2</v>
          </cell>
          <cell r="E32">
            <v>2</v>
          </cell>
          <cell r="F32" t="str">
            <v>AMI-RJ11P314</v>
          </cell>
          <cell r="I32">
            <v>1</v>
          </cell>
          <cell r="J32">
            <v>1.9</v>
          </cell>
          <cell r="K32">
            <v>11</v>
          </cell>
          <cell r="L32">
            <v>1</v>
          </cell>
          <cell r="M32">
            <v>1.7</v>
          </cell>
          <cell r="N32">
            <v>10</v>
          </cell>
          <cell r="O32">
            <v>0.98</v>
          </cell>
          <cell r="P32">
            <v>5.8</v>
          </cell>
          <cell r="Y32">
            <v>0.32</v>
          </cell>
          <cell r="Z32">
            <v>2</v>
          </cell>
          <cell r="AA32">
            <v>29</v>
          </cell>
          <cell r="AB32">
            <v>6.9</v>
          </cell>
          <cell r="AC32">
            <v>0.17</v>
          </cell>
          <cell r="AD32">
            <v>10</v>
          </cell>
          <cell r="AE32">
            <v>3118</v>
          </cell>
          <cell r="AF32" t="str">
            <v>B1,B2,B3,B4</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row>
        <row r="33">
          <cell r="A33">
            <v>5512018001</v>
          </cell>
          <cell r="B33" t="str">
            <v>ANI</v>
          </cell>
          <cell r="D33" t="str">
            <v>N8702-2</v>
          </cell>
          <cell r="E33">
            <v>2</v>
          </cell>
          <cell r="F33" t="str">
            <v>AMI-RA02P</v>
          </cell>
          <cell r="I33">
            <v>1.5</v>
          </cell>
          <cell r="J33">
            <v>1.5</v>
          </cell>
          <cell r="K33">
            <v>6</v>
          </cell>
          <cell r="L33">
            <v>1</v>
          </cell>
          <cell r="M33">
            <v>1.5</v>
          </cell>
          <cell r="N33">
            <v>6</v>
          </cell>
          <cell r="O33">
            <v>0.86</v>
          </cell>
          <cell r="P33">
            <v>3.4</v>
          </cell>
          <cell r="Y33">
            <v>0.48</v>
          </cell>
          <cell r="Z33">
            <v>2</v>
          </cell>
          <cell r="AA33">
            <v>17</v>
          </cell>
          <cell r="AB33">
            <v>6.84</v>
          </cell>
          <cell r="AC33">
            <v>0.16</v>
          </cell>
          <cell r="AD33">
            <v>14</v>
          </cell>
          <cell r="AE33">
            <v>2120</v>
          </cell>
          <cell r="AF33" t="str">
            <v>B1,B2,B3,B4</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row>
        <row r="34">
          <cell r="A34">
            <v>5512018101</v>
          </cell>
          <cell r="B34" t="str">
            <v>ANI</v>
          </cell>
          <cell r="C34" t="str">
            <v>A</v>
          </cell>
          <cell r="D34" t="str">
            <v>N8702-2</v>
          </cell>
          <cell r="E34">
            <v>2</v>
          </cell>
          <cell r="F34" t="str">
            <v>AMI-RA02P</v>
          </cell>
          <cell r="I34">
            <v>1.5</v>
          </cell>
          <cell r="J34">
            <v>1.5</v>
          </cell>
          <cell r="K34">
            <v>6</v>
          </cell>
          <cell r="L34">
            <v>1</v>
          </cell>
          <cell r="M34">
            <v>1.5</v>
          </cell>
          <cell r="N34">
            <v>6</v>
          </cell>
          <cell r="O34">
            <v>0.86</v>
          </cell>
          <cell r="P34">
            <v>3.4</v>
          </cell>
          <cell r="Y34">
            <v>0.48</v>
          </cell>
          <cell r="Z34">
            <v>2</v>
          </cell>
          <cell r="AA34">
            <v>17</v>
          </cell>
          <cell r="AB34">
            <v>6.84</v>
          </cell>
          <cell r="AC34">
            <v>0.16</v>
          </cell>
          <cell r="AD34">
            <v>14</v>
          </cell>
          <cell r="AE34">
            <v>2120</v>
          </cell>
          <cell r="AF34" t="str">
            <v>B1,B2,B3,B4</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row>
        <row r="35">
          <cell r="A35">
            <v>5512019101</v>
          </cell>
          <cell r="B35" t="str">
            <v>ANI</v>
          </cell>
          <cell r="C35" t="str">
            <v>A</v>
          </cell>
          <cell r="D35" t="str">
            <v>N8717-1</v>
          </cell>
          <cell r="E35">
            <v>2</v>
          </cell>
          <cell r="F35" t="str">
            <v>56VPCI</v>
          </cell>
          <cell r="I35">
            <v>0.9</v>
          </cell>
          <cell r="J35">
            <v>1.6</v>
          </cell>
          <cell r="K35">
            <v>10</v>
          </cell>
          <cell r="L35">
            <v>0.5</v>
          </cell>
          <cell r="M35">
            <v>1.6</v>
          </cell>
          <cell r="N35">
            <v>10</v>
          </cell>
          <cell r="O35">
            <v>0.91</v>
          </cell>
          <cell r="P35">
            <v>5.7</v>
          </cell>
          <cell r="Y35">
            <v>0.15</v>
          </cell>
          <cell r="Z35">
            <v>1</v>
          </cell>
          <cell r="AA35">
            <v>27</v>
          </cell>
          <cell r="AB35">
            <v>5.66</v>
          </cell>
          <cell r="AC35">
            <v>0.13</v>
          </cell>
          <cell r="AD35">
            <v>9</v>
          </cell>
          <cell r="AE35">
            <v>3312</v>
          </cell>
          <cell r="AF35" t="str">
            <v>B1,B2,B3,B4</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row>
        <row r="36">
          <cell r="A36">
            <v>5512019103</v>
          </cell>
          <cell r="B36" t="str">
            <v>ANI</v>
          </cell>
          <cell r="C36" t="str">
            <v>A</v>
          </cell>
          <cell r="D36" t="str">
            <v>N8712-2</v>
          </cell>
          <cell r="E36">
            <v>2</v>
          </cell>
          <cell r="F36" t="str">
            <v>56VPCI-U/R</v>
          </cell>
          <cell r="I36">
            <v>1</v>
          </cell>
          <cell r="J36">
            <v>1.6</v>
          </cell>
          <cell r="K36">
            <v>10</v>
          </cell>
          <cell r="L36">
            <v>0.5</v>
          </cell>
          <cell r="M36">
            <v>1.4</v>
          </cell>
          <cell r="N36">
            <v>9</v>
          </cell>
          <cell r="O36">
            <v>0.91</v>
          </cell>
          <cell r="P36">
            <v>5.7</v>
          </cell>
          <cell r="Y36">
            <v>0.15</v>
          </cell>
          <cell r="Z36">
            <v>1</v>
          </cell>
          <cell r="AA36">
            <v>26</v>
          </cell>
          <cell r="AB36">
            <v>5.56</v>
          </cell>
          <cell r="AC36">
            <v>0.13</v>
          </cell>
          <cell r="AD36">
            <v>9</v>
          </cell>
          <cell r="AE36">
            <v>3407</v>
          </cell>
          <cell r="AF36" t="str">
            <v>B1,B2,B3,B4</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row>
        <row r="37">
          <cell r="A37">
            <v>5512020001</v>
          </cell>
          <cell r="B37" t="str">
            <v>ANI</v>
          </cell>
          <cell r="C37" t="str">
            <v>A</v>
          </cell>
          <cell r="D37" t="str">
            <v>N8705-1</v>
          </cell>
          <cell r="E37">
            <v>2</v>
          </cell>
          <cell r="F37" t="str">
            <v>AMIRA03P</v>
          </cell>
          <cell r="I37">
            <v>0.5</v>
          </cell>
          <cell r="J37">
            <v>1.9</v>
          </cell>
          <cell r="K37">
            <v>12</v>
          </cell>
          <cell r="L37">
            <v>0.5</v>
          </cell>
          <cell r="M37">
            <v>1.6</v>
          </cell>
          <cell r="N37">
            <v>10</v>
          </cell>
          <cell r="O37">
            <v>0.86</v>
          </cell>
          <cell r="P37">
            <v>5.4</v>
          </cell>
          <cell r="Y37">
            <v>0.15</v>
          </cell>
          <cell r="Z37">
            <v>1</v>
          </cell>
          <cell r="AA37">
            <v>28</v>
          </cell>
          <cell r="AB37">
            <v>5.51</v>
          </cell>
          <cell r="AC37">
            <v>0.13</v>
          </cell>
          <cell r="AD37">
            <v>9</v>
          </cell>
          <cell r="AE37">
            <v>3312</v>
          </cell>
          <cell r="AF37" t="str">
            <v>B1,B2,B3,B4</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row>
        <row r="38">
          <cell r="A38">
            <v>5512022001</v>
          </cell>
          <cell r="B38" t="str">
            <v>ANI</v>
          </cell>
          <cell r="C38" t="str">
            <v>A</v>
          </cell>
          <cell r="D38" t="str">
            <v>N8709-2</v>
          </cell>
          <cell r="E38">
            <v>4</v>
          </cell>
          <cell r="F38" t="str">
            <v>AMI-RE99D</v>
          </cell>
          <cell r="I38">
            <v>1</v>
          </cell>
          <cell r="J38">
            <v>2.2000000000000002</v>
          </cell>
          <cell r="K38">
            <v>14</v>
          </cell>
          <cell r="L38">
            <v>0.5</v>
          </cell>
          <cell r="M38">
            <v>1.4</v>
          </cell>
          <cell r="N38">
            <v>9</v>
          </cell>
          <cell r="O38">
            <v>0.86</v>
          </cell>
          <cell r="P38">
            <v>5.5</v>
          </cell>
          <cell r="Y38">
            <v>0.15</v>
          </cell>
          <cell r="Z38">
            <v>1</v>
          </cell>
          <cell r="AA38">
            <v>30</v>
          </cell>
          <cell r="AB38">
            <v>6.11</v>
          </cell>
          <cell r="AC38">
            <v>0.15</v>
          </cell>
          <cell r="AD38">
            <v>9</v>
          </cell>
          <cell r="AE38">
            <v>3407</v>
          </cell>
          <cell r="AF38" t="str">
            <v>B1,B2,B3,B4</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row>
        <row r="39">
          <cell r="A39">
            <v>5512023001</v>
          </cell>
          <cell r="B39" t="str">
            <v>ANI</v>
          </cell>
          <cell r="C39" t="str">
            <v>C</v>
          </cell>
          <cell r="D39" t="str">
            <v>N8713-1</v>
          </cell>
          <cell r="E39">
            <v>2</v>
          </cell>
          <cell r="F39" t="str">
            <v>8XM-14</v>
          </cell>
          <cell r="I39">
            <v>1</v>
          </cell>
          <cell r="J39">
            <v>4.2</v>
          </cell>
          <cell r="K39">
            <v>11</v>
          </cell>
          <cell r="L39">
            <v>1.5</v>
          </cell>
          <cell r="M39">
            <v>4.9000000000000004</v>
          </cell>
          <cell r="N39">
            <v>13</v>
          </cell>
          <cell r="O39">
            <v>1.5</v>
          </cell>
          <cell r="P39">
            <v>4</v>
          </cell>
          <cell r="R39">
            <v>1.02</v>
          </cell>
          <cell r="S39">
            <v>2.7</v>
          </cell>
          <cell r="U39">
            <v>3.8</v>
          </cell>
          <cell r="V39">
            <v>10.1</v>
          </cell>
          <cell r="Y39">
            <v>1.45</v>
          </cell>
          <cell r="Z39">
            <v>4</v>
          </cell>
          <cell r="AA39">
            <v>45</v>
          </cell>
          <cell r="AB39">
            <v>19.3</v>
          </cell>
          <cell r="AC39">
            <v>0.47</v>
          </cell>
          <cell r="AD39">
            <v>22</v>
          </cell>
          <cell r="AE39">
            <v>1406</v>
          </cell>
          <cell r="AF39" t="str">
            <v>B1,B2,B3,B4</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row>
        <row r="40">
          <cell r="A40">
            <v>5512024001</v>
          </cell>
          <cell r="B40" t="str">
            <v>ANI</v>
          </cell>
          <cell r="C40" t="str">
            <v>A</v>
          </cell>
          <cell r="D40" t="str">
            <v>N8714-1</v>
          </cell>
          <cell r="E40">
            <v>4</v>
          </cell>
          <cell r="F40" t="str">
            <v>AMI-RA99P</v>
          </cell>
          <cell r="I40">
            <v>1</v>
          </cell>
          <cell r="J40">
            <v>1.9</v>
          </cell>
          <cell r="K40">
            <v>12</v>
          </cell>
          <cell r="L40">
            <v>1</v>
          </cell>
          <cell r="M40">
            <v>1.2</v>
          </cell>
          <cell r="N40">
            <v>8</v>
          </cell>
          <cell r="O40">
            <v>0.86</v>
          </cell>
          <cell r="P40">
            <v>5.5</v>
          </cell>
          <cell r="Y40">
            <v>0.14000000000000001</v>
          </cell>
          <cell r="Z40">
            <v>1</v>
          </cell>
          <cell r="AA40">
            <v>26</v>
          </cell>
          <cell r="AB40">
            <v>6.1</v>
          </cell>
          <cell r="AC40">
            <v>0.15</v>
          </cell>
          <cell r="AD40">
            <v>9</v>
          </cell>
          <cell r="AE40">
            <v>3533</v>
          </cell>
          <cell r="AF40" t="str">
            <v>B1,B2,B3,B4</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row>
        <row r="41">
          <cell r="A41">
            <v>5512031001</v>
          </cell>
          <cell r="B41" t="str">
            <v>ANI</v>
          </cell>
          <cell r="C41" t="str">
            <v>C</v>
          </cell>
          <cell r="D41" t="str">
            <v>N8726-3</v>
          </cell>
          <cell r="E41">
            <v>2</v>
          </cell>
          <cell r="F41" t="str">
            <v>AME-MA00</v>
          </cell>
          <cell r="I41">
            <v>1.22</v>
          </cell>
          <cell r="J41">
            <v>3.9</v>
          </cell>
          <cell r="K41">
            <v>14</v>
          </cell>
          <cell r="L41">
            <v>0</v>
          </cell>
          <cell r="M41">
            <v>1.7</v>
          </cell>
          <cell r="N41">
            <v>6</v>
          </cell>
          <cell r="O41">
            <v>0.95</v>
          </cell>
          <cell r="P41">
            <v>3.4</v>
          </cell>
          <cell r="Q41">
            <v>2</v>
          </cell>
          <cell r="R41">
            <v>0.2</v>
          </cell>
          <cell r="S41">
            <v>0.7</v>
          </cell>
          <cell r="T41">
            <v>2</v>
          </cell>
          <cell r="Y41">
            <v>0.28000000000000003</v>
          </cell>
          <cell r="Z41">
            <v>1</v>
          </cell>
          <cell r="AA41">
            <v>25.1</v>
          </cell>
          <cell r="AB41">
            <v>9.4700000000000006</v>
          </cell>
          <cell r="AC41">
            <v>0.23</v>
          </cell>
          <cell r="AD41">
            <v>17</v>
          </cell>
          <cell r="AE41">
            <v>1806</v>
          </cell>
          <cell r="AF41" t="str">
            <v>B1,B2,B3,B4</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row>
        <row r="42">
          <cell r="A42">
            <v>5512031002</v>
          </cell>
          <cell r="B42" t="str">
            <v>ANI</v>
          </cell>
          <cell r="C42" t="str">
            <v>C</v>
          </cell>
          <cell r="D42" t="str">
            <v>N8726-3</v>
          </cell>
          <cell r="E42">
            <v>2</v>
          </cell>
          <cell r="F42" t="str">
            <v>AME-MA00</v>
          </cell>
          <cell r="I42">
            <v>1.22</v>
          </cell>
          <cell r="J42">
            <v>3.9</v>
          </cell>
          <cell r="K42">
            <v>14</v>
          </cell>
          <cell r="M42">
            <v>1.7</v>
          </cell>
          <cell r="N42">
            <v>6</v>
          </cell>
          <cell r="O42">
            <v>0.95</v>
          </cell>
          <cell r="P42">
            <v>3.4</v>
          </cell>
          <cell r="Q42">
            <v>2</v>
          </cell>
          <cell r="R42">
            <v>0.2</v>
          </cell>
          <cell r="S42">
            <v>0.7</v>
          </cell>
          <cell r="T42">
            <v>2</v>
          </cell>
          <cell r="Y42">
            <v>0.28000000000000003</v>
          </cell>
          <cell r="Z42">
            <v>1</v>
          </cell>
          <cell r="AA42">
            <v>25.1</v>
          </cell>
          <cell r="AB42">
            <v>9.4700000000000006</v>
          </cell>
          <cell r="AC42">
            <v>0.23</v>
          </cell>
          <cell r="AD42">
            <v>17</v>
          </cell>
          <cell r="AE42">
            <v>1806</v>
          </cell>
          <cell r="AF42" t="str">
            <v>B1,B2,B3,B4</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row>
        <row r="43">
          <cell r="A43">
            <v>5512031003</v>
          </cell>
          <cell r="B43" t="str">
            <v>ANI</v>
          </cell>
          <cell r="C43" t="str">
            <v>C</v>
          </cell>
          <cell r="D43" t="str">
            <v>N8726-3</v>
          </cell>
          <cell r="E43">
            <v>2</v>
          </cell>
          <cell r="F43" t="str">
            <v>AME-MA00-E</v>
          </cell>
          <cell r="I43">
            <v>1.22</v>
          </cell>
          <cell r="J43">
            <v>3.9</v>
          </cell>
          <cell r="K43">
            <v>14</v>
          </cell>
          <cell r="M43">
            <v>1.7</v>
          </cell>
          <cell r="N43">
            <v>6</v>
          </cell>
          <cell r="O43">
            <v>0.95</v>
          </cell>
          <cell r="P43">
            <v>3.4</v>
          </cell>
          <cell r="Q43">
            <v>2</v>
          </cell>
          <cell r="R43">
            <v>0.2</v>
          </cell>
          <cell r="S43">
            <v>0.7</v>
          </cell>
          <cell r="T43">
            <v>2</v>
          </cell>
          <cell r="Y43">
            <v>0.28000000000000003</v>
          </cell>
          <cell r="Z43">
            <v>1</v>
          </cell>
          <cell r="AA43">
            <v>25.1</v>
          </cell>
          <cell r="AB43">
            <v>9.4700000000000006</v>
          </cell>
          <cell r="AC43">
            <v>0.23</v>
          </cell>
          <cell r="AD43">
            <v>17</v>
          </cell>
          <cell r="AE43">
            <v>1806</v>
          </cell>
          <cell r="AF43" t="str">
            <v>B1,B2,B3,B4</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row>
        <row r="44">
          <cell r="A44">
            <v>5512031101</v>
          </cell>
          <cell r="B44" t="str">
            <v>ANI</v>
          </cell>
          <cell r="C44" t="str">
            <v>C</v>
          </cell>
          <cell r="D44" t="str">
            <v>N8726-3</v>
          </cell>
          <cell r="E44">
            <v>2</v>
          </cell>
          <cell r="F44" t="str">
            <v>AME-MU00</v>
          </cell>
          <cell r="I44">
            <v>1.22</v>
          </cell>
          <cell r="J44">
            <v>3.9</v>
          </cell>
          <cell r="K44">
            <v>14</v>
          </cell>
          <cell r="L44">
            <v>0</v>
          </cell>
          <cell r="M44">
            <v>1.7</v>
          </cell>
          <cell r="N44">
            <v>6</v>
          </cell>
          <cell r="O44">
            <v>0.95</v>
          </cell>
          <cell r="P44">
            <v>3.4</v>
          </cell>
          <cell r="Q44">
            <v>2</v>
          </cell>
          <cell r="R44">
            <v>0.2</v>
          </cell>
          <cell r="S44">
            <v>0.7</v>
          </cell>
          <cell r="T44">
            <v>2</v>
          </cell>
          <cell r="Y44">
            <v>0.28000000000000003</v>
          </cell>
          <cell r="Z44">
            <v>1</v>
          </cell>
          <cell r="AA44">
            <v>25.1</v>
          </cell>
          <cell r="AB44">
            <v>9.4700000000000006</v>
          </cell>
          <cell r="AC44">
            <v>0.23</v>
          </cell>
          <cell r="AD44">
            <v>17</v>
          </cell>
          <cell r="AE44">
            <v>1806</v>
          </cell>
          <cell r="AF44" t="str">
            <v>B1,B2,B3,B4</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row>
        <row r="45">
          <cell r="A45">
            <v>5512031102</v>
          </cell>
          <cell r="B45" t="str">
            <v>ANI</v>
          </cell>
          <cell r="C45" t="str">
            <v>C</v>
          </cell>
          <cell r="D45" t="str">
            <v>N8726-2</v>
          </cell>
          <cell r="E45">
            <v>2</v>
          </cell>
          <cell r="F45" t="str">
            <v>AME-ME00-G</v>
          </cell>
          <cell r="I45">
            <v>1.5</v>
          </cell>
          <cell r="J45">
            <v>4.4000000000000004</v>
          </cell>
          <cell r="K45">
            <v>22</v>
          </cell>
          <cell r="L45">
            <v>1</v>
          </cell>
          <cell r="M45">
            <v>2.2000000000000002</v>
          </cell>
          <cell r="N45">
            <v>8</v>
          </cell>
          <cell r="O45">
            <v>0.94</v>
          </cell>
          <cell r="P45">
            <v>3.4</v>
          </cell>
          <cell r="R45">
            <v>0.69</v>
          </cell>
          <cell r="S45">
            <v>2.5</v>
          </cell>
          <cell r="Y45">
            <v>0.3</v>
          </cell>
          <cell r="Z45">
            <v>2</v>
          </cell>
          <cell r="AA45">
            <v>37.9</v>
          </cell>
          <cell r="AB45">
            <v>12.53</v>
          </cell>
          <cell r="AC45">
            <v>0.31</v>
          </cell>
          <cell r="AD45">
            <v>9</v>
          </cell>
          <cell r="AE45">
            <v>3411</v>
          </cell>
          <cell r="AF45" t="str">
            <v>B1,B2,B3,B4</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row>
        <row r="46">
          <cell r="A46">
            <v>5512031201</v>
          </cell>
          <cell r="B46" t="str">
            <v>ANI</v>
          </cell>
          <cell r="C46" t="str">
            <v>C</v>
          </cell>
          <cell r="D46" t="str">
            <v>N8726-2</v>
          </cell>
          <cell r="E46">
            <v>2</v>
          </cell>
          <cell r="F46" t="str">
            <v>AME-ME00-G</v>
          </cell>
          <cell r="I46">
            <v>1.5</v>
          </cell>
          <cell r="J46">
            <v>4.4000000000000004</v>
          </cell>
          <cell r="K46">
            <v>22</v>
          </cell>
          <cell r="L46">
            <v>1</v>
          </cell>
          <cell r="M46">
            <v>2.2000000000000002</v>
          </cell>
          <cell r="N46">
            <v>8</v>
          </cell>
          <cell r="O46">
            <v>0.94</v>
          </cell>
          <cell r="P46">
            <v>3.4</v>
          </cell>
          <cell r="Q46">
            <v>2</v>
          </cell>
          <cell r="R46">
            <v>0.69</v>
          </cell>
          <cell r="S46">
            <v>2.5</v>
          </cell>
          <cell r="T46">
            <v>2</v>
          </cell>
          <cell r="Y46">
            <v>0.3</v>
          </cell>
          <cell r="Z46">
            <v>2</v>
          </cell>
          <cell r="AA46">
            <v>37.9</v>
          </cell>
          <cell r="AB46">
            <v>12.53</v>
          </cell>
          <cell r="AC46">
            <v>0.31</v>
          </cell>
          <cell r="AD46">
            <v>9</v>
          </cell>
          <cell r="AE46">
            <v>3411</v>
          </cell>
          <cell r="AF46" t="str">
            <v>B1,B2,B3,B4</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row>
        <row r="47">
          <cell r="A47">
            <v>5512031203</v>
          </cell>
          <cell r="B47" t="str">
            <v>ANI</v>
          </cell>
          <cell r="C47" t="str">
            <v>C</v>
          </cell>
          <cell r="D47" t="str">
            <v>N8726-3</v>
          </cell>
          <cell r="E47">
            <v>2</v>
          </cell>
          <cell r="F47" t="str">
            <v>AME-ME00-F</v>
          </cell>
          <cell r="I47">
            <v>1.4</v>
          </cell>
          <cell r="J47">
            <v>3.9</v>
          </cell>
          <cell r="K47">
            <v>14</v>
          </cell>
          <cell r="L47">
            <v>0.2</v>
          </cell>
          <cell r="M47">
            <v>1.7</v>
          </cell>
          <cell r="N47">
            <v>6</v>
          </cell>
          <cell r="O47">
            <v>0.95</v>
          </cell>
          <cell r="P47">
            <v>3.4</v>
          </cell>
          <cell r="Q47">
            <v>2</v>
          </cell>
          <cell r="R47">
            <v>0.2</v>
          </cell>
          <cell r="S47">
            <v>0.7</v>
          </cell>
          <cell r="T47">
            <v>2</v>
          </cell>
          <cell r="Y47">
            <v>0.28000000000000003</v>
          </cell>
          <cell r="Z47">
            <v>1</v>
          </cell>
          <cell r="AA47">
            <v>25.1</v>
          </cell>
          <cell r="AB47">
            <v>10.029999999999999</v>
          </cell>
          <cell r="AC47">
            <v>0.25</v>
          </cell>
          <cell r="AD47">
            <v>17</v>
          </cell>
          <cell r="AE47">
            <v>1806</v>
          </cell>
          <cell r="AF47" t="str">
            <v>B1,B2</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row>
        <row r="48">
          <cell r="A48">
            <v>5512035001</v>
          </cell>
          <cell r="B48" t="str">
            <v>ANI</v>
          </cell>
          <cell r="C48" t="str">
            <v>C</v>
          </cell>
          <cell r="D48" t="str">
            <v>N8731-1</v>
          </cell>
          <cell r="E48">
            <v>2</v>
          </cell>
          <cell r="F48" t="str">
            <v>AME-RE56</v>
          </cell>
          <cell r="I48">
            <v>1.75</v>
          </cell>
          <cell r="J48">
            <v>4.05</v>
          </cell>
          <cell r="K48">
            <v>15</v>
          </cell>
          <cell r="L48">
            <v>1</v>
          </cell>
          <cell r="M48">
            <v>1.74</v>
          </cell>
          <cell r="N48">
            <v>6</v>
          </cell>
          <cell r="O48">
            <v>1.35</v>
          </cell>
          <cell r="P48">
            <v>4.7</v>
          </cell>
          <cell r="Q48">
            <v>2</v>
          </cell>
          <cell r="R48">
            <v>0.2</v>
          </cell>
          <cell r="S48">
            <v>0.7</v>
          </cell>
          <cell r="T48">
            <v>2</v>
          </cell>
          <cell r="Y48">
            <v>0.28000000000000003</v>
          </cell>
          <cell r="Z48">
            <v>1</v>
          </cell>
          <cell r="AA48">
            <v>27.4</v>
          </cell>
          <cell r="AB48">
            <v>12.12</v>
          </cell>
          <cell r="AC48">
            <v>0.3</v>
          </cell>
          <cell r="AD48">
            <v>17</v>
          </cell>
          <cell r="AE48">
            <v>1806</v>
          </cell>
          <cell r="AF48" t="str">
            <v>B1,B2,B3,B4</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row>
        <row r="49">
          <cell r="A49">
            <v>5512035002</v>
          </cell>
          <cell r="C49" t="str">
            <v>C</v>
          </cell>
          <cell r="D49" t="str">
            <v>N9703-1</v>
          </cell>
          <cell r="E49">
            <v>8</v>
          </cell>
          <cell r="F49" t="str">
            <v>AME-RE56 LCD</v>
          </cell>
          <cell r="I49">
            <v>0.28000000000000003</v>
          </cell>
          <cell r="J49">
            <v>0.52</v>
          </cell>
          <cell r="K49">
            <v>3</v>
          </cell>
          <cell r="M49">
            <v>1.5</v>
          </cell>
          <cell r="N49">
            <v>9</v>
          </cell>
          <cell r="O49">
            <v>0.3</v>
          </cell>
          <cell r="P49">
            <v>1.8</v>
          </cell>
          <cell r="Q49">
            <v>1</v>
          </cell>
          <cell r="Y49">
            <v>0.17</v>
          </cell>
          <cell r="Z49">
            <v>1</v>
          </cell>
          <cell r="AA49">
            <v>14.8</v>
          </cell>
          <cell r="AB49">
            <v>3.05</v>
          </cell>
          <cell r="AC49">
            <v>0.08</v>
          </cell>
          <cell r="AD49">
            <v>10</v>
          </cell>
          <cell r="AE49">
            <v>3070</v>
          </cell>
          <cell r="AF49" t="str">
            <v>B4</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row>
        <row r="50">
          <cell r="A50">
            <v>5512035021</v>
          </cell>
          <cell r="C50" t="str">
            <v>C</v>
          </cell>
          <cell r="D50" t="str">
            <v>N9703-1</v>
          </cell>
          <cell r="E50">
            <v>8</v>
          </cell>
          <cell r="F50" t="str">
            <v>ARE-RE56 LCD</v>
          </cell>
          <cell r="I50">
            <v>0.28000000000000003</v>
          </cell>
          <cell r="J50">
            <v>0.52</v>
          </cell>
          <cell r="K50">
            <v>3</v>
          </cell>
          <cell r="M50">
            <v>1.5</v>
          </cell>
          <cell r="N50">
            <v>9</v>
          </cell>
          <cell r="O50">
            <v>0.3</v>
          </cell>
          <cell r="P50">
            <v>1.8</v>
          </cell>
          <cell r="Q50">
            <v>1</v>
          </cell>
          <cell r="Y50">
            <v>0.17</v>
          </cell>
          <cell r="Z50">
            <v>1</v>
          </cell>
          <cell r="AA50">
            <v>14.8</v>
          </cell>
          <cell r="AB50">
            <v>3.05</v>
          </cell>
          <cell r="AC50">
            <v>0.08</v>
          </cell>
          <cell r="AD50">
            <v>10</v>
          </cell>
          <cell r="AE50">
            <v>3070</v>
          </cell>
          <cell r="AF50" t="str">
            <v>B1,B2,B3,B4</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row>
        <row r="51">
          <cell r="A51">
            <v>5512035101</v>
          </cell>
          <cell r="B51" t="str">
            <v>ANI</v>
          </cell>
          <cell r="C51" t="str">
            <v>C</v>
          </cell>
          <cell r="D51" t="str">
            <v>N8731-1</v>
          </cell>
          <cell r="E51">
            <v>2</v>
          </cell>
          <cell r="F51" t="str">
            <v>AME-RA56</v>
          </cell>
          <cell r="I51">
            <v>1.75</v>
          </cell>
          <cell r="J51">
            <v>4.05</v>
          </cell>
          <cell r="K51">
            <v>15</v>
          </cell>
          <cell r="L51">
            <v>1</v>
          </cell>
          <cell r="M51">
            <v>1.74</v>
          </cell>
          <cell r="N51">
            <v>6</v>
          </cell>
          <cell r="O51">
            <v>1.35</v>
          </cell>
          <cell r="P51">
            <v>4.7</v>
          </cell>
          <cell r="Q51">
            <v>2</v>
          </cell>
          <cell r="R51">
            <v>0.2</v>
          </cell>
          <cell r="S51">
            <v>0.7</v>
          </cell>
          <cell r="T51">
            <v>2</v>
          </cell>
          <cell r="Y51">
            <v>0.28000000000000003</v>
          </cell>
          <cell r="Z51">
            <v>1</v>
          </cell>
          <cell r="AA51">
            <v>27.4</v>
          </cell>
          <cell r="AB51">
            <v>12.12</v>
          </cell>
          <cell r="AC51">
            <v>0.3</v>
          </cell>
          <cell r="AD51">
            <v>17</v>
          </cell>
          <cell r="AE51">
            <v>1806</v>
          </cell>
          <cell r="AF51" t="str">
            <v>B1,B2,B3,B4</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row>
        <row r="52">
          <cell r="A52">
            <v>5512035201</v>
          </cell>
          <cell r="B52" t="str">
            <v>ANI</v>
          </cell>
          <cell r="C52" t="str">
            <v>C</v>
          </cell>
          <cell r="D52" t="str">
            <v>N8731-1</v>
          </cell>
          <cell r="E52">
            <v>2</v>
          </cell>
          <cell r="F52" t="str">
            <v>AME-RJ56</v>
          </cell>
          <cell r="I52">
            <v>1.75</v>
          </cell>
          <cell r="J52">
            <v>4.05</v>
          </cell>
          <cell r="K52">
            <v>15</v>
          </cell>
          <cell r="L52">
            <v>1</v>
          </cell>
          <cell r="M52">
            <v>1.74</v>
          </cell>
          <cell r="N52">
            <v>6</v>
          </cell>
          <cell r="O52">
            <v>1.35</v>
          </cell>
          <cell r="P52">
            <v>4.7</v>
          </cell>
          <cell r="Q52">
            <v>2</v>
          </cell>
          <cell r="R52">
            <v>0.2</v>
          </cell>
          <cell r="S52">
            <v>0.7</v>
          </cell>
          <cell r="T52">
            <v>2</v>
          </cell>
          <cell r="Y52">
            <v>0.28000000000000003</v>
          </cell>
          <cell r="Z52">
            <v>1</v>
          </cell>
          <cell r="AA52">
            <v>27.4</v>
          </cell>
          <cell r="AB52">
            <v>12.12</v>
          </cell>
          <cell r="AC52">
            <v>0.3</v>
          </cell>
          <cell r="AD52">
            <v>17</v>
          </cell>
          <cell r="AE52">
            <v>1806</v>
          </cell>
          <cell r="AF52" t="str">
            <v>B1,B2,B3,B4</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row>
        <row r="53">
          <cell r="A53">
            <v>5512035401</v>
          </cell>
          <cell r="B53" t="str">
            <v>ANI</v>
          </cell>
          <cell r="C53" t="str">
            <v>C</v>
          </cell>
          <cell r="D53" t="str">
            <v>N8731-1</v>
          </cell>
          <cell r="E53">
            <v>2</v>
          </cell>
          <cell r="F53" t="str">
            <v>AME-RE56-E</v>
          </cell>
          <cell r="I53">
            <v>1.75</v>
          </cell>
          <cell r="J53">
            <v>4.05</v>
          </cell>
          <cell r="K53">
            <v>15</v>
          </cell>
          <cell r="L53">
            <v>1</v>
          </cell>
          <cell r="M53">
            <v>1.74</v>
          </cell>
          <cell r="N53">
            <v>6</v>
          </cell>
          <cell r="O53">
            <v>1.35</v>
          </cell>
          <cell r="P53">
            <v>4.7</v>
          </cell>
          <cell r="Q53">
            <v>2</v>
          </cell>
          <cell r="R53">
            <v>0.2</v>
          </cell>
          <cell r="S53">
            <v>0.7</v>
          </cell>
          <cell r="T53">
            <v>2</v>
          </cell>
          <cell r="Y53">
            <v>0.28000000000000003</v>
          </cell>
          <cell r="Z53">
            <v>1</v>
          </cell>
          <cell r="AA53">
            <v>27.4</v>
          </cell>
          <cell r="AB53">
            <v>12.12</v>
          </cell>
          <cell r="AC53">
            <v>0.3</v>
          </cell>
          <cell r="AD53">
            <v>17</v>
          </cell>
          <cell r="AE53">
            <v>1806</v>
          </cell>
          <cell r="AF53" t="str">
            <v>B1,B2,B3,B4</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row>
        <row r="54">
          <cell r="A54">
            <v>5512037001</v>
          </cell>
          <cell r="B54" t="str">
            <v>ANI</v>
          </cell>
          <cell r="C54" t="str">
            <v>C</v>
          </cell>
          <cell r="D54" t="str">
            <v>N9704-1</v>
          </cell>
          <cell r="E54">
            <v>2</v>
          </cell>
          <cell r="F54" t="str">
            <v>AMU-AA00</v>
          </cell>
          <cell r="I54">
            <v>1.92</v>
          </cell>
          <cell r="J54">
            <v>2.93</v>
          </cell>
          <cell r="K54">
            <v>11</v>
          </cell>
          <cell r="M54">
            <v>1.2</v>
          </cell>
          <cell r="N54">
            <v>5</v>
          </cell>
          <cell r="O54">
            <v>1.1000000000000001</v>
          </cell>
          <cell r="P54">
            <v>4.5999999999999996</v>
          </cell>
          <cell r="Q54">
            <v>2</v>
          </cell>
          <cell r="R54">
            <v>0.2</v>
          </cell>
          <cell r="S54">
            <v>0.8</v>
          </cell>
          <cell r="T54">
            <v>2</v>
          </cell>
          <cell r="Y54">
            <v>0.27</v>
          </cell>
          <cell r="Z54">
            <v>1</v>
          </cell>
          <cell r="AA54">
            <v>22.4</v>
          </cell>
          <cell r="AB54">
            <v>9.5399999999999991</v>
          </cell>
          <cell r="AC54">
            <v>0.24</v>
          </cell>
          <cell r="AD54">
            <v>16</v>
          </cell>
          <cell r="AE54">
            <v>1919</v>
          </cell>
          <cell r="AF54" t="str">
            <v>B1,B2,B3,B4</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row>
        <row r="55">
          <cell r="A55">
            <v>5512037201</v>
          </cell>
          <cell r="B55" t="str">
            <v>ANI</v>
          </cell>
          <cell r="C55" t="str">
            <v>C</v>
          </cell>
          <cell r="D55" t="str">
            <v>N9704-1</v>
          </cell>
          <cell r="E55">
            <v>2</v>
          </cell>
          <cell r="F55" t="str">
            <v>AMU-AU00</v>
          </cell>
          <cell r="I55">
            <v>1.92</v>
          </cell>
          <cell r="J55">
            <v>2.93</v>
          </cell>
          <cell r="K55">
            <v>11</v>
          </cell>
          <cell r="L55">
            <v>0</v>
          </cell>
          <cell r="M55">
            <v>1.2</v>
          </cell>
          <cell r="N55">
            <v>5</v>
          </cell>
          <cell r="O55">
            <v>1.1000000000000001</v>
          </cell>
          <cell r="P55">
            <v>4.5999999999999996</v>
          </cell>
          <cell r="Q55">
            <v>2</v>
          </cell>
          <cell r="R55">
            <v>0.2</v>
          </cell>
          <cell r="S55">
            <v>0.8</v>
          </cell>
          <cell r="T55">
            <v>2</v>
          </cell>
          <cell r="Y55">
            <v>0.27</v>
          </cell>
          <cell r="Z55">
            <v>1</v>
          </cell>
          <cell r="AA55">
            <v>22.4</v>
          </cell>
          <cell r="AB55">
            <v>9.5399999999999991</v>
          </cell>
          <cell r="AC55">
            <v>0.24</v>
          </cell>
          <cell r="AD55">
            <v>16</v>
          </cell>
          <cell r="AE55">
            <v>1919</v>
          </cell>
          <cell r="AF55" t="str">
            <v>B1,B2,B3,B4</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row>
        <row r="56">
          <cell r="A56">
            <v>5512037301</v>
          </cell>
          <cell r="B56" t="str">
            <v>ANI</v>
          </cell>
          <cell r="C56" t="str">
            <v>A</v>
          </cell>
          <cell r="D56" t="str">
            <v>N0104-1</v>
          </cell>
          <cell r="E56">
            <v>2</v>
          </cell>
          <cell r="F56" t="str">
            <v>AMU-AE00</v>
          </cell>
          <cell r="I56">
            <v>1.29</v>
          </cell>
          <cell r="J56">
            <v>3.9</v>
          </cell>
          <cell r="K56">
            <v>11</v>
          </cell>
          <cell r="L56">
            <v>0.3</v>
          </cell>
          <cell r="M56">
            <v>1.33</v>
          </cell>
          <cell r="N56">
            <v>5</v>
          </cell>
          <cell r="O56">
            <v>1.1000000000000001</v>
          </cell>
          <cell r="P56">
            <v>4.0999999999999996</v>
          </cell>
          <cell r="Q56">
            <v>2</v>
          </cell>
          <cell r="R56">
            <v>0.2</v>
          </cell>
          <cell r="S56">
            <v>0.8</v>
          </cell>
          <cell r="T56">
            <v>2</v>
          </cell>
          <cell r="Y56">
            <v>0.27</v>
          </cell>
          <cell r="Z56">
            <v>1</v>
          </cell>
          <cell r="AA56">
            <v>21.9</v>
          </cell>
          <cell r="AB56">
            <v>9.68</v>
          </cell>
          <cell r="AC56">
            <v>0.24</v>
          </cell>
          <cell r="AD56">
            <v>16</v>
          </cell>
          <cell r="AE56">
            <v>1919</v>
          </cell>
          <cell r="AF56" t="str">
            <v>B1,B2,B3,B4</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row>
        <row r="57">
          <cell r="A57">
            <v>5512038001</v>
          </cell>
          <cell r="B57" t="str">
            <v>ANI</v>
          </cell>
          <cell r="C57" t="str">
            <v>C</v>
          </cell>
          <cell r="D57" t="str">
            <v>N9721-1</v>
          </cell>
          <cell r="E57">
            <v>4</v>
          </cell>
          <cell r="F57" t="str">
            <v>RA20P</v>
          </cell>
          <cell r="I57">
            <v>1.67</v>
          </cell>
          <cell r="J57">
            <v>2</v>
          </cell>
          <cell r="K57">
            <v>12</v>
          </cell>
          <cell r="M57">
            <v>1.5</v>
          </cell>
          <cell r="N57">
            <v>10</v>
          </cell>
          <cell r="O57">
            <v>0.9</v>
          </cell>
          <cell r="P57">
            <v>6</v>
          </cell>
          <cell r="Q57">
            <v>3</v>
          </cell>
          <cell r="R57">
            <v>0.4</v>
          </cell>
          <cell r="S57">
            <v>2.7</v>
          </cell>
          <cell r="T57">
            <v>1</v>
          </cell>
          <cell r="U57">
            <v>0.15</v>
          </cell>
          <cell r="V57">
            <v>1</v>
          </cell>
          <cell r="W57">
            <v>0.9</v>
          </cell>
          <cell r="X57">
            <v>0.2</v>
          </cell>
          <cell r="Y57">
            <v>0.5</v>
          </cell>
          <cell r="Z57">
            <v>3</v>
          </cell>
          <cell r="AA57">
            <v>34.700000000000003</v>
          </cell>
          <cell r="AB57">
            <v>8.7899999999999991</v>
          </cell>
          <cell r="AC57">
            <v>0.22</v>
          </cell>
          <cell r="AD57">
            <v>10</v>
          </cell>
          <cell r="AE57">
            <v>3070</v>
          </cell>
          <cell r="AF57" t="str">
            <v>B1,B2,B3,B4</v>
          </cell>
          <cell r="AG57">
            <v>0</v>
          </cell>
          <cell r="AH57">
            <v>0</v>
          </cell>
          <cell r="AI57">
            <v>0</v>
          </cell>
          <cell r="AJ57">
            <v>0</v>
          </cell>
          <cell r="AK57">
            <v>0</v>
          </cell>
          <cell r="AL57">
            <v>0</v>
          </cell>
          <cell r="AM57">
            <v>0</v>
          </cell>
          <cell r="AN57">
            <v>0</v>
          </cell>
          <cell r="AO57">
            <v>0</v>
          </cell>
          <cell r="AP57">
            <v>0</v>
          </cell>
          <cell r="AQ57">
            <v>0</v>
          </cell>
        </row>
        <row r="58">
          <cell r="A58">
            <v>5512038201</v>
          </cell>
          <cell r="B58" t="str">
            <v>ANI</v>
          </cell>
          <cell r="C58" t="str">
            <v>C</v>
          </cell>
          <cell r="D58" t="str">
            <v>N9721-1</v>
          </cell>
          <cell r="E58">
            <v>4</v>
          </cell>
          <cell r="F58" t="str">
            <v>AMI-RA20P-U/R</v>
          </cell>
          <cell r="I58">
            <v>1.67</v>
          </cell>
          <cell r="J58">
            <v>2</v>
          </cell>
          <cell r="K58">
            <v>12</v>
          </cell>
          <cell r="M58">
            <v>1.5</v>
          </cell>
          <cell r="N58">
            <v>11</v>
          </cell>
          <cell r="O58">
            <v>0.9</v>
          </cell>
          <cell r="P58">
            <v>6.6</v>
          </cell>
          <cell r="Q58">
            <v>3</v>
          </cell>
          <cell r="R58">
            <v>0.7</v>
          </cell>
          <cell r="S58">
            <v>5.0999999999999996</v>
          </cell>
          <cell r="T58">
            <v>1</v>
          </cell>
          <cell r="X58">
            <v>0.5</v>
          </cell>
          <cell r="Y58">
            <v>0.83</v>
          </cell>
          <cell r="Z58">
            <v>5</v>
          </cell>
          <cell r="AA58">
            <v>39.700000000000003</v>
          </cell>
          <cell r="AB58">
            <v>9.27</v>
          </cell>
          <cell r="AC58">
            <v>0.23</v>
          </cell>
          <cell r="AD58">
            <v>10</v>
          </cell>
          <cell r="AE58">
            <v>3070</v>
          </cell>
          <cell r="AF58" t="str">
            <v>B1,B2,B3,B4</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row>
        <row r="59">
          <cell r="A59">
            <v>5512039001</v>
          </cell>
          <cell r="B59" t="str">
            <v>ANI</v>
          </cell>
          <cell r="C59" t="str">
            <v>C</v>
          </cell>
          <cell r="D59" t="str">
            <v>N9717-1</v>
          </cell>
          <cell r="E59">
            <v>4</v>
          </cell>
          <cell r="F59" t="str">
            <v>AMI-RA05P</v>
          </cell>
          <cell r="I59">
            <v>1.22</v>
          </cell>
          <cell r="J59">
            <v>1.3</v>
          </cell>
          <cell r="K59">
            <v>8</v>
          </cell>
          <cell r="M59">
            <v>1.5</v>
          </cell>
          <cell r="N59">
            <v>9</v>
          </cell>
          <cell r="O59">
            <v>0.6</v>
          </cell>
          <cell r="P59">
            <v>3.6</v>
          </cell>
          <cell r="Q59">
            <v>3</v>
          </cell>
          <cell r="R59">
            <v>0.2</v>
          </cell>
          <cell r="S59">
            <v>1.2</v>
          </cell>
          <cell r="T59">
            <v>1</v>
          </cell>
          <cell r="Y59">
            <v>0.33</v>
          </cell>
          <cell r="Z59">
            <v>2</v>
          </cell>
          <cell r="AA59">
            <v>23.8</v>
          </cell>
          <cell r="AB59">
            <v>6.37</v>
          </cell>
          <cell r="AC59">
            <v>0.16</v>
          </cell>
          <cell r="AD59">
            <v>10</v>
          </cell>
          <cell r="AE59">
            <v>3070</v>
          </cell>
          <cell r="AF59" t="str">
            <v>B1,B2,B3,B4</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row>
        <row r="60">
          <cell r="A60">
            <v>5512039101</v>
          </cell>
          <cell r="B60" t="str">
            <v>ANI</v>
          </cell>
          <cell r="C60" t="str">
            <v>C</v>
          </cell>
          <cell r="D60" t="str">
            <v>N9706-1</v>
          </cell>
          <cell r="E60">
            <v>4</v>
          </cell>
          <cell r="F60" t="str">
            <v>RA06P</v>
          </cell>
          <cell r="I60">
            <v>1.92</v>
          </cell>
          <cell r="J60">
            <v>1.5</v>
          </cell>
          <cell r="K60">
            <v>9</v>
          </cell>
          <cell r="M60">
            <v>1.8</v>
          </cell>
          <cell r="N60">
            <v>12</v>
          </cell>
          <cell r="O60">
            <v>0.7</v>
          </cell>
          <cell r="P60">
            <v>4.7</v>
          </cell>
          <cell r="Q60">
            <v>3</v>
          </cell>
          <cell r="R60">
            <v>0.7</v>
          </cell>
          <cell r="S60">
            <v>4.7</v>
          </cell>
          <cell r="T60">
            <v>3</v>
          </cell>
          <cell r="U60">
            <v>0.15</v>
          </cell>
          <cell r="V60">
            <v>1</v>
          </cell>
          <cell r="W60">
            <v>1</v>
          </cell>
          <cell r="Y60">
            <v>0.67</v>
          </cell>
          <cell r="Z60">
            <v>4</v>
          </cell>
          <cell r="AA60">
            <v>35.4</v>
          </cell>
          <cell r="AB60">
            <v>9.36</v>
          </cell>
          <cell r="AC60">
            <v>0.23</v>
          </cell>
          <cell r="AD60">
            <v>10</v>
          </cell>
          <cell r="AE60">
            <v>3070</v>
          </cell>
          <cell r="AF60" t="str">
            <v>B1,B2,B3,B4</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row>
        <row r="61">
          <cell r="A61">
            <v>5512039102</v>
          </cell>
          <cell r="B61" t="str">
            <v>ANI</v>
          </cell>
          <cell r="C61" t="str">
            <v>C</v>
          </cell>
          <cell r="D61" t="str">
            <v>N9716-1</v>
          </cell>
          <cell r="E61">
            <v>4</v>
          </cell>
          <cell r="F61" t="str">
            <v>AMI-RA06P</v>
          </cell>
          <cell r="I61">
            <v>1.92</v>
          </cell>
          <cell r="J61">
            <v>1.5</v>
          </cell>
          <cell r="K61">
            <v>9</v>
          </cell>
          <cell r="M61">
            <v>1.5</v>
          </cell>
          <cell r="N61">
            <v>11</v>
          </cell>
          <cell r="O61">
            <v>0.7</v>
          </cell>
          <cell r="P61">
            <v>5.0999999999999996</v>
          </cell>
          <cell r="Q61">
            <v>3</v>
          </cell>
          <cell r="R61">
            <v>0.5</v>
          </cell>
          <cell r="S61">
            <v>3.7</v>
          </cell>
          <cell r="T61">
            <v>3</v>
          </cell>
          <cell r="X61">
            <v>0.2</v>
          </cell>
          <cell r="Y61">
            <v>0.67</v>
          </cell>
          <cell r="Z61">
            <v>4</v>
          </cell>
          <cell r="AA61">
            <v>32.799999999999997</v>
          </cell>
          <cell r="AB61">
            <v>8.7100000000000009</v>
          </cell>
          <cell r="AC61">
            <v>0.22</v>
          </cell>
          <cell r="AD61">
            <v>10</v>
          </cell>
          <cell r="AE61">
            <v>3070</v>
          </cell>
          <cell r="AF61" t="str">
            <v>B1,B2,B3,B4</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row>
        <row r="62">
          <cell r="A62">
            <v>5512039103</v>
          </cell>
          <cell r="B62" t="str">
            <v>ANI</v>
          </cell>
          <cell r="C62" t="str">
            <v>C</v>
          </cell>
          <cell r="D62" t="str">
            <v>N9706-1</v>
          </cell>
          <cell r="E62">
            <v>4</v>
          </cell>
          <cell r="F62" t="str">
            <v>AMI-RA06P</v>
          </cell>
          <cell r="I62">
            <v>1.92</v>
          </cell>
          <cell r="J62">
            <v>1.5</v>
          </cell>
          <cell r="K62">
            <v>9</v>
          </cell>
          <cell r="M62">
            <v>1.8</v>
          </cell>
          <cell r="N62">
            <v>11</v>
          </cell>
          <cell r="O62">
            <v>0.7</v>
          </cell>
          <cell r="P62">
            <v>4.3</v>
          </cell>
          <cell r="Q62">
            <v>3</v>
          </cell>
          <cell r="R62">
            <v>0.2</v>
          </cell>
          <cell r="S62">
            <v>1.2</v>
          </cell>
          <cell r="T62">
            <v>2</v>
          </cell>
          <cell r="X62">
            <v>0.6</v>
          </cell>
          <cell r="Y62">
            <v>1.33</v>
          </cell>
          <cell r="Z62">
            <v>8</v>
          </cell>
          <cell r="AA62">
            <v>33.5</v>
          </cell>
          <cell r="AB62">
            <v>9.3699999999999992</v>
          </cell>
          <cell r="AC62">
            <v>0.23</v>
          </cell>
          <cell r="AD62">
            <v>10</v>
          </cell>
          <cell r="AE62">
            <v>3070</v>
          </cell>
          <cell r="AF62" t="str">
            <v>B1,B2,B3,B4</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row>
        <row r="63">
          <cell r="A63">
            <v>5512039104</v>
          </cell>
          <cell r="C63" t="str">
            <v>C</v>
          </cell>
          <cell r="D63" t="str">
            <v>N9706-1</v>
          </cell>
          <cell r="E63">
            <v>4</v>
          </cell>
          <cell r="F63" t="str">
            <v>AMI-RA06PX</v>
          </cell>
          <cell r="I63">
            <v>1.92</v>
          </cell>
          <cell r="J63">
            <v>1.5</v>
          </cell>
          <cell r="K63">
            <v>9</v>
          </cell>
          <cell r="M63">
            <v>1.8</v>
          </cell>
          <cell r="N63">
            <v>11</v>
          </cell>
          <cell r="O63">
            <v>0.7</v>
          </cell>
          <cell r="P63">
            <v>4.3</v>
          </cell>
          <cell r="Q63">
            <v>3</v>
          </cell>
          <cell r="R63">
            <v>0.2</v>
          </cell>
          <cell r="S63">
            <v>1.2</v>
          </cell>
          <cell r="T63">
            <v>2</v>
          </cell>
          <cell r="Y63">
            <v>1</v>
          </cell>
          <cell r="Z63">
            <v>6</v>
          </cell>
          <cell r="AA63">
            <v>31.5</v>
          </cell>
          <cell r="AB63">
            <v>9.0399999999999991</v>
          </cell>
          <cell r="AC63">
            <v>0.22</v>
          </cell>
          <cell r="AD63">
            <v>10</v>
          </cell>
          <cell r="AE63">
            <v>3070</v>
          </cell>
          <cell r="AF63" t="str">
            <v>B1,B2,B3,B4</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row>
        <row r="64">
          <cell r="A64">
            <v>5512039106</v>
          </cell>
          <cell r="B64" t="str">
            <v>ANI</v>
          </cell>
          <cell r="C64" t="str">
            <v>C</v>
          </cell>
          <cell r="D64" t="str">
            <v>N9706-1</v>
          </cell>
          <cell r="E64">
            <v>4</v>
          </cell>
          <cell r="F64" t="str">
            <v>AMI-RA06P-V</v>
          </cell>
          <cell r="I64">
            <v>1.92</v>
          </cell>
          <cell r="J64">
            <v>1.5</v>
          </cell>
          <cell r="K64">
            <v>9</v>
          </cell>
          <cell r="M64">
            <v>1.5</v>
          </cell>
          <cell r="N64">
            <v>11</v>
          </cell>
          <cell r="O64">
            <v>0.7</v>
          </cell>
          <cell r="P64">
            <v>5.0999999999999996</v>
          </cell>
          <cell r="Q64">
            <v>3</v>
          </cell>
          <cell r="R64">
            <v>0.2</v>
          </cell>
          <cell r="S64">
            <v>1.5</v>
          </cell>
          <cell r="T64">
            <v>2</v>
          </cell>
          <cell r="U64">
            <v>0.3</v>
          </cell>
          <cell r="V64">
            <v>2.2000000000000002</v>
          </cell>
          <cell r="W64">
            <v>2.2000000000000002</v>
          </cell>
          <cell r="Y64">
            <v>0.5</v>
          </cell>
          <cell r="Z64">
            <v>3</v>
          </cell>
          <cell r="AA64">
            <v>31.8</v>
          </cell>
          <cell r="AB64">
            <v>8.5399999999999991</v>
          </cell>
          <cell r="AC64">
            <v>0.21</v>
          </cell>
          <cell r="AD64">
            <v>10</v>
          </cell>
          <cell r="AE64">
            <v>3070</v>
          </cell>
          <cell r="AF64" t="str">
            <v>B1,B2,B3,B4</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row>
        <row r="65">
          <cell r="A65">
            <v>5512039201</v>
          </cell>
          <cell r="B65" t="str">
            <v>ANI</v>
          </cell>
          <cell r="C65" t="str">
            <v>C</v>
          </cell>
          <cell r="D65" t="str">
            <v>N9718-1</v>
          </cell>
          <cell r="E65">
            <v>4</v>
          </cell>
          <cell r="F65" t="str">
            <v>AMI-RE06P</v>
          </cell>
          <cell r="I65">
            <v>1.92</v>
          </cell>
          <cell r="J65">
            <v>1.33</v>
          </cell>
          <cell r="K65">
            <v>10</v>
          </cell>
          <cell r="M65">
            <v>0.93</v>
          </cell>
          <cell r="N65">
            <v>7</v>
          </cell>
          <cell r="O65">
            <v>0.6</v>
          </cell>
          <cell r="P65">
            <v>4.5</v>
          </cell>
          <cell r="Q65">
            <v>3</v>
          </cell>
          <cell r="R65">
            <v>0.4</v>
          </cell>
          <cell r="S65">
            <v>3</v>
          </cell>
          <cell r="T65">
            <v>1</v>
          </cell>
          <cell r="Y65">
            <v>0.4</v>
          </cell>
          <cell r="Z65">
            <v>3</v>
          </cell>
          <cell r="AA65">
            <v>27.5</v>
          </cell>
          <cell r="AB65">
            <v>7.5</v>
          </cell>
          <cell r="AC65">
            <v>0.19</v>
          </cell>
          <cell r="AD65">
            <v>8</v>
          </cell>
          <cell r="AE65">
            <v>3837</v>
          </cell>
          <cell r="AF65" t="str">
            <v>B1,B2,B3,B4</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row>
        <row r="66">
          <cell r="A66">
            <v>5512039301</v>
          </cell>
          <cell r="B66" t="str">
            <v>ANI</v>
          </cell>
          <cell r="C66" t="str">
            <v>A</v>
          </cell>
          <cell r="D66" t="str">
            <v>N0104-1</v>
          </cell>
          <cell r="E66">
            <v>2</v>
          </cell>
          <cell r="F66" t="str">
            <v>AMU-AE00</v>
          </cell>
          <cell r="I66">
            <v>1.29</v>
          </cell>
          <cell r="J66">
            <v>3.06</v>
          </cell>
          <cell r="K66">
            <v>11</v>
          </cell>
          <cell r="L66">
            <v>0.3</v>
          </cell>
          <cell r="M66">
            <v>1.33</v>
          </cell>
          <cell r="N66">
            <v>5</v>
          </cell>
          <cell r="O66">
            <v>1.1000000000000001</v>
          </cell>
          <cell r="P66">
            <v>4.0999999999999996</v>
          </cell>
          <cell r="Q66">
            <v>2</v>
          </cell>
          <cell r="R66">
            <v>0.2</v>
          </cell>
          <cell r="S66">
            <v>0.8</v>
          </cell>
          <cell r="T66">
            <v>2</v>
          </cell>
          <cell r="Y66">
            <v>0.27</v>
          </cell>
          <cell r="Z66">
            <v>1</v>
          </cell>
          <cell r="AA66">
            <v>21.9</v>
          </cell>
          <cell r="AB66">
            <v>8.84</v>
          </cell>
          <cell r="AC66">
            <v>0.22</v>
          </cell>
          <cell r="AD66">
            <v>16</v>
          </cell>
          <cell r="AE66">
            <v>1919</v>
          </cell>
          <cell r="AF66" t="str">
            <v>B1,B2,B3,B4</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row>
        <row r="67">
          <cell r="A67">
            <v>5512061001</v>
          </cell>
          <cell r="B67" t="str">
            <v>ANI</v>
          </cell>
          <cell r="C67" t="str">
            <v>C</v>
          </cell>
          <cell r="D67" t="str">
            <v>N9723-1</v>
          </cell>
          <cell r="E67">
            <v>4</v>
          </cell>
          <cell r="F67" t="str">
            <v>RE31P</v>
          </cell>
          <cell r="G67">
            <v>0</v>
          </cell>
          <cell r="H67">
            <v>0</v>
          </cell>
          <cell r="I67">
            <v>1</v>
          </cell>
          <cell r="J67">
            <v>2.02</v>
          </cell>
          <cell r="K67">
            <v>6</v>
          </cell>
          <cell r="L67">
            <v>0.5</v>
          </cell>
          <cell r="M67">
            <v>2.4</v>
          </cell>
          <cell r="N67">
            <v>7</v>
          </cell>
          <cell r="O67">
            <v>1.33</v>
          </cell>
          <cell r="P67">
            <v>3.9</v>
          </cell>
          <cell r="Q67">
            <v>1</v>
          </cell>
          <cell r="R67">
            <v>0</v>
          </cell>
          <cell r="U67">
            <v>0</v>
          </cell>
          <cell r="Y67">
            <v>0.33</v>
          </cell>
          <cell r="Z67">
            <v>1</v>
          </cell>
          <cell r="AA67">
            <v>17.899999999999999</v>
          </cell>
          <cell r="AB67">
            <v>8.58</v>
          </cell>
          <cell r="AC67">
            <v>0.21</v>
          </cell>
          <cell r="AD67">
            <v>20</v>
          </cell>
          <cell r="AE67">
            <v>1510</v>
          </cell>
          <cell r="AF67" t="str">
            <v>B1,B2,B3,B4,B7</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row>
        <row r="68">
          <cell r="A68">
            <v>5512061101</v>
          </cell>
          <cell r="B68" t="str">
            <v>ANI</v>
          </cell>
          <cell r="C68" t="str">
            <v>C</v>
          </cell>
          <cell r="D68" t="str">
            <v>N9722</v>
          </cell>
          <cell r="E68">
            <v>4</v>
          </cell>
          <cell r="F68" t="str">
            <v>RE32P</v>
          </cell>
          <cell r="I68">
            <v>1.5</v>
          </cell>
          <cell r="J68">
            <v>4.4000000000000004</v>
          </cell>
          <cell r="K68">
            <v>12</v>
          </cell>
          <cell r="L68">
            <v>0.5</v>
          </cell>
          <cell r="M68">
            <v>2.6</v>
          </cell>
          <cell r="N68">
            <v>7</v>
          </cell>
          <cell r="O68">
            <v>1.6</v>
          </cell>
          <cell r="P68">
            <v>4.3</v>
          </cell>
          <cell r="Q68">
            <v>2</v>
          </cell>
          <cell r="Y68">
            <v>0.37</v>
          </cell>
          <cell r="Z68">
            <v>1</v>
          </cell>
          <cell r="AA68">
            <v>24.3</v>
          </cell>
          <cell r="AB68">
            <v>12.47</v>
          </cell>
          <cell r="AC68">
            <v>0.31</v>
          </cell>
          <cell r="AD68">
            <v>22</v>
          </cell>
          <cell r="AE68">
            <v>1372</v>
          </cell>
          <cell r="AF68" t="str">
            <v>B1,B2,B3,B4,B7</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row>
        <row r="69">
          <cell r="A69">
            <v>5512064001</v>
          </cell>
          <cell r="B69" t="str">
            <v>ANI</v>
          </cell>
          <cell r="C69" t="str">
            <v>C</v>
          </cell>
          <cell r="D69" t="str">
            <v>N9727-1</v>
          </cell>
          <cell r="E69">
            <v>4</v>
          </cell>
          <cell r="F69" t="str">
            <v>AMI-RA06P-X1</v>
          </cell>
          <cell r="I69">
            <v>1.42</v>
          </cell>
          <cell r="J69">
            <v>1.41</v>
          </cell>
          <cell r="K69">
            <v>9</v>
          </cell>
          <cell r="M69">
            <v>1.8</v>
          </cell>
          <cell r="N69">
            <v>12</v>
          </cell>
          <cell r="O69">
            <v>0.7</v>
          </cell>
          <cell r="P69">
            <v>4.7</v>
          </cell>
          <cell r="Q69">
            <v>3</v>
          </cell>
          <cell r="R69">
            <v>0.2</v>
          </cell>
          <cell r="S69">
            <v>1.3</v>
          </cell>
          <cell r="T69">
            <v>2</v>
          </cell>
          <cell r="U69">
            <v>0.15</v>
          </cell>
          <cell r="V69">
            <v>1</v>
          </cell>
          <cell r="W69">
            <v>1</v>
          </cell>
          <cell r="Y69">
            <v>0.3</v>
          </cell>
          <cell r="Z69">
            <v>2</v>
          </cell>
          <cell r="AA69">
            <v>30</v>
          </cell>
          <cell r="AB69">
            <v>7.4</v>
          </cell>
          <cell r="AC69">
            <v>0.18</v>
          </cell>
          <cell r="AD69">
            <v>9</v>
          </cell>
          <cell r="AE69">
            <v>3411</v>
          </cell>
          <cell r="AF69" t="str">
            <v>B1,B2,B3,B4</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row>
        <row r="70">
          <cell r="A70">
            <v>5512065001</v>
          </cell>
          <cell r="B70" t="str">
            <v>ANI</v>
          </cell>
          <cell r="C70" t="str">
            <v>A</v>
          </cell>
          <cell r="D70" t="str">
            <v>N0105-1</v>
          </cell>
          <cell r="E70">
            <v>2</v>
          </cell>
          <cell r="F70" t="str">
            <v>AME-AX00</v>
          </cell>
          <cell r="I70">
            <v>1.83</v>
          </cell>
          <cell r="J70">
            <v>3.9</v>
          </cell>
          <cell r="K70">
            <v>13</v>
          </cell>
          <cell r="L70">
            <v>0.3</v>
          </cell>
          <cell r="M70">
            <v>1.8</v>
          </cell>
          <cell r="N70">
            <v>6</v>
          </cell>
          <cell r="O70">
            <v>0.95</v>
          </cell>
          <cell r="P70">
            <v>3.2</v>
          </cell>
          <cell r="Q70">
            <v>2</v>
          </cell>
          <cell r="R70">
            <v>0.2</v>
          </cell>
          <cell r="S70">
            <v>0.7</v>
          </cell>
          <cell r="T70">
            <v>2</v>
          </cell>
          <cell r="Y70">
            <v>0.3</v>
          </cell>
          <cell r="Z70">
            <v>1</v>
          </cell>
          <cell r="AA70">
            <v>23.9</v>
          </cell>
          <cell r="AB70">
            <v>11.11</v>
          </cell>
          <cell r="AC70">
            <v>0.27</v>
          </cell>
          <cell r="AD70">
            <v>18</v>
          </cell>
          <cell r="AE70">
            <v>1706</v>
          </cell>
          <cell r="AF70" t="str">
            <v>B1,B2,B3,B4</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row>
        <row r="71">
          <cell r="A71">
            <v>5512065101</v>
          </cell>
          <cell r="B71" t="str">
            <v>ANI</v>
          </cell>
          <cell r="C71" t="str">
            <v>A</v>
          </cell>
          <cell r="D71" t="str">
            <v>N0105-2</v>
          </cell>
          <cell r="E71">
            <v>2</v>
          </cell>
          <cell r="F71" t="str">
            <v>AME-AE00</v>
          </cell>
          <cell r="I71">
            <v>1.29</v>
          </cell>
          <cell r="J71">
            <v>3.9</v>
          </cell>
          <cell r="K71">
            <v>11</v>
          </cell>
          <cell r="L71">
            <v>0.3</v>
          </cell>
          <cell r="M71">
            <v>1.33</v>
          </cell>
          <cell r="N71">
            <v>5</v>
          </cell>
          <cell r="O71">
            <v>1.25</v>
          </cell>
          <cell r="P71">
            <v>4.7</v>
          </cell>
          <cell r="Q71">
            <v>2</v>
          </cell>
          <cell r="R71">
            <v>0.2</v>
          </cell>
          <cell r="S71">
            <v>0.8</v>
          </cell>
          <cell r="T71">
            <v>2</v>
          </cell>
          <cell r="Y71">
            <v>0.3</v>
          </cell>
          <cell r="Z71">
            <v>1</v>
          </cell>
          <cell r="AA71">
            <v>22.5</v>
          </cell>
          <cell r="AB71">
            <v>9.86</v>
          </cell>
          <cell r="AC71">
            <v>0.24</v>
          </cell>
          <cell r="AD71">
            <v>18</v>
          </cell>
          <cell r="AE71">
            <v>1706</v>
          </cell>
          <cell r="AF71" t="str">
            <v>B1,B2,B3,B4</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row>
        <row r="72">
          <cell r="A72">
            <v>5512065201</v>
          </cell>
          <cell r="B72" t="str">
            <v>ANI</v>
          </cell>
          <cell r="C72" t="str">
            <v>A</v>
          </cell>
          <cell r="D72" t="str">
            <v>N0105-1</v>
          </cell>
          <cell r="E72">
            <v>2</v>
          </cell>
          <cell r="F72" t="str">
            <v>AME-AU00</v>
          </cell>
          <cell r="I72">
            <v>1.83</v>
          </cell>
          <cell r="J72">
            <v>3.9</v>
          </cell>
          <cell r="K72">
            <v>13</v>
          </cell>
          <cell r="L72">
            <v>0.3</v>
          </cell>
          <cell r="M72">
            <v>1.8</v>
          </cell>
          <cell r="N72">
            <v>6</v>
          </cell>
          <cell r="O72">
            <v>0.95</v>
          </cell>
          <cell r="P72">
            <v>3.2</v>
          </cell>
          <cell r="Q72">
            <v>2</v>
          </cell>
          <cell r="R72">
            <v>0.2</v>
          </cell>
          <cell r="S72">
            <v>0.7</v>
          </cell>
          <cell r="T72">
            <v>1</v>
          </cell>
          <cell r="Y72">
            <v>0.3</v>
          </cell>
          <cell r="Z72">
            <v>1</v>
          </cell>
          <cell r="AA72">
            <v>23.9</v>
          </cell>
          <cell r="AB72">
            <v>11.11</v>
          </cell>
          <cell r="AC72">
            <v>0.27</v>
          </cell>
          <cell r="AD72">
            <v>18</v>
          </cell>
          <cell r="AE72">
            <v>1706</v>
          </cell>
          <cell r="AF72" t="str">
            <v>B1,B2,B3,B4</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row>
        <row r="73">
          <cell r="A73">
            <v>5512601101</v>
          </cell>
          <cell r="C73" t="str">
            <v>A</v>
          </cell>
          <cell r="D73" t="str">
            <v>N9722-1</v>
          </cell>
          <cell r="E73">
            <v>2</v>
          </cell>
          <cell r="F73" t="str">
            <v>RE32P</v>
          </cell>
          <cell r="G73">
            <v>0</v>
          </cell>
          <cell r="H73">
            <v>0</v>
          </cell>
          <cell r="I73">
            <v>1.5</v>
          </cell>
          <cell r="J73">
            <v>4.13</v>
          </cell>
          <cell r="K73">
            <v>11</v>
          </cell>
          <cell r="L73">
            <v>0.5</v>
          </cell>
          <cell r="M73">
            <v>2.25</v>
          </cell>
          <cell r="N73">
            <v>6</v>
          </cell>
          <cell r="O73">
            <v>1.6</v>
          </cell>
          <cell r="P73">
            <v>4.3</v>
          </cell>
          <cell r="Q73">
            <v>2</v>
          </cell>
          <cell r="R73">
            <v>0</v>
          </cell>
          <cell r="U73">
            <v>0</v>
          </cell>
          <cell r="X73">
            <v>0</v>
          </cell>
          <cell r="Y73">
            <v>0.36</v>
          </cell>
          <cell r="Z73">
            <v>1</v>
          </cell>
          <cell r="AA73">
            <v>22.3</v>
          </cell>
          <cell r="AB73">
            <v>11.84</v>
          </cell>
          <cell r="AC73">
            <v>0.28999999999999998</v>
          </cell>
          <cell r="AD73">
            <v>22</v>
          </cell>
          <cell r="AE73">
            <v>1395</v>
          </cell>
          <cell r="AF73" t="str">
            <v>B1,B2,B3,B4,B7</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row>
        <row r="74">
          <cell r="A74">
            <v>5513002001</v>
          </cell>
          <cell r="B74" t="str">
            <v>ANI</v>
          </cell>
          <cell r="C74" t="str">
            <v>C</v>
          </cell>
          <cell r="D74" t="str">
            <v>N9303-1</v>
          </cell>
          <cell r="E74">
            <v>2</v>
          </cell>
          <cell r="F74" t="str">
            <v>AIR101</v>
          </cell>
          <cell r="I74">
            <v>0.56000000000000005</v>
          </cell>
          <cell r="J74">
            <v>1.55</v>
          </cell>
          <cell r="K74">
            <v>9</v>
          </cell>
          <cell r="L74">
            <v>0</v>
          </cell>
          <cell r="M74">
            <v>1.2</v>
          </cell>
          <cell r="N74">
            <v>7</v>
          </cell>
          <cell r="O74">
            <v>1.4</v>
          </cell>
          <cell r="P74">
            <v>8.1999999999999993</v>
          </cell>
          <cell r="Q74">
            <v>2</v>
          </cell>
          <cell r="Y74">
            <v>0.17</v>
          </cell>
          <cell r="Z74">
            <v>1</v>
          </cell>
          <cell r="AA74">
            <v>25.2</v>
          </cell>
          <cell r="AB74">
            <v>5.44</v>
          </cell>
          <cell r="AC74">
            <v>0.13</v>
          </cell>
          <cell r="AD74">
            <v>10</v>
          </cell>
          <cell r="AE74">
            <v>3070</v>
          </cell>
          <cell r="AF74" t="str">
            <v>B1,B2,B3,B4</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row>
        <row r="75">
          <cell r="A75">
            <v>5513002002</v>
          </cell>
          <cell r="B75" t="str">
            <v>ANI</v>
          </cell>
          <cell r="C75" t="str">
            <v>C</v>
          </cell>
          <cell r="D75" t="str">
            <v>N9303-1</v>
          </cell>
          <cell r="E75">
            <v>2</v>
          </cell>
          <cell r="F75" t="str">
            <v>AIR-101</v>
          </cell>
          <cell r="I75">
            <v>0.56000000000000005</v>
          </cell>
          <cell r="J75">
            <v>1.55</v>
          </cell>
          <cell r="K75">
            <v>9</v>
          </cell>
          <cell r="M75">
            <v>1.2</v>
          </cell>
          <cell r="N75">
            <v>7</v>
          </cell>
          <cell r="O75">
            <v>1.4</v>
          </cell>
          <cell r="P75">
            <v>8.1999999999999993</v>
          </cell>
          <cell r="Q75">
            <v>2</v>
          </cell>
          <cell r="Y75">
            <v>0.17</v>
          </cell>
          <cell r="Z75">
            <v>1</v>
          </cell>
          <cell r="AA75">
            <v>25.2</v>
          </cell>
          <cell r="AB75">
            <v>5.44</v>
          </cell>
          <cell r="AC75">
            <v>0.13</v>
          </cell>
          <cell r="AD75">
            <v>10</v>
          </cell>
          <cell r="AE75">
            <v>3070</v>
          </cell>
          <cell r="AF75" t="str">
            <v>B1,B2,B3,B4</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row>
        <row r="76">
          <cell r="A76">
            <v>5513003001</v>
          </cell>
          <cell r="C76" t="str">
            <v>C</v>
          </cell>
          <cell r="D76" t="str">
            <v>N9304-1</v>
          </cell>
          <cell r="E76">
            <v>2</v>
          </cell>
          <cell r="F76" t="str">
            <v>AIR-201</v>
          </cell>
          <cell r="I76">
            <v>1.39</v>
          </cell>
          <cell r="J76">
            <v>2.8</v>
          </cell>
          <cell r="K76">
            <v>6</v>
          </cell>
          <cell r="L76">
            <v>0</v>
          </cell>
          <cell r="M76">
            <v>2.8</v>
          </cell>
          <cell r="N76">
            <v>6</v>
          </cell>
          <cell r="O76">
            <v>2.1</v>
          </cell>
          <cell r="P76">
            <v>4.5</v>
          </cell>
          <cell r="Q76">
            <v>2</v>
          </cell>
          <cell r="R76">
            <v>0</v>
          </cell>
          <cell r="U76">
            <v>0</v>
          </cell>
          <cell r="Y76">
            <v>0.47</v>
          </cell>
          <cell r="Z76">
            <v>1</v>
          </cell>
          <cell r="AA76">
            <v>17.5</v>
          </cell>
          <cell r="AB76">
            <v>10.95</v>
          </cell>
          <cell r="AC76">
            <v>0.27</v>
          </cell>
          <cell r="AD76">
            <v>28</v>
          </cell>
          <cell r="AE76">
            <v>1096</v>
          </cell>
          <cell r="AF76" t="str">
            <v>B1,B2,B3,B4</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row>
        <row r="77">
          <cell r="A77">
            <v>5513003003</v>
          </cell>
          <cell r="B77" t="str">
            <v>ANI</v>
          </cell>
          <cell r="C77" t="str">
            <v>C</v>
          </cell>
          <cell r="D77" t="str">
            <v>N9304-2A</v>
          </cell>
          <cell r="E77">
            <v>2</v>
          </cell>
          <cell r="F77" t="str">
            <v>AIR-201 AU</v>
          </cell>
          <cell r="I77">
            <v>1.39</v>
          </cell>
          <cell r="J77">
            <v>2.7</v>
          </cell>
          <cell r="K77">
            <v>13</v>
          </cell>
          <cell r="L77">
            <v>0.6</v>
          </cell>
          <cell r="M77">
            <v>1.24</v>
          </cell>
          <cell r="N77">
            <v>6</v>
          </cell>
          <cell r="O77">
            <v>2.1</v>
          </cell>
          <cell r="P77">
            <v>10.199999999999999</v>
          </cell>
          <cell r="Q77">
            <v>2</v>
          </cell>
          <cell r="Y77">
            <v>0.2</v>
          </cell>
          <cell r="Z77">
            <v>1</v>
          </cell>
          <cell r="AA77">
            <v>30.2</v>
          </cell>
          <cell r="AB77">
            <v>9.6199999999999992</v>
          </cell>
          <cell r="AC77">
            <v>0.24</v>
          </cell>
          <cell r="AD77">
            <v>12</v>
          </cell>
          <cell r="AE77">
            <v>2558</v>
          </cell>
          <cell r="AF77" t="str">
            <v>B1,B2,B3,B4</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row>
        <row r="78">
          <cell r="A78">
            <v>5513003004</v>
          </cell>
          <cell r="C78" t="str">
            <v>C</v>
          </cell>
          <cell r="D78" t="str">
            <v>N9304-1</v>
          </cell>
          <cell r="E78">
            <v>2</v>
          </cell>
          <cell r="F78" t="str">
            <v>AIR201-AOA</v>
          </cell>
          <cell r="I78">
            <v>1.39</v>
          </cell>
          <cell r="J78">
            <v>2.8</v>
          </cell>
          <cell r="K78">
            <v>6</v>
          </cell>
          <cell r="M78">
            <v>2.8</v>
          </cell>
          <cell r="N78">
            <v>6</v>
          </cell>
          <cell r="O78">
            <v>2.1</v>
          </cell>
          <cell r="P78">
            <v>4.5</v>
          </cell>
          <cell r="Q78">
            <v>2</v>
          </cell>
          <cell r="Y78">
            <v>0.47</v>
          </cell>
          <cell r="Z78">
            <v>1</v>
          </cell>
          <cell r="AA78">
            <v>17.5</v>
          </cell>
          <cell r="AB78">
            <v>10.95</v>
          </cell>
          <cell r="AC78">
            <v>0.27</v>
          </cell>
          <cell r="AD78">
            <v>28</v>
          </cell>
          <cell r="AE78">
            <v>1096</v>
          </cell>
          <cell r="AF78" t="str">
            <v>B1,B2,B3,B4</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row>
        <row r="79">
          <cell r="A79">
            <v>5513003005</v>
          </cell>
          <cell r="B79" t="str">
            <v>ANI</v>
          </cell>
          <cell r="C79" t="str">
            <v>C</v>
          </cell>
          <cell r="D79" t="str">
            <v>N9304-1</v>
          </cell>
          <cell r="E79">
            <v>2</v>
          </cell>
          <cell r="F79" t="str">
            <v>AIR-201-J</v>
          </cell>
          <cell r="I79">
            <v>1.39</v>
          </cell>
          <cell r="J79">
            <v>2.7</v>
          </cell>
          <cell r="K79">
            <v>13</v>
          </cell>
          <cell r="M79">
            <v>1.24</v>
          </cell>
          <cell r="N79">
            <v>6</v>
          </cell>
          <cell r="O79">
            <v>2.1</v>
          </cell>
          <cell r="P79">
            <v>10.199999999999999</v>
          </cell>
          <cell r="Q79">
            <v>2</v>
          </cell>
          <cell r="Y79">
            <v>0.2</v>
          </cell>
          <cell r="Z79">
            <v>1</v>
          </cell>
          <cell r="AA79">
            <v>30.2</v>
          </cell>
          <cell r="AB79">
            <v>9.02</v>
          </cell>
          <cell r="AC79">
            <v>0.22</v>
          </cell>
          <cell r="AD79">
            <v>12</v>
          </cell>
          <cell r="AE79">
            <v>2558</v>
          </cell>
          <cell r="AF79" t="str">
            <v>B1,B2,B3,B4</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row>
        <row r="80">
          <cell r="A80">
            <v>5513003006</v>
          </cell>
          <cell r="B80" t="str">
            <v>ANI</v>
          </cell>
          <cell r="C80" t="str">
            <v>C</v>
          </cell>
          <cell r="D80" t="str">
            <v>N9304-1</v>
          </cell>
          <cell r="E80">
            <v>2</v>
          </cell>
          <cell r="F80" t="str">
            <v>AIR-201</v>
          </cell>
          <cell r="I80">
            <v>1.39</v>
          </cell>
          <cell r="J80">
            <v>2.8</v>
          </cell>
          <cell r="K80">
            <v>6</v>
          </cell>
          <cell r="M80">
            <v>2.33</v>
          </cell>
          <cell r="N80">
            <v>5</v>
          </cell>
          <cell r="O80">
            <v>2.1</v>
          </cell>
          <cell r="P80">
            <v>4.5</v>
          </cell>
          <cell r="Q80">
            <v>2</v>
          </cell>
          <cell r="Y80">
            <v>0.47</v>
          </cell>
          <cell r="Z80">
            <v>1</v>
          </cell>
          <cell r="AA80">
            <v>16.5</v>
          </cell>
          <cell r="AB80">
            <v>10.48</v>
          </cell>
          <cell r="AC80">
            <v>0.26</v>
          </cell>
          <cell r="AD80">
            <v>28</v>
          </cell>
          <cell r="AE80">
            <v>1096</v>
          </cell>
          <cell r="AF80" t="str">
            <v>B1,B2,B3,B4</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row>
        <row r="81">
          <cell r="A81">
            <v>5513004001</v>
          </cell>
          <cell r="B81" t="str">
            <v>ANI</v>
          </cell>
          <cell r="C81" t="str">
            <v>C</v>
          </cell>
          <cell r="D81" t="str">
            <v>N9308-1</v>
          </cell>
          <cell r="E81">
            <v>1</v>
          </cell>
          <cell r="F81" t="str">
            <v>ZOOROP</v>
          </cell>
          <cell r="I81">
            <v>1.8</v>
          </cell>
          <cell r="J81">
            <v>2.7</v>
          </cell>
          <cell r="K81">
            <v>6</v>
          </cell>
          <cell r="L81">
            <v>1</v>
          </cell>
          <cell r="M81">
            <v>2.7</v>
          </cell>
          <cell r="N81">
            <v>6</v>
          </cell>
          <cell r="O81">
            <v>1.6</v>
          </cell>
          <cell r="P81">
            <v>3.6</v>
          </cell>
          <cell r="Q81">
            <v>2</v>
          </cell>
          <cell r="X81">
            <v>0.4</v>
          </cell>
          <cell r="Y81">
            <v>0.43</v>
          </cell>
          <cell r="Z81">
            <v>1</v>
          </cell>
          <cell r="AA81">
            <v>16.600000000000001</v>
          </cell>
          <cell r="AB81">
            <v>12.03</v>
          </cell>
          <cell r="AC81">
            <v>0.3</v>
          </cell>
          <cell r="AD81">
            <v>26</v>
          </cell>
          <cell r="AE81">
            <v>1181</v>
          </cell>
          <cell r="AF81" t="str">
            <v>B1,B2,B3,B4</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row>
        <row r="82">
          <cell r="A82">
            <v>5513004101</v>
          </cell>
          <cell r="B82" t="str">
            <v>ANI</v>
          </cell>
          <cell r="C82" t="str">
            <v>C</v>
          </cell>
          <cell r="D82" t="str">
            <v>N9307-1</v>
          </cell>
          <cell r="E82">
            <v>1</v>
          </cell>
          <cell r="F82" t="str">
            <v>ISDN U2 MB</v>
          </cell>
          <cell r="I82">
            <v>2.5</v>
          </cell>
          <cell r="J82">
            <v>4</v>
          </cell>
          <cell r="K82">
            <v>8</v>
          </cell>
          <cell r="L82">
            <v>1</v>
          </cell>
          <cell r="M82">
            <v>2.7</v>
          </cell>
          <cell r="N82">
            <v>6</v>
          </cell>
          <cell r="O82">
            <v>2</v>
          </cell>
          <cell r="P82">
            <v>4.4000000000000004</v>
          </cell>
          <cell r="Q82">
            <v>2</v>
          </cell>
          <cell r="X82">
            <v>0.4</v>
          </cell>
          <cell r="Y82">
            <v>0.43</v>
          </cell>
          <cell r="Z82">
            <v>1</v>
          </cell>
          <cell r="AA82">
            <v>19.399999999999999</v>
          </cell>
          <cell r="AB82">
            <v>15.13</v>
          </cell>
          <cell r="AC82">
            <v>0.37</v>
          </cell>
          <cell r="AD82">
            <v>26</v>
          </cell>
          <cell r="AE82">
            <v>1181</v>
          </cell>
          <cell r="AF82" t="str">
            <v>B1,B2,B3,B4</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row>
        <row r="83">
          <cell r="A83">
            <v>5513011101</v>
          </cell>
          <cell r="B83" t="str">
            <v>ANI</v>
          </cell>
          <cell r="C83" t="str">
            <v>C</v>
          </cell>
          <cell r="D83" t="str">
            <v>N9313-1</v>
          </cell>
          <cell r="E83">
            <v>1</v>
          </cell>
          <cell r="F83" t="str">
            <v>AIR-104</v>
          </cell>
          <cell r="I83">
            <v>0.46</v>
          </cell>
          <cell r="J83">
            <v>2.66</v>
          </cell>
          <cell r="K83">
            <v>6</v>
          </cell>
          <cell r="L83">
            <v>0.3</v>
          </cell>
          <cell r="M83">
            <v>1.73</v>
          </cell>
          <cell r="N83">
            <v>4</v>
          </cell>
          <cell r="O83">
            <v>2</v>
          </cell>
          <cell r="P83">
            <v>4.5999999999999996</v>
          </cell>
          <cell r="Q83">
            <v>2</v>
          </cell>
          <cell r="Y83">
            <v>0.43</v>
          </cell>
          <cell r="Z83">
            <v>1</v>
          </cell>
          <cell r="AA83">
            <v>15.6</v>
          </cell>
          <cell r="AB83">
            <v>8.0399999999999991</v>
          </cell>
          <cell r="AC83">
            <v>0.2</v>
          </cell>
          <cell r="AD83">
            <v>26</v>
          </cell>
          <cell r="AE83">
            <v>1181</v>
          </cell>
          <cell r="AF83" t="str">
            <v>B1,B2,B3,B4</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row>
        <row r="84">
          <cell r="A84" t="str">
            <v>5514A01001</v>
          </cell>
          <cell r="B84" t="str">
            <v>AI</v>
          </cell>
          <cell r="C84" t="str">
            <v>C</v>
          </cell>
          <cell r="D84" t="str">
            <v>98400-1</v>
          </cell>
          <cell r="E84">
            <v>4</v>
          </cell>
          <cell r="F84" t="str">
            <v>D-12.1 I/F BD</v>
          </cell>
          <cell r="I84">
            <v>0.5</v>
          </cell>
          <cell r="J84">
            <v>0.9</v>
          </cell>
          <cell r="K84">
            <v>6</v>
          </cell>
          <cell r="L84">
            <v>0.5</v>
          </cell>
          <cell r="M84">
            <v>1.6</v>
          </cell>
          <cell r="N84">
            <v>10</v>
          </cell>
          <cell r="O84">
            <v>0.92</v>
          </cell>
          <cell r="P84">
            <v>5.8</v>
          </cell>
          <cell r="Y84">
            <v>0.3</v>
          </cell>
          <cell r="Z84">
            <v>2</v>
          </cell>
          <cell r="AA84">
            <v>23.8</v>
          </cell>
          <cell r="AB84">
            <v>5.22</v>
          </cell>
          <cell r="AC84">
            <v>0.13</v>
          </cell>
          <cell r="AD84">
            <v>9</v>
          </cell>
          <cell r="AE84">
            <v>3411</v>
          </cell>
          <cell r="AF84" t="str">
            <v>B1,B2,B3,B4</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row>
        <row r="85">
          <cell r="A85" t="str">
            <v>5514A02001</v>
          </cell>
          <cell r="B85" t="str">
            <v>AI</v>
          </cell>
          <cell r="C85" t="str">
            <v>C</v>
          </cell>
          <cell r="D85" t="str">
            <v>98403-1</v>
          </cell>
          <cell r="E85">
            <v>5</v>
          </cell>
          <cell r="F85" t="str">
            <v>D12 LCD T/B</v>
          </cell>
          <cell r="I85">
            <v>0.5</v>
          </cell>
          <cell r="J85">
            <v>1.66</v>
          </cell>
          <cell r="K85">
            <v>8</v>
          </cell>
          <cell r="L85">
            <v>0.5</v>
          </cell>
          <cell r="M85">
            <v>2.2799999999999998</v>
          </cell>
          <cell r="N85">
            <v>11</v>
          </cell>
          <cell r="O85">
            <v>0.6</v>
          </cell>
          <cell r="P85">
            <v>2.9</v>
          </cell>
          <cell r="Y85">
            <v>0.4</v>
          </cell>
          <cell r="Z85">
            <v>2</v>
          </cell>
          <cell r="AA85">
            <v>23.9</v>
          </cell>
          <cell r="AB85">
            <v>6.44</v>
          </cell>
          <cell r="AC85">
            <v>0.16</v>
          </cell>
          <cell r="AD85">
            <v>12</v>
          </cell>
          <cell r="AE85">
            <v>2558</v>
          </cell>
          <cell r="AF85" t="str">
            <v>B1,B2,B3,B4</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row>
        <row r="86">
          <cell r="A86" t="str">
            <v>5515A01001</v>
          </cell>
          <cell r="B86" t="str">
            <v>AI</v>
          </cell>
          <cell r="C86" t="str">
            <v>C</v>
          </cell>
          <cell r="D86" t="str">
            <v>98401-1</v>
          </cell>
          <cell r="E86">
            <v>4</v>
          </cell>
          <cell r="F86" t="str">
            <v>D14.1 I/F BD</v>
          </cell>
          <cell r="I86">
            <v>0.5</v>
          </cell>
          <cell r="J86">
            <v>0.7</v>
          </cell>
          <cell r="K86">
            <v>5</v>
          </cell>
          <cell r="L86">
            <v>0.5</v>
          </cell>
          <cell r="M86">
            <v>1.9</v>
          </cell>
          <cell r="N86">
            <v>12</v>
          </cell>
          <cell r="O86">
            <v>1.1000000000000001</v>
          </cell>
          <cell r="P86">
            <v>6.9</v>
          </cell>
          <cell r="Q86">
            <v>3</v>
          </cell>
          <cell r="Y86">
            <v>0.3</v>
          </cell>
          <cell r="Z86">
            <v>2</v>
          </cell>
          <cell r="AA86">
            <v>25.9</v>
          </cell>
          <cell r="AB86">
            <v>5.5</v>
          </cell>
          <cell r="AC86">
            <v>0.14000000000000001</v>
          </cell>
          <cell r="AD86">
            <v>9</v>
          </cell>
          <cell r="AE86">
            <v>3411</v>
          </cell>
          <cell r="AF86" t="str">
            <v>B1,B2,B3,B4</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row>
        <row r="87">
          <cell r="A87" t="str">
            <v>5515A02001</v>
          </cell>
          <cell r="B87" t="str">
            <v>AI</v>
          </cell>
          <cell r="C87" t="str">
            <v>C</v>
          </cell>
          <cell r="D87" t="str">
            <v>98403-1</v>
          </cell>
          <cell r="E87">
            <v>5</v>
          </cell>
          <cell r="F87" t="str">
            <v>D14.1 LCD T/B</v>
          </cell>
          <cell r="I87">
            <v>0.5</v>
          </cell>
          <cell r="J87">
            <v>1.66</v>
          </cell>
          <cell r="K87">
            <v>8</v>
          </cell>
          <cell r="L87">
            <v>0.5</v>
          </cell>
          <cell r="M87">
            <v>2.2799999999999998</v>
          </cell>
          <cell r="N87">
            <v>11</v>
          </cell>
          <cell r="O87">
            <v>0.6</v>
          </cell>
          <cell r="P87">
            <v>2.9</v>
          </cell>
          <cell r="R87">
            <v>0.5</v>
          </cell>
          <cell r="S87">
            <v>2.4</v>
          </cell>
          <cell r="Y87">
            <v>0.2</v>
          </cell>
          <cell r="Z87">
            <v>1</v>
          </cell>
          <cell r="AA87">
            <v>25.3</v>
          </cell>
          <cell r="AB87">
            <v>6.74</v>
          </cell>
          <cell r="AC87">
            <v>0.17</v>
          </cell>
          <cell r="AD87">
            <v>12</v>
          </cell>
          <cell r="AE87">
            <v>2558</v>
          </cell>
          <cell r="AF87" t="str">
            <v>B1,B2,B3,B4</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row>
        <row r="88">
          <cell r="A88">
            <v>5516804011</v>
          </cell>
          <cell r="C88" t="str">
            <v>A</v>
          </cell>
          <cell r="E88">
            <v>1</v>
          </cell>
          <cell r="G88">
            <v>0.5</v>
          </cell>
          <cell r="H88">
            <v>0.5</v>
          </cell>
          <cell r="I88">
            <v>0.5</v>
          </cell>
          <cell r="J88">
            <v>3</v>
          </cell>
          <cell r="K88">
            <v>5</v>
          </cell>
          <cell r="L88">
            <v>0.5</v>
          </cell>
          <cell r="M88">
            <v>3</v>
          </cell>
          <cell r="N88">
            <v>5</v>
          </cell>
          <cell r="O88">
            <v>3</v>
          </cell>
          <cell r="P88">
            <v>5</v>
          </cell>
          <cell r="Q88">
            <v>2</v>
          </cell>
          <cell r="R88">
            <v>3</v>
          </cell>
          <cell r="S88">
            <v>5</v>
          </cell>
          <cell r="T88">
            <v>2</v>
          </cell>
          <cell r="X88">
            <v>1</v>
          </cell>
          <cell r="Y88">
            <v>0.87</v>
          </cell>
          <cell r="Z88">
            <v>2</v>
          </cell>
          <cell r="AA88">
            <v>22</v>
          </cell>
          <cell r="AB88">
            <v>14.37</v>
          </cell>
          <cell r="AC88">
            <v>0.36</v>
          </cell>
          <cell r="AD88">
            <v>26</v>
          </cell>
          <cell r="AE88">
            <v>1181</v>
          </cell>
          <cell r="AF88" t="str">
            <v>B1,B2,B3,B4</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row>
        <row r="89">
          <cell r="A89" t="str">
            <v>5516A01011</v>
          </cell>
          <cell r="B89" t="str">
            <v>AI</v>
          </cell>
          <cell r="C89" t="str">
            <v>C</v>
          </cell>
          <cell r="D89" t="str">
            <v>98401-1</v>
          </cell>
          <cell r="E89">
            <v>4</v>
          </cell>
          <cell r="F89" t="str">
            <v>D15 LCD I/F BD</v>
          </cell>
          <cell r="I89">
            <v>0.5</v>
          </cell>
          <cell r="J89">
            <v>0.82</v>
          </cell>
          <cell r="K89">
            <v>4</v>
          </cell>
          <cell r="L89">
            <v>0.5</v>
          </cell>
          <cell r="M89">
            <v>2.0699999999999998</v>
          </cell>
          <cell r="N89">
            <v>10</v>
          </cell>
          <cell r="O89">
            <v>1.1000000000000001</v>
          </cell>
          <cell r="P89">
            <v>5.3</v>
          </cell>
          <cell r="Y89">
            <v>0.4</v>
          </cell>
          <cell r="Z89">
            <v>2</v>
          </cell>
          <cell r="AA89">
            <v>21.3</v>
          </cell>
          <cell r="AB89">
            <v>5.89</v>
          </cell>
          <cell r="AC89">
            <v>0.15</v>
          </cell>
          <cell r="AD89">
            <v>12</v>
          </cell>
          <cell r="AE89">
            <v>2558</v>
          </cell>
          <cell r="AF89" t="str">
            <v>B1,B2,B3,B4</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row>
        <row r="90">
          <cell r="A90" t="str">
            <v>5516A01021</v>
          </cell>
          <cell r="C90" t="str">
            <v>C</v>
          </cell>
          <cell r="D90" t="str">
            <v>00412-1</v>
          </cell>
          <cell r="E90">
            <v>2</v>
          </cell>
          <cell r="F90" t="str">
            <v>D15</v>
          </cell>
          <cell r="I90">
            <v>0.5</v>
          </cell>
          <cell r="J90">
            <v>2.2000000000000002</v>
          </cell>
          <cell r="K90">
            <v>14</v>
          </cell>
          <cell r="L90">
            <v>0.5</v>
          </cell>
          <cell r="M90">
            <v>2</v>
          </cell>
          <cell r="N90">
            <v>13</v>
          </cell>
          <cell r="O90">
            <v>1.7</v>
          </cell>
          <cell r="P90">
            <v>11</v>
          </cell>
          <cell r="Q90">
            <v>2</v>
          </cell>
          <cell r="Y90">
            <v>0.3</v>
          </cell>
          <cell r="Z90">
            <v>2</v>
          </cell>
          <cell r="AA90">
            <v>40</v>
          </cell>
          <cell r="AB90">
            <v>7.7</v>
          </cell>
          <cell r="AC90">
            <v>0.19</v>
          </cell>
          <cell r="AD90">
            <v>9</v>
          </cell>
          <cell r="AE90">
            <v>3411</v>
          </cell>
          <cell r="AF90" t="str">
            <v>B1,B2,B3,B4,B7</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row>
        <row r="91">
          <cell r="A91" t="str">
            <v>5516A02001</v>
          </cell>
          <cell r="B91" t="str">
            <v>AI</v>
          </cell>
          <cell r="C91" t="str">
            <v>C</v>
          </cell>
          <cell r="D91" t="str">
            <v>98403-1</v>
          </cell>
          <cell r="E91">
            <v>5</v>
          </cell>
          <cell r="F91" t="str">
            <v>D15 LCD T/B BD</v>
          </cell>
          <cell r="I91">
            <v>0.5</v>
          </cell>
          <cell r="J91">
            <v>1.66</v>
          </cell>
          <cell r="K91">
            <v>8</v>
          </cell>
          <cell r="L91">
            <v>0.5</v>
          </cell>
          <cell r="M91">
            <v>2.2799999999999998</v>
          </cell>
          <cell r="N91">
            <v>11</v>
          </cell>
          <cell r="O91">
            <v>0.6</v>
          </cell>
          <cell r="P91">
            <v>2.9</v>
          </cell>
          <cell r="R91">
            <v>0.5</v>
          </cell>
          <cell r="S91">
            <v>2.4</v>
          </cell>
          <cell r="Y91">
            <v>0.4</v>
          </cell>
          <cell r="Z91">
            <v>2</v>
          </cell>
          <cell r="AA91">
            <v>26.3</v>
          </cell>
          <cell r="AB91">
            <v>6.94</v>
          </cell>
          <cell r="AC91">
            <v>0.17</v>
          </cell>
          <cell r="AD91">
            <v>12</v>
          </cell>
          <cell r="AE91">
            <v>2558</v>
          </cell>
          <cell r="AF91" t="str">
            <v>B1,B2,B3,B4</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row>
        <row r="92">
          <cell r="A92" t="str">
            <v>5516A02011</v>
          </cell>
          <cell r="B92" t="str">
            <v>AI</v>
          </cell>
          <cell r="C92" t="str">
            <v>A</v>
          </cell>
          <cell r="D92" t="str">
            <v>98403-1</v>
          </cell>
          <cell r="E92">
            <v>5</v>
          </cell>
          <cell r="F92" t="str">
            <v>D15 LCD T/B BD</v>
          </cell>
          <cell r="I92">
            <v>0.5</v>
          </cell>
          <cell r="J92">
            <v>1.66</v>
          </cell>
          <cell r="K92">
            <v>8</v>
          </cell>
          <cell r="M92">
            <v>2.2799999999999998</v>
          </cell>
          <cell r="N92">
            <v>11</v>
          </cell>
          <cell r="O92">
            <v>0.6</v>
          </cell>
          <cell r="P92">
            <v>2.9</v>
          </cell>
          <cell r="R92">
            <v>0.5</v>
          </cell>
          <cell r="S92">
            <v>2.4</v>
          </cell>
          <cell r="Y92">
            <v>0.4</v>
          </cell>
          <cell r="Z92">
            <v>2</v>
          </cell>
          <cell r="AA92">
            <v>26.3</v>
          </cell>
          <cell r="AB92">
            <v>6.44</v>
          </cell>
          <cell r="AC92">
            <v>0.16</v>
          </cell>
          <cell r="AD92">
            <v>12</v>
          </cell>
          <cell r="AE92">
            <v>2558</v>
          </cell>
          <cell r="AF92" t="str">
            <v>B1,B2,B3,B4</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row>
        <row r="93">
          <cell r="A93" t="str">
            <v>5516A03001</v>
          </cell>
          <cell r="C93" t="str">
            <v>C</v>
          </cell>
          <cell r="D93" t="str">
            <v>00409-1</v>
          </cell>
          <cell r="F93" t="str">
            <v>D15</v>
          </cell>
          <cell r="I93">
            <v>0.5</v>
          </cell>
          <cell r="J93">
            <v>0.6</v>
          </cell>
          <cell r="K93">
            <v>4</v>
          </cell>
          <cell r="L93">
            <v>0.5</v>
          </cell>
          <cell r="M93">
            <v>1.1000000000000001</v>
          </cell>
          <cell r="N93">
            <v>7</v>
          </cell>
          <cell r="O93">
            <v>0.2</v>
          </cell>
          <cell r="P93">
            <v>1.3</v>
          </cell>
          <cell r="Q93">
            <v>1</v>
          </cell>
          <cell r="Y93">
            <v>0.3</v>
          </cell>
          <cell r="Z93">
            <v>2</v>
          </cell>
          <cell r="AA93">
            <v>14.3</v>
          </cell>
          <cell r="AB93">
            <v>3.7</v>
          </cell>
          <cell r="AC93">
            <v>0.09</v>
          </cell>
          <cell r="AD93">
            <v>9</v>
          </cell>
          <cell r="AE93">
            <v>3411</v>
          </cell>
          <cell r="AF93" t="str">
            <v>B1,B2,B3,B4,B7</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row>
        <row r="94">
          <cell r="A94" t="str">
            <v>5516A04001</v>
          </cell>
          <cell r="C94" t="str">
            <v>C</v>
          </cell>
          <cell r="D94" t="str">
            <v>00410-1</v>
          </cell>
          <cell r="E94">
            <v>7</v>
          </cell>
          <cell r="F94" t="str">
            <v>D15</v>
          </cell>
          <cell r="I94">
            <v>0.5</v>
          </cell>
          <cell r="J94">
            <v>0.6</v>
          </cell>
          <cell r="K94">
            <v>4</v>
          </cell>
          <cell r="L94">
            <v>0.5</v>
          </cell>
          <cell r="M94">
            <v>0.9</v>
          </cell>
          <cell r="N94">
            <v>6</v>
          </cell>
          <cell r="O94">
            <v>0.6</v>
          </cell>
          <cell r="P94">
            <v>4</v>
          </cell>
          <cell r="Q94">
            <v>1</v>
          </cell>
          <cell r="Y94">
            <v>0.3</v>
          </cell>
          <cell r="Z94">
            <v>2</v>
          </cell>
          <cell r="AA94">
            <v>16</v>
          </cell>
          <cell r="AB94">
            <v>3.9</v>
          </cell>
          <cell r="AC94">
            <v>0.1</v>
          </cell>
          <cell r="AD94">
            <v>9</v>
          </cell>
          <cell r="AE94">
            <v>3411</v>
          </cell>
          <cell r="AF94" t="str">
            <v>B1,B2,B3,B4,B7</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row>
        <row r="95">
          <cell r="A95" t="str">
            <v>5516A05001</v>
          </cell>
          <cell r="C95" t="str">
            <v>C</v>
          </cell>
          <cell r="D95" t="str">
            <v>00411-1</v>
          </cell>
          <cell r="E95">
            <v>6</v>
          </cell>
          <cell r="F95" t="str">
            <v>D15</v>
          </cell>
          <cell r="I95">
            <v>0.5</v>
          </cell>
          <cell r="J95">
            <v>1.3</v>
          </cell>
          <cell r="K95">
            <v>8</v>
          </cell>
          <cell r="L95">
            <v>0.5</v>
          </cell>
          <cell r="M95">
            <v>1.4</v>
          </cell>
          <cell r="N95">
            <v>9</v>
          </cell>
          <cell r="O95">
            <v>0.5</v>
          </cell>
          <cell r="P95">
            <v>3.2</v>
          </cell>
          <cell r="Q95">
            <v>1</v>
          </cell>
          <cell r="Y95">
            <v>0.3</v>
          </cell>
          <cell r="Z95">
            <v>2</v>
          </cell>
          <cell r="AA95">
            <v>22.2</v>
          </cell>
          <cell r="AB95">
            <v>5</v>
          </cell>
          <cell r="AC95">
            <v>0.12</v>
          </cell>
          <cell r="AD95">
            <v>9</v>
          </cell>
          <cell r="AE95">
            <v>3411</v>
          </cell>
          <cell r="AF95" t="str">
            <v>B1,B2,B3,B4,B7</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row>
        <row r="96">
          <cell r="A96" t="str">
            <v>5517A03001</v>
          </cell>
          <cell r="B96" t="str">
            <v>AI</v>
          </cell>
          <cell r="C96" t="str">
            <v>A</v>
          </cell>
          <cell r="D96" t="str">
            <v>98404-1</v>
          </cell>
          <cell r="E96">
            <v>5</v>
          </cell>
          <cell r="F96" t="str">
            <v>A14 LCD SW BD</v>
          </cell>
          <cell r="I96">
            <v>0.5</v>
          </cell>
          <cell r="J96">
            <v>0.8</v>
          </cell>
          <cell r="K96">
            <v>5</v>
          </cell>
          <cell r="L96">
            <v>0.5</v>
          </cell>
          <cell r="M96">
            <v>0.8</v>
          </cell>
          <cell r="N96">
            <v>5</v>
          </cell>
          <cell r="O96">
            <v>0.4</v>
          </cell>
          <cell r="P96">
            <v>2.5</v>
          </cell>
          <cell r="Y96">
            <v>0.15</v>
          </cell>
          <cell r="Z96">
            <v>1</v>
          </cell>
          <cell r="AA96">
            <v>14</v>
          </cell>
          <cell r="AB96">
            <v>3.15</v>
          </cell>
          <cell r="AC96">
            <v>7.79</v>
          </cell>
          <cell r="AD96">
            <v>9</v>
          </cell>
          <cell r="AE96">
            <v>3312</v>
          </cell>
          <cell r="AF96" t="str">
            <v>B1,B2,B3,B4</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row>
        <row r="97">
          <cell r="A97" t="str">
            <v>5518A01001</v>
          </cell>
          <cell r="C97" t="str">
            <v>C</v>
          </cell>
          <cell r="D97" t="str">
            <v>99341-1</v>
          </cell>
          <cell r="E97">
            <v>2</v>
          </cell>
          <cell r="F97" t="str">
            <v>A15 LCD IF BD</v>
          </cell>
          <cell r="I97">
            <v>0.5</v>
          </cell>
          <cell r="J97">
            <v>2</v>
          </cell>
          <cell r="K97">
            <v>13</v>
          </cell>
          <cell r="L97">
            <v>0.5</v>
          </cell>
          <cell r="M97">
            <v>1.4</v>
          </cell>
          <cell r="N97">
            <v>9</v>
          </cell>
          <cell r="O97">
            <v>2</v>
          </cell>
          <cell r="P97">
            <v>12.9</v>
          </cell>
          <cell r="Q97">
            <v>2</v>
          </cell>
          <cell r="X97">
            <v>0.2</v>
          </cell>
          <cell r="Y97">
            <v>0.15</v>
          </cell>
          <cell r="Z97">
            <v>1</v>
          </cell>
          <cell r="AA97">
            <v>35.9</v>
          </cell>
          <cell r="AB97">
            <v>7.05</v>
          </cell>
          <cell r="AC97">
            <v>0.17</v>
          </cell>
          <cell r="AD97">
            <v>9</v>
          </cell>
          <cell r="AE97">
            <v>3411</v>
          </cell>
          <cell r="AF97" t="str">
            <v>B1,B2,B3,B4</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row>
        <row r="98">
          <cell r="A98" t="str">
            <v>5518A01011</v>
          </cell>
          <cell r="C98" t="str">
            <v>C</v>
          </cell>
          <cell r="D98" t="str">
            <v>00345-1</v>
          </cell>
          <cell r="E98">
            <v>2</v>
          </cell>
          <cell r="F98" t="str">
            <v>A15 LCD IF BD</v>
          </cell>
          <cell r="I98">
            <v>1</v>
          </cell>
          <cell r="J98">
            <v>1.1000000000000001</v>
          </cell>
          <cell r="K98">
            <v>7</v>
          </cell>
          <cell r="L98">
            <v>0.5</v>
          </cell>
          <cell r="M98">
            <v>1.3</v>
          </cell>
          <cell r="N98">
            <v>8</v>
          </cell>
          <cell r="O98">
            <v>2.4700000000000002</v>
          </cell>
          <cell r="P98">
            <v>15.2</v>
          </cell>
          <cell r="Q98">
            <v>2</v>
          </cell>
          <cell r="Y98">
            <v>0.3</v>
          </cell>
          <cell r="Z98">
            <v>2</v>
          </cell>
          <cell r="AA98">
            <v>32.200000000000003</v>
          </cell>
          <cell r="AB98">
            <v>7.67</v>
          </cell>
          <cell r="AC98">
            <v>0.19</v>
          </cell>
          <cell r="AD98">
            <v>9</v>
          </cell>
          <cell r="AE98">
            <v>3411</v>
          </cell>
          <cell r="AF98" t="str">
            <v>B1,B2,B3,B4</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row>
        <row r="99">
          <cell r="A99" t="str">
            <v>5518A03001</v>
          </cell>
          <cell r="B99" t="str">
            <v>AI</v>
          </cell>
          <cell r="C99" t="str">
            <v>A</v>
          </cell>
          <cell r="D99" t="str">
            <v>98405-1</v>
          </cell>
          <cell r="E99">
            <v>5</v>
          </cell>
          <cell r="F99" t="str">
            <v>D15 LCD SW BD</v>
          </cell>
          <cell r="I99">
            <v>0.5</v>
          </cell>
          <cell r="J99">
            <v>0.9</v>
          </cell>
          <cell r="K99">
            <v>6</v>
          </cell>
          <cell r="L99">
            <v>0.5</v>
          </cell>
          <cell r="M99">
            <v>1.1000000000000001</v>
          </cell>
          <cell r="N99">
            <v>7</v>
          </cell>
          <cell r="O99">
            <v>0.4</v>
          </cell>
          <cell r="P99">
            <v>2.5</v>
          </cell>
          <cell r="Y99">
            <v>0.15</v>
          </cell>
          <cell r="Z99">
            <v>1</v>
          </cell>
          <cell r="AA99">
            <v>16</v>
          </cell>
          <cell r="AB99">
            <v>3.55</v>
          </cell>
          <cell r="AC99">
            <v>8.77</v>
          </cell>
          <cell r="AD99">
            <v>9</v>
          </cell>
          <cell r="AE99">
            <v>3373</v>
          </cell>
          <cell r="AF99" t="str">
            <v>B1,B2,B3,B4</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row>
        <row r="100">
          <cell r="A100" t="str">
            <v>5518A04001</v>
          </cell>
          <cell r="C100" t="str">
            <v>C</v>
          </cell>
          <cell r="D100" t="str">
            <v>99341-1</v>
          </cell>
          <cell r="E100">
            <v>2</v>
          </cell>
          <cell r="F100" t="str">
            <v>A15 POWER BD</v>
          </cell>
          <cell r="I100">
            <v>0.5</v>
          </cell>
          <cell r="J100">
            <v>2.1800000000000002</v>
          </cell>
          <cell r="K100">
            <v>9</v>
          </cell>
          <cell r="L100">
            <v>0.5</v>
          </cell>
          <cell r="M100">
            <v>2.1800000000000002</v>
          </cell>
          <cell r="N100">
            <v>9</v>
          </cell>
          <cell r="O100">
            <v>1</v>
          </cell>
          <cell r="P100">
            <v>4.0999999999999996</v>
          </cell>
          <cell r="Q100">
            <v>1</v>
          </cell>
          <cell r="X100">
            <v>0.3</v>
          </cell>
          <cell r="Y100">
            <v>0.47</v>
          </cell>
          <cell r="Z100">
            <v>2</v>
          </cell>
          <cell r="AA100">
            <v>24.1</v>
          </cell>
          <cell r="AB100">
            <v>7.33</v>
          </cell>
          <cell r="AC100">
            <v>0.18</v>
          </cell>
          <cell r="AD100">
            <v>14</v>
          </cell>
          <cell r="AE100">
            <v>2193</v>
          </cell>
          <cell r="AF100" t="str">
            <v>B1,B2,B3,B4</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row>
        <row r="101">
          <cell r="A101" t="str">
            <v>5518A05001</v>
          </cell>
          <cell r="C101" t="str">
            <v>A</v>
          </cell>
          <cell r="D101" t="str">
            <v>00346-1</v>
          </cell>
          <cell r="E101">
            <v>50</v>
          </cell>
          <cell r="F101" t="str">
            <v>A15 POWER BD</v>
          </cell>
          <cell r="I101">
            <v>0</v>
          </cell>
          <cell r="J101">
            <v>0.3</v>
          </cell>
          <cell r="K101">
            <v>2</v>
          </cell>
          <cell r="L101">
            <v>0.5</v>
          </cell>
          <cell r="M101">
            <v>1.1000000000000001</v>
          </cell>
          <cell r="N101">
            <v>7</v>
          </cell>
          <cell r="O101">
            <v>1.2</v>
          </cell>
          <cell r="P101">
            <v>7.6</v>
          </cell>
          <cell r="Q101">
            <v>1</v>
          </cell>
          <cell r="Y101">
            <v>0.3</v>
          </cell>
          <cell r="Z101">
            <v>2</v>
          </cell>
          <cell r="AA101">
            <v>18.600000000000001</v>
          </cell>
          <cell r="AB101">
            <v>3.4</v>
          </cell>
          <cell r="AC101">
            <v>0.08</v>
          </cell>
          <cell r="AD101">
            <v>9</v>
          </cell>
          <cell r="AE101">
            <v>3411</v>
          </cell>
          <cell r="AF101" t="str">
            <v>B1,B2,B3,B4</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row>
        <row r="102">
          <cell r="A102">
            <v>5520901001</v>
          </cell>
          <cell r="B102" t="str">
            <v>CPU</v>
          </cell>
          <cell r="C102" t="str">
            <v>C</v>
          </cell>
          <cell r="D102" t="str">
            <v>99251-1</v>
          </cell>
          <cell r="E102">
            <v>1</v>
          </cell>
          <cell r="F102" t="str">
            <v>ST170</v>
          </cell>
          <cell r="I102">
            <v>1.3</v>
          </cell>
          <cell r="J102">
            <v>3.36</v>
          </cell>
          <cell r="K102">
            <v>13</v>
          </cell>
          <cell r="L102">
            <v>0.3</v>
          </cell>
          <cell r="M102">
            <v>1.55</v>
          </cell>
          <cell r="N102">
            <v>6</v>
          </cell>
          <cell r="O102">
            <v>2.0699999999999998</v>
          </cell>
          <cell r="P102">
            <v>8</v>
          </cell>
          <cell r="Q102">
            <v>1</v>
          </cell>
          <cell r="R102">
            <v>1.29</v>
          </cell>
          <cell r="S102">
            <v>5</v>
          </cell>
          <cell r="T102">
            <v>1</v>
          </cell>
          <cell r="Y102">
            <v>0.25</v>
          </cell>
          <cell r="Z102">
            <v>1</v>
          </cell>
          <cell r="AA102">
            <v>33</v>
          </cell>
          <cell r="AB102">
            <v>11.42</v>
          </cell>
          <cell r="AC102">
            <v>0.28000000000000003</v>
          </cell>
          <cell r="AD102">
            <v>15</v>
          </cell>
          <cell r="AE102">
            <v>2047</v>
          </cell>
          <cell r="AF102" t="str">
            <v>B1,B2</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row>
        <row r="103">
          <cell r="A103" t="str">
            <v>5520901D01</v>
          </cell>
          <cell r="B103" t="str">
            <v>CPU</v>
          </cell>
          <cell r="C103" t="str">
            <v>A</v>
          </cell>
          <cell r="D103" t="str">
            <v>99251-1</v>
          </cell>
          <cell r="E103">
            <v>1</v>
          </cell>
          <cell r="F103" t="str">
            <v>ST170</v>
          </cell>
          <cell r="AA103">
            <v>0</v>
          </cell>
          <cell r="AD103">
            <v>26</v>
          </cell>
          <cell r="AE103">
            <v>1181</v>
          </cell>
          <cell r="AF103" t="str">
            <v>B1,B2,B3,B4</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A104">
            <v>5520902001</v>
          </cell>
          <cell r="C104" t="str">
            <v>C</v>
          </cell>
          <cell r="D104" t="str">
            <v>99458-1</v>
          </cell>
          <cell r="E104">
            <v>5</v>
          </cell>
          <cell r="F104" t="str">
            <v>ST170 F/P BD</v>
          </cell>
          <cell r="I104">
            <v>0.5</v>
          </cell>
          <cell r="J104">
            <v>2.0699999999999998</v>
          </cell>
          <cell r="K104">
            <v>10</v>
          </cell>
          <cell r="L104">
            <v>0.5</v>
          </cell>
          <cell r="M104">
            <v>1.65</v>
          </cell>
          <cell r="N104">
            <v>8</v>
          </cell>
          <cell r="O104">
            <v>0.7</v>
          </cell>
          <cell r="P104">
            <v>3.4</v>
          </cell>
          <cell r="Q104">
            <v>1</v>
          </cell>
          <cell r="Y104">
            <v>0.4</v>
          </cell>
          <cell r="Z104">
            <v>2</v>
          </cell>
          <cell r="AA104">
            <v>23.4</v>
          </cell>
          <cell r="AB104">
            <v>6.32</v>
          </cell>
          <cell r="AC104">
            <v>0.16</v>
          </cell>
          <cell r="AD104">
            <v>12</v>
          </cell>
          <cell r="AE104">
            <v>2558</v>
          </cell>
          <cell r="AF104" t="str">
            <v>B1,B2,B3,B4</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row>
        <row r="105">
          <cell r="A105" t="str">
            <v>5521A03011</v>
          </cell>
          <cell r="C105" t="str">
            <v>A</v>
          </cell>
          <cell r="AA105">
            <v>0</v>
          </cell>
          <cell r="AD105">
            <v>9</v>
          </cell>
          <cell r="AE105">
            <v>3411</v>
          </cell>
          <cell r="AF105" t="str">
            <v>B1,B2,B3,B4,B7</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A106" t="str">
            <v>5521A04011</v>
          </cell>
          <cell r="C106" t="str">
            <v>A</v>
          </cell>
          <cell r="AA106">
            <v>0</v>
          </cell>
          <cell r="AD106">
            <v>15</v>
          </cell>
          <cell r="AE106">
            <v>2047</v>
          </cell>
          <cell r="AF106" t="str">
            <v>B1,B2,B3,B4,B7</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A107">
            <v>5523002001</v>
          </cell>
          <cell r="B107" t="str">
            <v>ANI</v>
          </cell>
          <cell r="D107" t="str">
            <v>N63136-1B</v>
          </cell>
          <cell r="F107" t="str">
            <v>ALW1123 MB</v>
          </cell>
          <cell r="I107">
            <v>0.38</v>
          </cell>
          <cell r="J107">
            <v>3.62</v>
          </cell>
          <cell r="K107">
            <v>4</v>
          </cell>
          <cell r="L107">
            <v>0.89</v>
          </cell>
          <cell r="M107">
            <v>4.5199999999999996</v>
          </cell>
          <cell r="N107">
            <v>5</v>
          </cell>
          <cell r="O107">
            <v>1</v>
          </cell>
          <cell r="P107">
            <v>1.1000000000000001</v>
          </cell>
          <cell r="Y107">
            <v>0.87</v>
          </cell>
          <cell r="Z107">
            <v>1</v>
          </cell>
          <cell r="AA107">
            <v>11</v>
          </cell>
          <cell r="AB107">
            <v>11.2</v>
          </cell>
          <cell r="AC107">
            <v>0.27</v>
          </cell>
          <cell r="AD107">
            <v>52</v>
          </cell>
          <cell r="AE107">
            <v>586</v>
          </cell>
          <cell r="AF107" t="str">
            <v>B1,B2,B3,B4</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row>
        <row r="108">
          <cell r="A108">
            <v>5523002002</v>
          </cell>
          <cell r="B108" t="str">
            <v>ANI</v>
          </cell>
          <cell r="D108" t="str">
            <v>N7602-1A</v>
          </cell>
          <cell r="F108" t="str">
            <v>ALW1123LED BD</v>
          </cell>
          <cell r="I108">
            <v>0.51</v>
          </cell>
          <cell r="J108">
            <v>1.35</v>
          </cell>
          <cell r="K108">
            <v>9</v>
          </cell>
          <cell r="L108">
            <v>0</v>
          </cell>
          <cell r="M108">
            <v>0.75</v>
          </cell>
          <cell r="N108">
            <v>5</v>
          </cell>
          <cell r="Y108">
            <v>0.14000000000000001</v>
          </cell>
          <cell r="Z108">
            <v>1</v>
          </cell>
          <cell r="AA108">
            <v>15</v>
          </cell>
          <cell r="AB108">
            <v>2.75</v>
          </cell>
          <cell r="AC108">
            <v>6.8</v>
          </cell>
          <cell r="AD108">
            <v>9</v>
          </cell>
          <cell r="AE108">
            <v>3533</v>
          </cell>
          <cell r="AF108" t="str">
            <v>B1,B2,B3,B4</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row>
        <row r="109">
          <cell r="A109">
            <v>5523003001</v>
          </cell>
          <cell r="B109" t="str">
            <v>ANI</v>
          </cell>
          <cell r="D109" t="str">
            <v>N63136-1B</v>
          </cell>
          <cell r="F109" t="str">
            <v>ALW1083 MB</v>
          </cell>
          <cell r="I109">
            <v>0.38</v>
          </cell>
          <cell r="J109">
            <v>3.62</v>
          </cell>
          <cell r="K109">
            <v>4</v>
          </cell>
          <cell r="L109">
            <v>0.89</v>
          </cell>
          <cell r="M109">
            <v>4.5199999999999996</v>
          </cell>
          <cell r="N109">
            <v>5</v>
          </cell>
          <cell r="O109">
            <v>0.98</v>
          </cell>
          <cell r="P109">
            <v>1.1000000000000001</v>
          </cell>
          <cell r="Y109">
            <v>0.87</v>
          </cell>
          <cell r="Z109">
            <v>1</v>
          </cell>
          <cell r="AA109">
            <v>11</v>
          </cell>
          <cell r="AB109">
            <v>11.2</v>
          </cell>
          <cell r="AC109">
            <v>0.27</v>
          </cell>
          <cell r="AD109">
            <v>52</v>
          </cell>
          <cell r="AE109">
            <v>586</v>
          </cell>
          <cell r="AF109" t="str">
            <v>B1,B2,B3,B4</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row>
        <row r="110">
          <cell r="A110">
            <v>5523003002</v>
          </cell>
          <cell r="B110" t="str">
            <v>ANI</v>
          </cell>
          <cell r="D110" t="str">
            <v>N7602-1A</v>
          </cell>
          <cell r="F110" t="str">
            <v>ALW1083 Led bd</v>
          </cell>
          <cell r="I110">
            <v>0.51</v>
          </cell>
          <cell r="J110">
            <v>1.35</v>
          </cell>
          <cell r="K110">
            <v>9</v>
          </cell>
          <cell r="L110">
            <v>0</v>
          </cell>
          <cell r="M110">
            <v>0.75</v>
          </cell>
          <cell r="N110">
            <v>5</v>
          </cell>
          <cell r="Y110">
            <v>0.14000000000000001</v>
          </cell>
          <cell r="Z110">
            <v>1</v>
          </cell>
          <cell r="AA110">
            <v>15</v>
          </cell>
          <cell r="AB110">
            <v>2.75</v>
          </cell>
          <cell r="AC110">
            <v>6.8</v>
          </cell>
          <cell r="AD110">
            <v>9</v>
          </cell>
          <cell r="AE110">
            <v>3533</v>
          </cell>
          <cell r="AF110" t="str">
            <v>B1,B2,B3,B4</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v>5523011001</v>
          </cell>
          <cell r="B111" t="str">
            <v>ANI</v>
          </cell>
          <cell r="C111" t="str">
            <v>C</v>
          </cell>
          <cell r="D111" t="str">
            <v>N8606-1</v>
          </cell>
          <cell r="E111">
            <v>1</v>
          </cell>
          <cell r="F111" t="str">
            <v>ALW-3M16</v>
          </cell>
          <cell r="I111">
            <v>1.28</v>
          </cell>
          <cell r="J111">
            <v>3.89</v>
          </cell>
          <cell r="K111">
            <v>9</v>
          </cell>
          <cell r="M111">
            <v>5.4</v>
          </cell>
          <cell r="N111">
            <v>15</v>
          </cell>
          <cell r="O111">
            <v>1.7</v>
          </cell>
          <cell r="P111">
            <v>4.7</v>
          </cell>
          <cell r="Q111">
            <v>2</v>
          </cell>
          <cell r="R111">
            <v>1.9</v>
          </cell>
          <cell r="S111">
            <v>5.3</v>
          </cell>
          <cell r="T111">
            <v>1</v>
          </cell>
          <cell r="Y111">
            <v>0.42</v>
          </cell>
          <cell r="Z111">
            <v>1</v>
          </cell>
          <cell r="AA111">
            <v>35</v>
          </cell>
          <cell r="AB111">
            <v>15.87</v>
          </cell>
          <cell r="AC111">
            <v>0.39</v>
          </cell>
          <cell r="AD111">
            <v>25</v>
          </cell>
          <cell r="AE111">
            <v>1228</v>
          </cell>
          <cell r="AF111" t="str">
            <v>B1,B2,B3,B4</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row>
        <row r="112">
          <cell r="A112">
            <v>5523011002</v>
          </cell>
          <cell r="B112" t="str">
            <v>ANI</v>
          </cell>
          <cell r="C112" t="str">
            <v>C</v>
          </cell>
          <cell r="D112" t="str">
            <v>N8607-1</v>
          </cell>
          <cell r="E112">
            <v>2</v>
          </cell>
          <cell r="F112" t="str">
            <v>ALW-3M16 LED</v>
          </cell>
          <cell r="I112">
            <v>0.25</v>
          </cell>
          <cell r="J112">
            <v>1.1399999999999999</v>
          </cell>
          <cell r="K112">
            <v>11</v>
          </cell>
          <cell r="M112">
            <v>1.1000000000000001</v>
          </cell>
          <cell r="N112">
            <v>6</v>
          </cell>
          <cell r="AA112">
            <v>17</v>
          </cell>
          <cell r="AB112">
            <v>2.74</v>
          </cell>
          <cell r="AC112">
            <v>7.0000000000000007E-2</v>
          </cell>
          <cell r="AD112">
            <v>11</v>
          </cell>
          <cell r="AE112">
            <v>2791</v>
          </cell>
          <cell r="AF112" t="str">
            <v>B1,B2,B3,B4</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row>
        <row r="113">
          <cell r="A113">
            <v>5527401001</v>
          </cell>
          <cell r="B113" t="str">
            <v>CPU</v>
          </cell>
          <cell r="D113" t="str">
            <v>97117-1</v>
          </cell>
          <cell r="E113">
            <v>1</v>
          </cell>
          <cell r="F113" t="str">
            <v>ST100S MB</v>
          </cell>
          <cell r="I113">
            <v>2.57</v>
          </cell>
          <cell r="J113">
            <v>3.68</v>
          </cell>
          <cell r="K113">
            <v>8</v>
          </cell>
          <cell r="L113">
            <v>1.35</v>
          </cell>
          <cell r="M113">
            <v>3.68</v>
          </cell>
          <cell r="N113">
            <v>8</v>
          </cell>
          <cell r="O113">
            <v>1.93</v>
          </cell>
          <cell r="P113">
            <v>4.2</v>
          </cell>
          <cell r="R113">
            <v>2.58</v>
          </cell>
          <cell r="S113">
            <v>5.6</v>
          </cell>
          <cell r="Y113">
            <v>0.44</v>
          </cell>
          <cell r="Z113">
            <v>1</v>
          </cell>
          <cell r="AA113">
            <v>27</v>
          </cell>
          <cell r="AB113">
            <v>16.2</v>
          </cell>
          <cell r="AC113">
            <v>0.4</v>
          </cell>
          <cell r="AD113">
            <v>27</v>
          </cell>
          <cell r="AE113">
            <v>1152</v>
          </cell>
          <cell r="AF113" t="str">
            <v>B1,B2,B3,B4</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row>
        <row r="114">
          <cell r="A114">
            <v>5527401071</v>
          </cell>
          <cell r="B114" t="str">
            <v>CPU</v>
          </cell>
          <cell r="D114" t="str">
            <v>97117-1</v>
          </cell>
          <cell r="E114">
            <v>1</v>
          </cell>
          <cell r="F114" t="str">
            <v>ST100S MB</v>
          </cell>
          <cell r="I114">
            <v>2.57</v>
          </cell>
          <cell r="J114">
            <v>3.68</v>
          </cell>
          <cell r="K114">
            <v>8</v>
          </cell>
          <cell r="L114">
            <v>1.35</v>
          </cell>
          <cell r="M114">
            <v>3.68</v>
          </cell>
          <cell r="N114">
            <v>8</v>
          </cell>
          <cell r="O114">
            <v>1.93</v>
          </cell>
          <cell r="P114">
            <v>4.2</v>
          </cell>
          <cell r="R114">
            <v>2.58</v>
          </cell>
          <cell r="S114">
            <v>5.6</v>
          </cell>
          <cell r="Y114">
            <v>0.44</v>
          </cell>
          <cell r="Z114">
            <v>1</v>
          </cell>
          <cell r="AA114">
            <v>27</v>
          </cell>
          <cell r="AB114">
            <v>16.2</v>
          </cell>
          <cell r="AC114">
            <v>0.4</v>
          </cell>
          <cell r="AD114">
            <v>27</v>
          </cell>
          <cell r="AE114">
            <v>1152</v>
          </cell>
          <cell r="AF114" t="str">
            <v>B1,B2,B3,B4</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row>
        <row r="115">
          <cell r="A115">
            <v>5527401091</v>
          </cell>
          <cell r="B115" t="str">
            <v>CPU</v>
          </cell>
          <cell r="C115" t="str">
            <v>C</v>
          </cell>
          <cell r="D115" t="str">
            <v>97171-1</v>
          </cell>
          <cell r="E115">
            <v>1</v>
          </cell>
          <cell r="F115" t="str">
            <v>ST300S MB</v>
          </cell>
          <cell r="I115">
            <v>1.08</v>
          </cell>
          <cell r="J115">
            <v>5.96</v>
          </cell>
          <cell r="K115">
            <v>23</v>
          </cell>
          <cell r="L115">
            <v>1.52</v>
          </cell>
          <cell r="M115">
            <v>2.33</v>
          </cell>
          <cell r="N115">
            <v>9</v>
          </cell>
          <cell r="O115">
            <v>1.3</v>
          </cell>
          <cell r="P115">
            <v>5</v>
          </cell>
          <cell r="R115">
            <v>2.0699999999999998</v>
          </cell>
          <cell r="S115">
            <v>8</v>
          </cell>
          <cell r="Y115">
            <v>0.24</v>
          </cell>
          <cell r="Z115">
            <v>1</v>
          </cell>
          <cell r="AA115">
            <v>46</v>
          </cell>
          <cell r="AB115">
            <v>14.5</v>
          </cell>
          <cell r="AC115">
            <v>0.35</v>
          </cell>
          <cell r="AD115">
            <v>15</v>
          </cell>
          <cell r="AE115">
            <v>2047</v>
          </cell>
          <cell r="AF115" t="str">
            <v>B1,B2,B3,B4</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row>
        <row r="116">
          <cell r="A116">
            <v>5527401101</v>
          </cell>
          <cell r="B116" t="str">
            <v>CPU</v>
          </cell>
          <cell r="C116" t="str">
            <v>A</v>
          </cell>
          <cell r="D116" t="str">
            <v>97171-2M</v>
          </cell>
          <cell r="E116">
            <v>1</v>
          </cell>
          <cell r="F116" t="str">
            <v>ST310S MB</v>
          </cell>
          <cell r="I116">
            <v>1.08</v>
          </cell>
          <cell r="J116">
            <v>5.96</v>
          </cell>
          <cell r="K116">
            <v>23</v>
          </cell>
          <cell r="L116">
            <v>1.52</v>
          </cell>
          <cell r="M116">
            <v>2.33</v>
          </cell>
          <cell r="N116">
            <v>9</v>
          </cell>
          <cell r="O116">
            <v>1.3</v>
          </cell>
          <cell r="P116">
            <v>5</v>
          </cell>
          <cell r="R116">
            <v>2.0699999999999998</v>
          </cell>
          <cell r="S116">
            <v>8</v>
          </cell>
          <cell r="Y116">
            <v>0.24</v>
          </cell>
          <cell r="Z116">
            <v>1</v>
          </cell>
          <cell r="AA116">
            <v>46</v>
          </cell>
          <cell r="AB116">
            <v>14.5</v>
          </cell>
          <cell r="AC116">
            <v>0.35</v>
          </cell>
          <cell r="AD116">
            <v>15</v>
          </cell>
          <cell r="AE116">
            <v>2047</v>
          </cell>
          <cell r="AF116" t="str">
            <v>B1,B2,B3,B4</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row>
        <row r="117">
          <cell r="A117">
            <v>5527401111</v>
          </cell>
          <cell r="B117" t="str">
            <v>CPU</v>
          </cell>
          <cell r="C117" t="str">
            <v>C</v>
          </cell>
          <cell r="D117" t="str">
            <v>98262-1</v>
          </cell>
          <cell r="F117" t="str">
            <v>ST150 MB</v>
          </cell>
          <cell r="I117">
            <v>1.1200000000000001</v>
          </cell>
          <cell r="J117">
            <v>3.12</v>
          </cell>
          <cell r="K117">
            <v>12</v>
          </cell>
          <cell r="L117">
            <v>1.2</v>
          </cell>
          <cell r="M117">
            <v>2.08</v>
          </cell>
          <cell r="N117">
            <v>9</v>
          </cell>
          <cell r="O117">
            <v>2</v>
          </cell>
          <cell r="P117">
            <v>8.6999999999999993</v>
          </cell>
          <cell r="Q117">
            <v>1</v>
          </cell>
          <cell r="R117">
            <v>1.3</v>
          </cell>
          <cell r="S117">
            <v>5.6</v>
          </cell>
          <cell r="T117">
            <v>1</v>
          </cell>
          <cell r="X117">
            <v>0.25</v>
          </cell>
          <cell r="Y117">
            <v>0.25</v>
          </cell>
          <cell r="Z117">
            <v>1</v>
          </cell>
          <cell r="AA117">
            <v>36.299999999999997</v>
          </cell>
          <cell r="AB117">
            <v>12.19</v>
          </cell>
          <cell r="AC117">
            <v>0.3</v>
          </cell>
          <cell r="AD117">
            <v>15</v>
          </cell>
          <cell r="AE117">
            <v>2047</v>
          </cell>
          <cell r="AF117" t="str">
            <v>B1,B2,B3,B4</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row>
        <row r="118">
          <cell r="A118">
            <v>5527401131</v>
          </cell>
          <cell r="B118" t="str">
            <v>CPU</v>
          </cell>
          <cell r="C118" t="str">
            <v>C</v>
          </cell>
          <cell r="D118" t="str">
            <v>99254-1</v>
          </cell>
          <cell r="E118">
            <v>1</v>
          </cell>
          <cell r="F118" t="str">
            <v>55.27401.131</v>
          </cell>
          <cell r="I118">
            <v>1.26</v>
          </cell>
          <cell r="J118">
            <v>3.73</v>
          </cell>
          <cell r="K118">
            <v>9</v>
          </cell>
          <cell r="L118">
            <v>0.4</v>
          </cell>
          <cell r="M118">
            <v>2.4900000000000002</v>
          </cell>
          <cell r="N118">
            <v>6</v>
          </cell>
          <cell r="O118">
            <v>3.83</v>
          </cell>
          <cell r="P118">
            <v>9.1999999999999993</v>
          </cell>
          <cell r="R118">
            <v>2.39</v>
          </cell>
          <cell r="S118">
            <v>5.8</v>
          </cell>
          <cell r="Y118">
            <v>0.4</v>
          </cell>
          <cell r="Z118">
            <v>1</v>
          </cell>
          <cell r="AA118">
            <v>31</v>
          </cell>
          <cell r="AB118">
            <v>15.76</v>
          </cell>
          <cell r="AC118">
            <v>0.39</v>
          </cell>
          <cell r="AD118">
            <v>24</v>
          </cell>
          <cell r="AE118">
            <v>1279</v>
          </cell>
          <cell r="AF118" t="str">
            <v>B1</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row>
        <row r="119">
          <cell r="A119" t="str">
            <v>5527401D14</v>
          </cell>
          <cell r="B119" t="str">
            <v>CPU</v>
          </cell>
          <cell r="C119" t="str">
            <v>A</v>
          </cell>
          <cell r="D119" t="str">
            <v>99254-1</v>
          </cell>
          <cell r="E119">
            <v>1</v>
          </cell>
          <cell r="F119" t="str">
            <v>ST150T</v>
          </cell>
          <cell r="AA119">
            <v>0</v>
          </cell>
          <cell r="AD119">
            <v>24</v>
          </cell>
          <cell r="AE119">
            <v>1279</v>
          </cell>
          <cell r="AF119" t="str">
            <v>B1,B2,B3,B4</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row>
        <row r="120">
          <cell r="A120">
            <v>5527403001</v>
          </cell>
          <cell r="B120" t="str">
            <v>CPU</v>
          </cell>
          <cell r="C120" t="str">
            <v>C</v>
          </cell>
          <cell r="D120" t="str">
            <v>97378-1</v>
          </cell>
          <cell r="F120" t="str">
            <v>ST100S F/P BD</v>
          </cell>
          <cell r="I120">
            <v>0.15</v>
          </cell>
          <cell r="J120">
            <v>0.84</v>
          </cell>
          <cell r="K120">
            <v>4</v>
          </cell>
          <cell r="L120">
            <v>0.01</v>
          </cell>
          <cell r="M120">
            <v>1.26</v>
          </cell>
          <cell r="N120">
            <v>6</v>
          </cell>
          <cell r="O120">
            <v>0.9</v>
          </cell>
          <cell r="P120">
            <v>4.3</v>
          </cell>
          <cell r="Y120">
            <v>0.6</v>
          </cell>
          <cell r="Z120">
            <v>3</v>
          </cell>
          <cell r="AA120">
            <v>17.3</v>
          </cell>
          <cell r="AB120">
            <v>3.91</v>
          </cell>
          <cell r="AC120">
            <v>0.1</v>
          </cell>
          <cell r="AD120">
            <v>12</v>
          </cell>
          <cell r="AE120">
            <v>2558</v>
          </cell>
          <cell r="AF120" t="str">
            <v>B1,B2,B3,B4</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row>
        <row r="121">
          <cell r="A121">
            <v>5527403011</v>
          </cell>
          <cell r="B121" t="str">
            <v>CPU</v>
          </cell>
          <cell r="C121" t="str">
            <v>C</v>
          </cell>
          <cell r="D121" t="str">
            <v>98468-1</v>
          </cell>
          <cell r="E121">
            <v>4</v>
          </cell>
          <cell r="F121" t="str">
            <v>ST310S F/P BD</v>
          </cell>
          <cell r="I121">
            <v>0.5</v>
          </cell>
          <cell r="J121">
            <v>3.11</v>
          </cell>
          <cell r="K121">
            <v>10</v>
          </cell>
          <cell r="L121">
            <v>0.5</v>
          </cell>
          <cell r="M121">
            <v>2.1800000000000002</v>
          </cell>
          <cell r="N121">
            <v>7</v>
          </cell>
          <cell r="O121">
            <v>1.25</v>
          </cell>
          <cell r="P121">
            <v>4</v>
          </cell>
          <cell r="R121">
            <v>0.6</v>
          </cell>
          <cell r="S121">
            <v>1.9</v>
          </cell>
          <cell r="Y121">
            <v>0.9</v>
          </cell>
          <cell r="Z121">
            <v>3</v>
          </cell>
          <cell r="AA121">
            <v>25.9</v>
          </cell>
          <cell r="AB121">
            <v>9.5399999999999991</v>
          </cell>
          <cell r="AC121">
            <v>0.24</v>
          </cell>
          <cell r="AD121">
            <v>18</v>
          </cell>
          <cell r="AE121">
            <v>1706</v>
          </cell>
          <cell r="AF121" t="str">
            <v>B1,B2,B3,B4</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row>
        <row r="122">
          <cell r="A122">
            <v>5527403021</v>
          </cell>
          <cell r="B122" t="str">
            <v>CPU</v>
          </cell>
          <cell r="C122" t="str">
            <v>C</v>
          </cell>
          <cell r="D122" t="str">
            <v>99316-1</v>
          </cell>
          <cell r="E122">
            <v>5</v>
          </cell>
          <cell r="F122" t="str">
            <v>ST150 F/P BD</v>
          </cell>
          <cell r="I122">
            <v>0.5</v>
          </cell>
          <cell r="J122">
            <v>2.2999999999999998</v>
          </cell>
          <cell r="K122">
            <v>15</v>
          </cell>
          <cell r="L122">
            <v>0.5</v>
          </cell>
          <cell r="M122">
            <v>1.4</v>
          </cell>
          <cell r="N122">
            <v>9</v>
          </cell>
          <cell r="O122">
            <v>1.7</v>
          </cell>
          <cell r="P122">
            <v>10.9</v>
          </cell>
          <cell r="Q122">
            <v>2</v>
          </cell>
          <cell r="X122">
            <v>0.3</v>
          </cell>
          <cell r="Y122">
            <v>0.3</v>
          </cell>
          <cell r="Z122">
            <v>2</v>
          </cell>
          <cell r="AA122">
            <v>36.9</v>
          </cell>
          <cell r="AB122">
            <v>7.2</v>
          </cell>
          <cell r="AC122">
            <v>0.18</v>
          </cell>
          <cell r="AD122">
            <v>9</v>
          </cell>
          <cell r="AE122">
            <v>3411</v>
          </cell>
          <cell r="AF122" t="str">
            <v>B1,B2,B3,B4</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row>
        <row r="123">
          <cell r="A123">
            <v>5527406001</v>
          </cell>
          <cell r="B123" t="str">
            <v>CPU</v>
          </cell>
          <cell r="D123" t="str">
            <v>97171-1</v>
          </cell>
          <cell r="E123">
            <v>1</v>
          </cell>
          <cell r="F123" t="str">
            <v>ST300S MB</v>
          </cell>
          <cell r="I123">
            <v>2.4700000000000002</v>
          </cell>
          <cell r="J123">
            <v>6.04</v>
          </cell>
          <cell r="K123">
            <v>14</v>
          </cell>
          <cell r="L123">
            <v>1.52</v>
          </cell>
          <cell r="M123">
            <v>3.02</v>
          </cell>
          <cell r="N123">
            <v>7</v>
          </cell>
          <cell r="O123">
            <v>1.51</v>
          </cell>
          <cell r="P123">
            <v>3.5</v>
          </cell>
          <cell r="R123">
            <v>1.59</v>
          </cell>
          <cell r="S123">
            <v>3.7</v>
          </cell>
          <cell r="Y123">
            <v>0.41</v>
          </cell>
          <cell r="Z123">
            <v>1</v>
          </cell>
          <cell r="AA123">
            <v>29</v>
          </cell>
          <cell r="AB123">
            <v>16.5</v>
          </cell>
          <cell r="AC123">
            <v>0.4</v>
          </cell>
          <cell r="AD123">
            <v>25</v>
          </cell>
          <cell r="AE123">
            <v>1228</v>
          </cell>
          <cell r="AF123" t="str">
            <v>B1,B2,B3,B4</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row>
        <row r="124">
          <cell r="A124">
            <v>5527407001</v>
          </cell>
          <cell r="B124" t="str">
            <v>CPU</v>
          </cell>
          <cell r="C124" t="str">
            <v>C</v>
          </cell>
          <cell r="D124" t="str">
            <v>97510-1M</v>
          </cell>
          <cell r="E124">
            <v>5</v>
          </cell>
          <cell r="F124" t="str">
            <v>ST300S F/P BD</v>
          </cell>
          <cell r="I124">
            <v>0.15</v>
          </cell>
          <cell r="J124">
            <v>2.9</v>
          </cell>
          <cell r="K124">
            <v>12</v>
          </cell>
          <cell r="L124">
            <v>0.5</v>
          </cell>
          <cell r="M124">
            <v>1.7</v>
          </cell>
          <cell r="N124">
            <v>11</v>
          </cell>
          <cell r="O124">
            <v>1.25</v>
          </cell>
          <cell r="P124">
            <v>8.1</v>
          </cell>
          <cell r="Y124">
            <v>0.15</v>
          </cell>
          <cell r="Z124">
            <v>1</v>
          </cell>
          <cell r="AA124">
            <v>32.1</v>
          </cell>
          <cell r="AB124">
            <v>6.8</v>
          </cell>
          <cell r="AC124">
            <v>0.17</v>
          </cell>
          <cell r="AD124">
            <v>9</v>
          </cell>
          <cell r="AE124">
            <v>3411</v>
          </cell>
          <cell r="AF124" t="str">
            <v>B1,B2,B3,B4</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row>
        <row r="125">
          <cell r="A125">
            <v>5527901031</v>
          </cell>
          <cell r="B125" t="str">
            <v>CPU</v>
          </cell>
          <cell r="C125" t="str">
            <v>C</v>
          </cell>
          <cell r="D125" t="str">
            <v>97152-1</v>
          </cell>
          <cell r="E125">
            <v>1</v>
          </cell>
          <cell r="F125" t="str">
            <v>NT150</v>
          </cell>
          <cell r="I125">
            <v>1.26</v>
          </cell>
          <cell r="J125">
            <v>4.8</v>
          </cell>
          <cell r="K125">
            <v>9</v>
          </cell>
          <cell r="L125">
            <v>0.36</v>
          </cell>
          <cell r="M125">
            <v>3.59</v>
          </cell>
          <cell r="N125">
            <v>8</v>
          </cell>
          <cell r="O125">
            <v>4.75</v>
          </cell>
          <cell r="P125">
            <v>10.6</v>
          </cell>
          <cell r="Q125">
            <v>3</v>
          </cell>
          <cell r="R125">
            <v>2.5499999999999998</v>
          </cell>
          <cell r="S125">
            <v>5.7</v>
          </cell>
          <cell r="T125">
            <v>1</v>
          </cell>
          <cell r="X125">
            <v>26</v>
          </cell>
          <cell r="Y125">
            <v>0.43</v>
          </cell>
          <cell r="Z125">
            <v>1</v>
          </cell>
          <cell r="AA125">
            <v>34.299999999999997</v>
          </cell>
          <cell r="AB125">
            <v>19</v>
          </cell>
          <cell r="AC125">
            <v>0.47</v>
          </cell>
          <cell r="AD125">
            <v>26</v>
          </cell>
          <cell r="AE125">
            <v>1181</v>
          </cell>
          <cell r="AF125" t="str">
            <v>B1,B2,B3,B4</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row>
        <row r="126">
          <cell r="A126">
            <v>5527901041</v>
          </cell>
          <cell r="B126" t="str">
            <v>CPU</v>
          </cell>
          <cell r="C126" t="str">
            <v>C</v>
          </cell>
          <cell r="D126" t="str">
            <v>97152-1</v>
          </cell>
          <cell r="E126">
            <v>1</v>
          </cell>
          <cell r="F126" t="str">
            <v>NT150</v>
          </cell>
          <cell r="I126">
            <v>1.26</v>
          </cell>
          <cell r="J126">
            <v>4.9400000000000004</v>
          </cell>
          <cell r="K126">
            <v>11</v>
          </cell>
          <cell r="L126">
            <v>0.36</v>
          </cell>
          <cell r="M126">
            <v>3.59</v>
          </cell>
          <cell r="N126">
            <v>8</v>
          </cell>
          <cell r="O126">
            <v>4.75</v>
          </cell>
          <cell r="P126">
            <v>10.6</v>
          </cell>
          <cell r="Q126">
            <v>3</v>
          </cell>
          <cell r="R126">
            <v>2.5499999999999998</v>
          </cell>
          <cell r="S126">
            <v>5.7</v>
          </cell>
          <cell r="T126">
            <v>1</v>
          </cell>
          <cell r="Y126">
            <v>0.43</v>
          </cell>
          <cell r="Z126">
            <v>1</v>
          </cell>
          <cell r="AA126">
            <v>36.299999999999997</v>
          </cell>
          <cell r="AB126">
            <v>19.14</v>
          </cell>
          <cell r="AC126">
            <v>0.47</v>
          </cell>
          <cell r="AD126">
            <v>26</v>
          </cell>
          <cell r="AE126">
            <v>1181</v>
          </cell>
          <cell r="AF126" t="str">
            <v>B1,B2,B3,B4</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row>
        <row r="127">
          <cell r="A127">
            <v>5527901071</v>
          </cell>
          <cell r="B127" t="str">
            <v>CPU</v>
          </cell>
          <cell r="C127" t="str">
            <v>C</v>
          </cell>
          <cell r="D127" t="str">
            <v>97152-1</v>
          </cell>
          <cell r="E127">
            <v>1</v>
          </cell>
          <cell r="F127" t="str">
            <v>NT150</v>
          </cell>
          <cell r="I127">
            <v>1.26</v>
          </cell>
          <cell r="J127">
            <v>4.9400000000000004</v>
          </cell>
          <cell r="K127">
            <v>11</v>
          </cell>
          <cell r="L127">
            <v>0.36</v>
          </cell>
          <cell r="M127">
            <v>3.59</v>
          </cell>
          <cell r="N127">
            <v>8</v>
          </cell>
          <cell r="O127">
            <v>4.75</v>
          </cell>
          <cell r="P127">
            <v>10.6</v>
          </cell>
          <cell r="Q127">
            <v>3</v>
          </cell>
          <cell r="R127">
            <v>2.5499999999999998</v>
          </cell>
          <cell r="S127">
            <v>5.7</v>
          </cell>
          <cell r="T127">
            <v>1</v>
          </cell>
          <cell r="Y127">
            <v>0.43</v>
          </cell>
          <cell r="Z127">
            <v>1</v>
          </cell>
          <cell r="AA127">
            <v>36.299999999999997</v>
          </cell>
          <cell r="AB127">
            <v>19.14</v>
          </cell>
          <cell r="AC127">
            <v>0.47</v>
          </cell>
          <cell r="AD127">
            <v>26</v>
          </cell>
          <cell r="AE127">
            <v>1181</v>
          </cell>
          <cell r="AF127" t="str">
            <v>B1,B2,B3,B4</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row>
        <row r="128">
          <cell r="A128">
            <v>5527901081</v>
          </cell>
          <cell r="B128" t="str">
            <v>CPU</v>
          </cell>
          <cell r="C128" t="str">
            <v>C</v>
          </cell>
          <cell r="D128" t="str">
            <v>97152-1</v>
          </cell>
          <cell r="E128">
            <v>1</v>
          </cell>
          <cell r="F128" t="str">
            <v>NT150</v>
          </cell>
          <cell r="I128">
            <v>1.26</v>
          </cell>
          <cell r="J128">
            <v>4.9400000000000004</v>
          </cell>
          <cell r="K128">
            <v>11</v>
          </cell>
          <cell r="L128">
            <v>0.36</v>
          </cell>
          <cell r="M128">
            <v>3.59</v>
          </cell>
          <cell r="N128">
            <v>8</v>
          </cell>
          <cell r="O128">
            <v>4.75</v>
          </cell>
          <cell r="P128">
            <v>10.6</v>
          </cell>
          <cell r="Q128">
            <v>3</v>
          </cell>
          <cell r="R128">
            <v>2.5499999999999998</v>
          </cell>
          <cell r="S128">
            <v>5.7</v>
          </cell>
          <cell r="T128">
            <v>1</v>
          </cell>
          <cell r="Y128">
            <v>0.43</v>
          </cell>
          <cell r="Z128">
            <v>1</v>
          </cell>
          <cell r="AA128">
            <v>36.299999999999997</v>
          </cell>
          <cell r="AB128">
            <v>19.14</v>
          </cell>
          <cell r="AC128">
            <v>0.47</v>
          </cell>
          <cell r="AD128">
            <v>26</v>
          </cell>
          <cell r="AE128">
            <v>1181</v>
          </cell>
          <cell r="AF128" t="str">
            <v>B1,B2,B3,B4</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row>
        <row r="129">
          <cell r="A129">
            <v>5527901101</v>
          </cell>
          <cell r="B129" t="str">
            <v>CPU</v>
          </cell>
          <cell r="C129" t="str">
            <v>C</v>
          </cell>
          <cell r="D129" t="str">
            <v>97152-1</v>
          </cell>
          <cell r="E129">
            <v>1</v>
          </cell>
          <cell r="F129" t="str">
            <v>NT150</v>
          </cell>
          <cell r="I129">
            <v>1.26</v>
          </cell>
          <cell r="J129">
            <v>4.9400000000000004</v>
          </cell>
          <cell r="K129">
            <v>11</v>
          </cell>
          <cell r="L129">
            <v>0.36</v>
          </cell>
          <cell r="M129">
            <v>3.59</v>
          </cell>
          <cell r="N129">
            <v>8</v>
          </cell>
          <cell r="O129">
            <v>4.75</v>
          </cell>
          <cell r="P129">
            <v>10.6</v>
          </cell>
          <cell r="Q129">
            <v>3</v>
          </cell>
          <cell r="R129">
            <v>2.5499999999999998</v>
          </cell>
          <cell r="S129">
            <v>5.7</v>
          </cell>
          <cell r="T129">
            <v>1</v>
          </cell>
          <cell r="Y129">
            <v>0.43</v>
          </cell>
          <cell r="Z129">
            <v>1</v>
          </cell>
          <cell r="AA129">
            <v>36.299999999999997</v>
          </cell>
          <cell r="AB129">
            <v>19.14</v>
          </cell>
          <cell r="AC129">
            <v>0.47</v>
          </cell>
          <cell r="AD129">
            <v>26</v>
          </cell>
          <cell r="AE129">
            <v>1181</v>
          </cell>
          <cell r="AF129" t="str">
            <v>B1,B2,B3,B4</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row>
        <row r="130">
          <cell r="A130">
            <v>5527901111</v>
          </cell>
          <cell r="B130" t="str">
            <v>CPU</v>
          </cell>
          <cell r="C130" t="str">
            <v>C</v>
          </cell>
          <cell r="D130" t="str">
            <v>98253-1</v>
          </cell>
          <cell r="E130">
            <v>1</v>
          </cell>
          <cell r="F130" t="str">
            <v>NT150</v>
          </cell>
          <cell r="I130">
            <v>1.26</v>
          </cell>
          <cell r="J130">
            <v>4.9400000000000004</v>
          </cell>
          <cell r="K130">
            <v>11</v>
          </cell>
          <cell r="L130">
            <v>0.36</v>
          </cell>
          <cell r="M130">
            <v>3.59</v>
          </cell>
          <cell r="N130">
            <v>8</v>
          </cell>
          <cell r="O130">
            <v>5.94</v>
          </cell>
          <cell r="P130">
            <v>13.2</v>
          </cell>
          <cell r="Q130">
            <v>3</v>
          </cell>
          <cell r="R130">
            <v>2.86</v>
          </cell>
          <cell r="S130">
            <v>6.4</v>
          </cell>
          <cell r="T130">
            <v>1</v>
          </cell>
          <cell r="Y130">
            <v>0.43</v>
          </cell>
          <cell r="Z130">
            <v>1</v>
          </cell>
          <cell r="AA130">
            <v>39.6</v>
          </cell>
          <cell r="AB130">
            <v>20.64</v>
          </cell>
          <cell r="AC130">
            <v>0.51</v>
          </cell>
          <cell r="AD130">
            <v>26</v>
          </cell>
          <cell r="AE130">
            <v>1181</v>
          </cell>
          <cell r="AF130" t="str">
            <v>B1,B2,B3,B4</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row>
        <row r="131">
          <cell r="A131">
            <v>5527901131</v>
          </cell>
          <cell r="B131" t="str">
            <v>CPU</v>
          </cell>
          <cell r="C131" t="str">
            <v>A</v>
          </cell>
          <cell r="D131" t="str">
            <v>97152-2M</v>
          </cell>
          <cell r="E131">
            <v>1</v>
          </cell>
          <cell r="F131" t="str">
            <v>NT150-EP</v>
          </cell>
          <cell r="I131">
            <v>1.26</v>
          </cell>
          <cell r="J131">
            <v>4.66</v>
          </cell>
          <cell r="K131">
            <v>18</v>
          </cell>
          <cell r="AA131">
            <v>18</v>
          </cell>
          <cell r="AB131">
            <v>7.18</v>
          </cell>
          <cell r="AC131">
            <v>0.18</v>
          </cell>
          <cell r="AD131">
            <v>15</v>
          </cell>
          <cell r="AE131">
            <v>2047</v>
          </cell>
          <cell r="AF131" t="str">
            <v>B1,B2</v>
          </cell>
          <cell r="AG131">
            <v>0</v>
          </cell>
          <cell r="AH131">
            <v>0</v>
          </cell>
          <cell r="AI131">
            <v>0</v>
          </cell>
          <cell r="AJ131">
            <v>0</v>
          </cell>
          <cell r="AK131">
            <v>0</v>
          </cell>
          <cell r="AL131">
            <v>0</v>
          </cell>
          <cell r="AM131">
            <v>0</v>
          </cell>
          <cell r="AN131">
            <v>0</v>
          </cell>
          <cell r="AO131">
            <v>0</v>
          </cell>
          <cell r="AP131">
            <v>0</v>
          </cell>
          <cell r="AQ131">
            <v>0</v>
          </cell>
        </row>
        <row r="132">
          <cell r="A132">
            <v>5527901141</v>
          </cell>
          <cell r="B132" t="str">
            <v>CPU</v>
          </cell>
          <cell r="C132" t="str">
            <v>C</v>
          </cell>
          <cell r="D132" t="str">
            <v>97152-1</v>
          </cell>
          <cell r="E132">
            <v>1</v>
          </cell>
          <cell r="F132" t="str">
            <v>NT150</v>
          </cell>
          <cell r="I132">
            <v>1.26</v>
          </cell>
          <cell r="J132">
            <v>4.9400000000000004</v>
          </cell>
          <cell r="K132">
            <v>11</v>
          </cell>
          <cell r="L132">
            <v>0.36</v>
          </cell>
          <cell r="M132">
            <v>3.59</v>
          </cell>
          <cell r="N132">
            <v>8</v>
          </cell>
          <cell r="O132">
            <v>4.75</v>
          </cell>
          <cell r="P132">
            <v>10.6</v>
          </cell>
          <cell r="Q132">
            <v>3</v>
          </cell>
          <cell r="R132">
            <v>2.5499999999999998</v>
          </cell>
          <cell r="S132">
            <v>5.7</v>
          </cell>
          <cell r="T132">
            <v>1</v>
          </cell>
          <cell r="Y132">
            <v>0.43</v>
          </cell>
          <cell r="Z132">
            <v>1</v>
          </cell>
          <cell r="AA132">
            <v>36.299999999999997</v>
          </cell>
          <cell r="AB132">
            <v>19.14</v>
          </cell>
          <cell r="AC132">
            <v>0.47</v>
          </cell>
          <cell r="AD132">
            <v>26</v>
          </cell>
          <cell r="AE132">
            <v>1181</v>
          </cell>
          <cell r="AF132" t="str">
            <v>B1,B2,B3,B4</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row>
        <row r="133">
          <cell r="A133">
            <v>5527901151</v>
          </cell>
          <cell r="B133" t="str">
            <v>CPU</v>
          </cell>
          <cell r="C133" t="str">
            <v>C</v>
          </cell>
          <cell r="D133" t="str">
            <v>97152-1</v>
          </cell>
          <cell r="E133">
            <v>1</v>
          </cell>
          <cell r="F133" t="str">
            <v>NT150</v>
          </cell>
          <cell r="I133">
            <v>1.26</v>
          </cell>
          <cell r="J133">
            <v>4.9400000000000004</v>
          </cell>
          <cell r="K133">
            <v>11</v>
          </cell>
          <cell r="L133">
            <v>0.36</v>
          </cell>
          <cell r="M133">
            <v>3.59</v>
          </cell>
          <cell r="N133">
            <v>8</v>
          </cell>
          <cell r="O133">
            <v>4.75</v>
          </cell>
          <cell r="P133">
            <v>10.6</v>
          </cell>
          <cell r="Q133">
            <v>3</v>
          </cell>
          <cell r="R133">
            <v>2.5499999999999998</v>
          </cell>
          <cell r="S133">
            <v>5.7</v>
          </cell>
          <cell r="T133">
            <v>1</v>
          </cell>
          <cell r="Y133">
            <v>0.43</v>
          </cell>
          <cell r="Z133">
            <v>1</v>
          </cell>
          <cell r="AA133">
            <v>36.299999999999997</v>
          </cell>
          <cell r="AB133">
            <v>19.14</v>
          </cell>
          <cell r="AC133">
            <v>0.47</v>
          </cell>
          <cell r="AD133">
            <v>26</v>
          </cell>
          <cell r="AE133">
            <v>1181</v>
          </cell>
          <cell r="AF133" t="str">
            <v>B1,B2,B3,B4</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row>
        <row r="134">
          <cell r="A134">
            <v>5527901161</v>
          </cell>
          <cell r="B134" t="str">
            <v>CPU</v>
          </cell>
          <cell r="C134" t="str">
            <v>C</v>
          </cell>
          <cell r="D134" t="str">
            <v>97152-1</v>
          </cell>
          <cell r="E134">
            <v>1</v>
          </cell>
          <cell r="F134" t="str">
            <v>NT150</v>
          </cell>
          <cell r="I134">
            <v>1.26</v>
          </cell>
          <cell r="J134">
            <v>4.9400000000000004</v>
          </cell>
          <cell r="K134">
            <v>11</v>
          </cell>
          <cell r="L134">
            <v>0.36</v>
          </cell>
          <cell r="M134">
            <v>8.5299999999999994</v>
          </cell>
          <cell r="N134">
            <v>19</v>
          </cell>
          <cell r="O134">
            <v>4.75</v>
          </cell>
          <cell r="P134">
            <v>10.6</v>
          </cell>
          <cell r="Q134">
            <v>3</v>
          </cell>
          <cell r="R134">
            <v>2.5499999999999998</v>
          </cell>
          <cell r="S134">
            <v>5.7</v>
          </cell>
          <cell r="T134">
            <v>1</v>
          </cell>
          <cell r="Y134">
            <v>0.43</v>
          </cell>
          <cell r="Z134">
            <v>1</v>
          </cell>
          <cell r="AA134">
            <v>47.3</v>
          </cell>
          <cell r="AB134">
            <v>24.08</v>
          </cell>
          <cell r="AC134">
            <v>0.59</v>
          </cell>
          <cell r="AD134">
            <v>26</v>
          </cell>
          <cell r="AE134">
            <v>1181</v>
          </cell>
          <cell r="AF134" t="str">
            <v>B1,B2,B3,B4</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row>
        <row r="135">
          <cell r="A135">
            <v>5527901171</v>
          </cell>
          <cell r="B135" t="str">
            <v>CPU</v>
          </cell>
          <cell r="C135" t="str">
            <v>C</v>
          </cell>
          <cell r="D135" t="str">
            <v>97152-2M</v>
          </cell>
          <cell r="E135">
            <v>1</v>
          </cell>
          <cell r="F135" t="str">
            <v>NT150</v>
          </cell>
          <cell r="I135">
            <v>1.26</v>
          </cell>
          <cell r="J135">
            <v>4.4000000000000004</v>
          </cell>
          <cell r="K135">
            <v>17</v>
          </cell>
          <cell r="L135">
            <v>0.36</v>
          </cell>
          <cell r="M135">
            <v>3.88</v>
          </cell>
          <cell r="N135">
            <v>15</v>
          </cell>
          <cell r="O135">
            <v>2.65</v>
          </cell>
          <cell r="P135">
            <v>10.199999999999999</v>
          </cell>
          <cell r="Q135">
            <v>7</v>
          </cell>
          <cell r="R135">
            <v>0.43</v>
          </cell>
          <cell r="S135">
            <v>1.7</v>
          </cell>
          <cell r="T135">
            <v>1</v>
          </cell>
          <cell r="Y135">
            <v>0.25</v>
          </cell>
          <cell r="Z135">
            <v>1</v>
          </cell>
          <cell r="AA135">
            <v>44.9</v>
          </cell>
          <cell r="AB135">
            <v>14.49</v>
          </cell>
          <cell r="AC135">
            <v>0.36</v>
          </cell>
          <cell r="AD135">
            <v>15</v>
          </cell>
          <cell r="AE135">
            <v>2047</v>
          </cell>
          <cell r="AF135" t="str">
            <v>B1,B2,B3,B4</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row>
        <row r="136">
          <cell r="A136">
            <v>5527901181</v>
          </cell>
          <cell r="B136" t="str">
            <v>CPU</v>
          </cell>
          <cell r="C136" t="str">
            <v>C</v>
          </cell>
          <cell r="D136" t="str">
            <v>97152-1</v>
          </cell>
          <cell r="E136">
            <v>1</v>
          </cell>
          <cell r="F136" t="str">
            <v>NT150</v>
          </cell>
          <cell r="I136">
            <v>1.26</v>
          </cell>
          <cell r="J136">
            <v>4.9400000000000004</v>
          </cell>
          <cell r="K136">
            <v>11</v>
          </cell>
          <cell r="L136">
            <v>0.36</v>
          </cell>
          <cell r="M136">
            <v>3.59</v>
          </cell>
          <cell r="N136">
            <v>8</v>
          </cell>
          <cell r="O136">
            <v>4.75</v>
          </cell>
          <cell r="P136">
            <v>10.6</v>
          </cell>
          <cell r="Q136">
            <v>3</v>
          </cell>
          <cell r="R136">
            <v>2.5499999999999998</v>
          </cell>
          <cell r="S136">
            <v>5.7</v>
          </cell>
          <cell r="T136">
            <v>1</v>
          </cell>
          <cell r="Y136">
            <v>0.43</v>
          </cell>
          <cell r="Z136">
            <v>1</v>
          </cell>
          <cell r="AA136">
            <v>36.299999999999997</v>
          </cell>
          <cell r="AB136">
            <v>19.14</v>
          </cell>
          <cell r="AC136">
            <v>0.47</v>
          </cell>
          <cell r="AD136">
            <v>26</v>
          </cell>
          <cell r="AE136">
            <v>1181</v>
          </cell>
          <cell r="AF136" t="str">
            <v>B1,B2,B3,B4</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row>
        <row r="137">
          <cell r="A137">
            <v>5527901201</v>
          </cell>
          <cell r="B137" t="str">
            <v>CPU</v>
          </cell>
          <cell r="C137" t="str">
            <v>A</v>
          </cell>
          <cell r="D137" t="str">
            <v>97152-2M</v>
          </cell>
          <cell r="E137">
            <v>1</v>
          </cell>
          <cell r="F137" t="str">
            <v>NT150</v>
          </cell>
          <cell r="I137">
            <v>1.26</v>
          </cell>
          <cell r="J137">
            <v>4.75</v>
          </cell>
          <cell r="K137">
            <v>19</v>
          </cell>
          <cell r="L137">
            <v>0.3</v>
          </cell>
          <cell r="M137">
            <v>2.0699999999999998</v>
          </cell>
          <cell r="N137">
            <v>8</v>
          </cell>
          <cell r="O137">
            <v>2.4900000000000002</v>
          </cell>
          <cell r="P137">
            <v>9.6</v>
          </cell>
          <cell r="Q137">
            <v>1</v>
          </cell>
          <cell r="R137">
            <v>0.43</v>
          </cell>
          <cell r="S137">
            <v>1.7</v>
          </cell>
          <cell r="T137">
            <v>1</v>
          </cell>
          <cell r="Y137">
            <v>0.5</v>
          </cell>
          <cell r="Z137">
            <v>2</v>
          </cell>
          <cell r="AA137">
            <v>40.299999999999997</v>
          </cell>
          <cell r="AB137">
            <v>13.06</v>
          </cell>
          <cell r="AC137">
            <v>0.32</v>
          </cell>
          <cell r="AD137">
            <v>15</v>
          </cell>
          <cell r="AE137">
            <v>2047</v>
          </cell>
          <cell r="AF137" t="str">
            <v>B1,B2</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row>
        <row r="138">
          <cell r="A138">
            <v>5527901211</v>
          </cell>
          <cell r="C138" t="str">
            <v>A</v>
          </cell>
          <cell r="D138" t="str">
            <v>97152-2M</v>
          </cell>
          <cell r="E138">
            <v>1</v>
          </cell>
          <cell r="F138" t="str">
            <v>NT-150</v>
          </cell>
          <cell r="I138">
            <v>1.26</v>
          </cell>
          <cell r="J138">
            <v>4.4000000000000004</v>
          </cell>
          <cell r="K138">
            <v>18</v>
          </cell>
          <cell r="L138">
            <v>0.3</v>
          </cell>
          <cell r="M138">
            <v>3.88</v>
          </cell>
          <cell r="N138">
            <v>8</v>
          </cell>
          <cell r="O138">
            <v>2.65</v>
          </cell>
          <cell r="P138">
            <v>5.5</v>
          </cell>
          <cell r="Q138">
            <v>7</v>
          </cell>
          <cell r="R138">
            <v>0.43</v>
          </cell>
          <cell r="S138">
            <v>0.9</v>
          </cell>
          <cell r="T138">
            <v>1</v>
          </cell>
          <cell r="Y138">
            <v>0.25</v>
          </cell>
          <cell r="Z138">
            <v>1</v>
          </cell>
          <cell r="AA138">
            <v>33.4</v>
          </cell>
          <cell r="AB138">
            <v>14.43</v>
          </cell>
          <cell r="AC138">
            <v>0.36</v>
          </cell>
          <cell r="AD138">
            <v>15</v>
          </cell>
          <cell r="AE138">
            <v>2047</v>
          </cell>
          <cell r="AF138" t="str">
            <v>B1,B2,B3,B4</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row>
        <row r="139">
          <cell r="A139">
            <v>5527901221</v>
          </cell>
          <cell r="C139" t="str">
            <v>C</v>
          </cell>
          <cell r="D139" t="str">
            <v>97152-2M</v>
          </cell>
          <cell r="E139">
            <v>1</v>
          </cell>
          <cell r="F139" t="str">
            <v>NT-150</v>
          </cell>
          <cell r="I139">
            <v>1.26</v>
          </cell>
          <cell r="J139">
            <v>4.66</v>
          </cell>
          <cell r="K139">
            <v>18</v>
          </cell>
          <cell r="L139">
            <v>0.3</v>
          </cell>
          <cell r="M139">
            <v>2.0699999999999998</v>
          </cell>
          <cell r="N139">
            <v>8</v>
          </cell>
          <cell r="O139">
            <v>2.65</v>
          </cell>
          <cell r="P139">
            <v>10.199999999999999</v>
          </cell>
          <cell r="Q139">
            <v>7</v>
          </cell>
          <cell r="R139">
            <v>0.43</v>
          </cell>
          <cell r="S139">
            <v>1.7</v>
          </cell>
          <cell r="T139">
            <v>1</v>
          </cell>
          <cell r="Y139">
            <v>0.25</v>
          </cell>
          <cell r="Z139">
            <v>1</v>
          </cell>
          <cell r="AA139">
            <v>38.9</v>
          </cell>
          <cell r="AB139">
            <v>12.88</v>
          </cell>
          <cell r="AC139">
            <v>0.32</v>
          </cell>
          <cell r="AD139">
            <v>15</v>
          </cell>
          <cell r="AE139">
            <v>2047</v>
          </cell>
          <cell r="AF139" t="str">
            <v>B1,B2,B3,B4</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row>
        <row r="140">
          <cell r="A140">
            <v>5527901231</v>
          </cell>
          <cell r="B140" t="str">
            <v>CPU</v>
          </cell>
          <cell r="C140" t="str">
            <v>C</v>
          </cell>
          <cell r="D140" t="str">
            <v>97152-2M</v>
          </cell>
          <cell r="E140">
            <v>1</v>
          </cell>
          <cell r="F140" t="str">
            <v>NT150</v>
          </cell>
          <cell r="I140">
            <v>1.26</v>
          </cell>
          <cell r="J140">
            <v>4.75</v>
          </cell>
          <cell r="K140">
            <v>19</v>
          </cell>
          <cell r="L140">
            <v>0.3</v>
          </cell>
          <cell r="M140">
            <v>2.0699999999999998</v>
          </cell>
          <cell r="N140">
            <v>8</v>
          </cell>
          <cell r="O140">
            <v>2.4900000000000002</v>
          </cell>
          <cell r="P140">
            <v>9.6</v>
          </cell>
          <cell r="Q140">
            <v>1</v>
          </cell>
          <cell r="R140">
            <v>0.43</v>
          </cell>
          <cell r="S140">
            <v>1.7</v>
          </cell>
          <cell r="T140">
            <v>1</v>
          </cell>
          <cell r="Y140">
            <v>0.5</v>
          </cell>
          <cell r="Z140">
            <v>2</v>
          </cell>
          <cell r="AA140">
            <v>40.299999999999997</v>
          </cell>
          <cell r="AB140">
            <v>13.06</v>
          </cell>
          <cell r="AC140">
            <v>0.32</v>
          </cell>
          <cell r="AD140">
            <v>15</v>
          </cell>
          <cell r="AE140">
            <v>2047</v>
          </cell>
          <cell r="AF140" t="str">
            <v>B1,B2,B3,B4</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row>
        <row r="141">
          <cell r="A141">
            <v>5527901271</v>
          </cell>
          <cell r="B141" t="str">
            <v>CPU</v>
          </cell>
          <cell r="C141" t="str">
            <v>C</v>
          </cell>
          <cell r="D141" t="str">
            <v>97152-2M</v>
          </cell>
          <cell r="E141">
            <v>1</v>
          </cell>
          <cell r="F141" t="str">
            <v>NT150</v>
          </cell>
          <cell r="I141">
            <v>1.26</v>
          </cell>
          <cell r="J141">
            <v>4.75</v>
          </cell>
          <cell r="K141">
            <v>19</v>
          </cell>
          <cell r="L141">
            <v>0.3</v>
          </cell>
          <cell r="M141">
            <v>2.0699999999999998</v>
          </cell>
          <cell r="N141">
            <v>8</v>
          </cell>
          <cell r="O141">
            <v>2.4900000000000002</v>
          </cell>
          <cell r="P141">
            <v>9.6</v>
          </cell>
          <cell r="Q141">
            <v>1</v>
          </cell>
          <cell r="R141">
            <v>0.43</v>
          </cell>
          <cell r="S141">
            <v>1.7</v>
          </cell>
          <cell r="T141">
            <v>1</v>
          </cell>
          <cell r="Y141">
            <v>1.75</v>
          </cell>
          <cell r="Z141">
            <v>7</v>
          </cell>
          <cell r="AA141">
            <v>45.3</v>
          </cell>
          <cell r="AB141">
            <v>14.31</v>
          </cell>
          <cell r="AC141">
            <v>0.35</v>
          </cell>
          <cell r="AD141">
            <v>15</v>
          </cell>
          <cell r="AE141">
            <v>2047</v>
          </cell>
          <cell r="AF141" t="str">
            <v>B1</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row>
        <row r="142">
          <cell r="A142">
            <v>5527901291</v>
          </cell>
          <cell r="B142" t="str">
            <v>CPU</v>
          </cell>
          <cell r="C142" t="str">
            <v>C</v>
          </cell>
          <cell r="D142" t="str">
            <v>97152-2M</v>
          </cell>
          <cell r="E142">
            <v>1</v>
          </cell>
          <cell r="F142" t="str">
            <v>NT150-IE</v>
          </cell>
          <cell r="I142">
            <v>1.26</v>
          </cell>
          <cell r="J142">
            <v>3.6</v>
          </cell>
          <cell r="K142">
            <v>9</v>
          </cell>
          <cell r="L142">
            <v>0.3</v>
          </cell>
          <cell r="M142">
            <v>1.6</v>
          </cell>
          <cell r="N142">
            <v>4</v>
          </cell>
          <cell r="O142">
            <v>2.4900000000000002</v>
          </cell>
          <cell r="P142">
            <v>6.2</v>
          </cell>
          <cell r="Q142">
            <v>1</v>
          </cell>
          <cell r="R142">
            <v>0.43</v>
          </cell>
          <cell r="S142">
            <v>1.1000000000000001</v>
          </cell>
          <cell r="T142">
            <v>1</v>
          </cell>
          <cell r="Y142">
            <v>0.4</v>
          </cell>
          <cell r="Z142">
            <v>1</v>
          </cell>
          <cell r="AA142">
            <v>21.3</v>
          </cell>
          <cell r="AB142">
            <v>11.34</v>
          </cell>
          <cell r="AC142">
            <v>0.28000000000000003</v>
          </cell>
          <cell r="AD142">
            <v>24</v>
          </cell>
          <cell r="AE142">
            <v>1279</v>
          </cell>
          <cell r="AF142" t="str">
            <v>B1,B2</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row>
        <row r="143">
          <cell r="A143">
            <v>5527904031</v>
          </cell>
          <cell r="B143" t="str">
            <v>CPU</v>
          </cell>
          <cell r="D143" t="str">
            <v>97455-1</v>
          </cell>
          <cell r="E143">
            <v>5</v>
          </cell>
          <cell r="F143" t="str">
            <v>NT150 F/P BD</v>
          </cell>
          <cell r="I143">
            <v>0.45</v>
          </cell>
          <cell r="J143">
            <v>1.6</v>
          </cell>
          <cell r="K143">
            <v>6</v>
          </cell>
          <cell r="L143">
            <v>0.5</v>
          </cell>
          <cell r="M143">
            <v>2.1</v>
          </cell>
          <cell r="N143">
            <v>8</v>
          </cell>
          <cell r="O143">
            <v>1.34</v>
          </cell>
          <cell r="P143">
            <v>5.0999999999999996</v>
          </cell>
          <cell r="Y143">
            <v>0.25</v>
          </cell>
          <cell r="Z143">
            <v>1</v>
          </cell>
          <cell r="AA143">
            <v>20</v>
          </cell>
          <cell r="AB143">
            <v>6.24</v>
          </cell>
          <cell r="AC143">
            <v>0.15</v>
          </cell>
          <cell r="AD143">
            <v>15</v>
          </cell>
          <cell r="AE143">
            <v>2019</v>
          </cell>
          <cell r="AF143" t="str">
            <v>B1,B2,B3,B4</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row>
        <row r="144">
          <cell r="A144">
            <v>5527904041</v>
          </cell>
          <cell r="B144" t="str">
            <v>CPU</v>
          </cell>
          <cell r="D144" t="str">
            <v>97455-1</v>
          </cell>
          <cell r="E144">
            <v>5</v>
          </cell>
          <cell r="F144" t="str">
            <v>NT150 F/P BD</v>
          </cell>
          <cell r="I144">
            <v>0.45</v>
          </cell>
          <cell r="J144">
            <v>1.6</v>
          </cell>
          <cell r="K144">
            <v>6</v>
          </cell>
          <cell r="L144">
            <v>0.5</v>
          </cell>
          <cell r="M144">
            <v>2.1</v>
          </cell>
          <cell r="N144">
            <v>8</v>
          </cell>
          <cell r="O144">
            <v>1.34</v>
          </cell>
          <cell r="P144">
            <v>5.0999999999999996</v>
          </cell>
          <cell r="Y144">
            <v>0.25</v>
          </cell>
          <cell r="Z144">
            <v>1</v>
          </cell>
          <cell r="AA144">
            <v>20</v>
          </cell>
          <cell r="AB144">
            <v>6.24</v>
          </cell>
          <cell r="AC144">
            <v>0.15</v>
          </cell>
          <cell r="AD144">
            <v>15</v>
          </cell>
          <cell r="AE144">
            <v>2019</v>
          </cell>
          <cell r="AF144" t="str">
            <v>B1,B2,B3,B4</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row>
        <row r="145">
          <cell r="A145">
            <v>5527904051</v>
          </cell>
          <cell r="B145" t="str">
            <v>CPU</v>
          </cell>
          <cell r="D145" t="str">
            <v>97455-1</v>
          </cell>
          <cell r="E145">
            <v>5</v>
          </cell>
          <cell r="F145" t="str">
            <v>NT150 F/P BD</v>
          </cell>
          <cell r="I145">
            <v>0.45</v>
          </cell>
          <cell r="J145">
            <v>1.6</v>
          </cell>
          <cell r="K145">
            <v>6</v>
          </cell>
          <cell r="L145">
            <v>0.5</v>
          </cell>
          <cell r="M145">
            <v>2.1</v>
          </cell>
          <cell r="N145">
            <v>8</v>
          </cell>
          <cell r="O145">
            <v>1.34</v>
          </cell>
          <cell r="P145">
            <v>5.0999999999999996</v>
          </cell>
          <cell r="Y145">
            <v>0.25</v>
          </cell>
          <cell r="Z145">
            <v>1</v>
          </cell>
          <cell r="AA145">
            <v>20</v>
          </cell>
          <cell r="AB145">
            <v>6.24</v>
          </cell>
          <cell r="AC145">
            <v>0.15</v>
          </cell>
          <cell r="AD145">
            <v>15</v>
          </cell>
          <cell r="AE145">
            <v>2019</v>
          </cell>
          <cell r="AF145" t="str">
            <v>B1,B2,B3,B4</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row>
        <row r="146">
          <cell r="A146">
            <v>5527904071</v>
          </cell>
          <cell r="C146" t="str">
            <v>A</v>
          </cell>
          <cell r="AA146">
            <v>0</v>
          </cell>
          <cell r="AD146">
            <v>9</v>
          </cell>
          <cell r="AE146">
            <v>3411</v>
          </cell>
          <cell r="AF146" t="str">
            <v>B1,B2,B3,B4</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row>
        <row r="147">
          <cell r="A147">
            <v>5527904081</v>
          </cell>
          <cell r="B147" t="str">
            <v>CPU</v>
          </cell>
          <cell r="D147" t="str">
            <v>97455-1</v>
          </cell>
          <cell r="E147">
            <v>5</v>
          </cell>
          <cell r="F147" t="str">
            <v>NT150 F/P BD</v>
          </cell>
          <cell r="I147">
            <v>0.5</v>
          </cell>
          <cell r="J147">
            <v>1</v>
          </cell>
          <cell r="K147">
            <v>5</v>
          </cell>
          <cell r="L147">
            <v>0.5</v>
          </cell>
          <cell r="M147">
            <v>1.5</v>
          </cell>
          <cell r="N147">
            <v>7</v>
          </cell>
          <cell r="O147">
            <v>3</v>
          </cell>
          <cell r="P147">
            <v>14</v>
          </cell>
          <cell r="Y147">
            <v>0.2</v>
          </cell>
          <cell r="Z147">
            <v>1</v>
          </cell>
          <cell r="AA147">
            <v>27</v>
          </cell>
          <cell r="AB147">
            <v>6.7</v>
          </cell>
          <cell r="AC147">
            <v>0.16</v>
          </cell>
          <cell r="AD147">
            <v>12</v>
          </cell>
          <cell r="AE147">
            <v>2473</v>
          </cell>
          <cell r="AF147" t="str">
            <v>B1,B2,B3,B4</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row>
        <row r="148">
          <cell r="A148">
            <v>5527904091</v>
          </cell>
          <cell r="B148" t="str">
            <v>CPU</v>
          </cell>
          <cell r="C148" t="str">
            <v>C</v>
          </cell>
          <cell r="D148" t="str">
            <v>97455-2</v>
          </cell>
          <cell r="E148">
            <v>5</v>
          </cell>
          <cell r="F148" t="str">
            <v>NT150 F/P BD</v>
          </cell>
          <cell r="I148">
            <v>1</v>
          </cell>
          <cell r="J148">
            <v>0.9</v>
          </cell>
          <cell r="K148">
            <v>6</v>
          </cell>
          <cell r="L148">
            <v>0.5</v>
          </cell>
          <cell r="M148">
            <v>1.87</v>
          </cell>
          <cell r="N148">
            <v>12</v>
          </cell>
          <cell r="O148">
            <v>1.7</v>
          </cell>
          <cell r="P148">
            <v>10.9</v>
          </cell>
          <cell r="Y148">
            <v>0.15</v>
          </cell>
          <cell r="Z148">
            <v>1</v>
          </cell>
          <cell r="AA148">
            <v>29.9</v>
          </cell>
          <cell r="AB148">
            <v>7.12</v>
          </cell>
          <cell r="AC148">
            <v>0.18</v>
          </cell>
          <cell r="AD148">
            <v>9</v>
          </cell>
          <cell r="AE148">
            <v>3411</v>
          </cell>
          <cell r="AF148" t="str">
            <v>B1,B2,B3,B4</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row>
        <row r="149">
          <cell r="A149">
            <v>5527904101</v>
          </cell>
          <cell r="B149" t="str">
            <v>CPU</v>
          </cell>
          <cell r="C149" t="str">
            <v>C</v>
          </cell>
          <cell r="D149" t="str">
            <v>97455-2</v>
          </cell>
          <cell r="E149">
            <v>5</v>
          </cell>
          <cell r="F149" t="str">
            <v>NT150 F/P BD</v>
          </cell>
          <cell r="I149">
            <v>1</v>
          </cell>
          <cell r="J149">
            <v>0.9</v>
          </cell>
          <cell r="K149">
            <v>6</v>
          </cell>
          <cell r="L149">
            <v>0.5</v>
          </cell>
          <cell r="M149">
            <v>1.87</v>
          </cell>
          <cell r="N149">
            <v>12</v>
          </cell>
          <cell r="O149">
            <v>1.7</v>
          </cell>
          <cell r="P149">
            <v>10.9</v>
          </cell>
          <cell r="Y149">
            <v>0.15</v>
          </cell>
          <cell r="Z149">
            <v>1</v>
          </cell>
          <cell r="AA149">
            <v>29.9</v>
          </cell>
          <cell r="AB149">
            <v>7.12</v>
          </cell>
          <cell r="AC149">
            <v>0.18</v>
          </cell>
          <cell r="AD149">
            <v>9</v>
          </cell>
          <cell r="AE149">
            <v>3411</v>
          </cell>
          <cell r="AF149" t="str">
            <v>B1,B2,B3,B4</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row>
        <row r="150">
          <cell r="A150">
            <v>5527904111</v>
          </cell>
          <cell r="C150" t="str">
            <v>C</v>
          </cell>
          <cell r="D150" t="str">
            <v>97455-2</v>
          </cell>
          <cell r="E150">
            <v>5</v>
          </cell>
          <cell r="F150" t="str">
            <v>NT-150-W F/P BD</v>
          </cell>
          <cell r="I150">
            <v>1</v>
          </cell>
          <cell r="J150">
            <v>0.9</v>
          </cell>
          <cell r="K150">
            <v>6</v>
          </cell>
          <cell r="L150">
            <v>0.5</v>
          </cell>
          <cell r="M150">
            <v>2.2999999999999998</v>
          </cell>
          <cell r="N150">
            <v>15</v>
          </cell>
          <cell r="O150">
            <v>1.7</v>
          </cell>
          <cell r="P150">
            <v>11.1</v>
          </cell>
          <cell r="Q150">
            <v>3</v>
          </cell>
          <cell r="Y150">
            <v>0.3</v>
          </cell>
          <cell r="Z150">
            <v>2</v>
          </cell>
          <cell r="AA150">
            <v>34.1</v>
          </cell>
          <cell r="AB150">
            <v>7.7</v>
          </cell>
          <cell r="AC150">
            <v>0.19</v>
          </cell>
          <cell r="AD150">
            <v>9</v>
          </cell>
          <cell r="AE150">
            <v>3411</v>
          </cell>
          <cell r="AF150" t="str">
            <v>B1,B2,B3,B4</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row>
        <row r="151">
          <cell r="A151">
            <v>5527904121</v>
          </cell>
          <cell r="C151" t="str">
            <v>C</v>
          </cell>
          <cell r="D151" t="str">
            <v>97455-2</v>
          </cell>
          <cell r="E151">
            <v>5</v>
          </cell>
          <cell r="F151" t="str">
            <v>NT150 F/B BD</v>
          </cell>
          <cell r="I151">
            <v>1</v>
          </cell>
          <cell r="J151">
            <v>0.9</v>
          </cell>
          <cell r="K151">
            <v>6</v>
          </cell>
          <cell r="L151">
            <v>0.5</v>
          </cell>
          <cell r="M151">
            <v>1.87</v>
          </cell>
          <cell r="N151">
            <v>12</v>
          </cell>
          <cell r="O151">
            <v>1.7</v>
          </cell>
          <cell r="P151">
            <v>10.9</v>
          </cell>
          <cell r="Q151">
            <v>3</v>
          </cell>
          <cell r="Y151">
            <v>0.3</v>
          </cell>
          <cell r="Z151">
            <v>2</v>
          </cell>
          <cell r="AA151">
            <v>30.9</v>
          </cell>
          <cell r="AB151">
            <v>7.27</v>
          </cell>
          <cell r="AC151">
            <v>0.18</v>
          </cell>
          <cell r="AD151">
            <v>9</v>
          </cell>
          <cell r="AE151">
            <v>3411</v>
          </cell>
          <cell r="AF151" t="str">
            <v>B1,B2,B3,B4</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row>
        <row r="152">
          <cell r="A152">
            <v>5527904131</v>
          </cell>
          <cell r="C152" t="str">
            <v>C</v>
          </cell>
          <cell r="D152" t="str">
            <v>97455-2</v>
          </cell>
          <cell r="E152">
            <v>5</v>
          </cell>
          <cell r="F152" t="str">
            <v>NT150 F/P BD</v>
          </cell>
          <cell r="I152">
            <v>1</v>
          </cell>
          <cell r="J152">
            <v>0.9</v>
          </cell>
          <cell r="K152">
            <v>6</v>
          </cell>
          <cell r="L152">
            <v>0.5</v>
          </cell>
          <cell r="M152">
            <v>1.87</v>
          </cell>
          <cell r="N152">
            <v>12</v>
          </cell>
          <cell r="O152">
            <v>1.7</v>
          </cell>
          <cell r="P152">
            <v>10.9</v>
          </cell>
          <cell r="Q152">
            <v>3</v>
          </cell>
          <cell r="Y152">
            <v>0.3</v>
          </cell>
          <cell r="Z152">
            <v>2</v>
          </cell>
          <cell r="AA152">
            <v>30.9</v>
          </cell>
          <cell r="AB152">
            <v>7.27</v>
          </cell>
          <cell r="AC152">
            <v>0.18</v>
          </cell>
          <cell r="AD152">
            <v>9</v>
          </cell>
          <cell r="AE152">
            <v>3411</v>
          </cell>
          <cell r="AF152" t="str">
            <v>B1,B2,B3,B4</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row>
        <row r="153">
          <cell r="A153">
            <v>5527904141</v>
          </cell>
          <cell r="C153" t="str">
            <v>C</v>
          </cell>
          <cell r="D153" t="str">
            <v>97455-2</v>
          </cell>
          <cell r="E153">
            <v>5</v>
          </cell>
          <cell r="F153" t="str">
            <v>NT150 FP BD</v>
          </cell>
          <cell r="I153">
            <v>1</v>
          </cell>
          <cell r="J153">
            <v>0.9</v>
          </cell>
          <cell r="K153">
            <v>6</v>
          </cell>
          <cell r="L153">
            <v>0.5</v>
          </cell>
          <cell r="M153">
            <v>1.87</v>
          </cell>
          <cell r="N153">
            <v>12</v>
          </cell>
          <cell r="O153">
            <v>1.7</v>
          </cell>
          <cell r="P153">
            <v>10.9</v>
          </cell>
          <cell r="Q153">
            <v>3</v>
          </cell>
          <cell r="Y153">
            <v>0.3</v>
          </cell>
          <cell r="Z153">
            <v>2</v>
          </cell>
          <cell r="AA153">
            <v>30.9</v>
          </cell>
          <cell r="AB153">
            <v>7.27</v>
          </cell>
          <cell r="AC153">
            <v>0.18</v>
          </cell>
          <cell r="AD153">
            <v>9</v>
          </cell>
          <cell r="AE153">
            <v>3411</v>
          </cell>
          <cell r="AF153" t="str">
            <v>B1,B2,B3,B4</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row>
        <row r="154">
          <cell r="A154">
            <v>5527905031</v>
          </cell>
          <cell r="B154" t="str">
            <v>CPU</v>
          </cell>
          <cell r="C154" t="str">
            <v>C</v>
          </cell>
          <cell r="D154" t="str">
            <v>97456-1</v>
          </cell>
          <cell r="F154" t="str">
            <v>NT150 RISER CARD</v>
          </cell>
          <cell r="I154">
            <v>0.42</v>
          </cell>
          <cell r="J154">
            <v>0.9</v>
          </cell>
          <cell r="K154">
            <v>6</v>
          </cell>
          <cell r="L154">
            <v>0.5</v>
          </cell>
          <cell r="M154">
            <v>1.3</v>
          </cell>
          <cell r="N154">
            <v>8</v>
          </cell>
          <cell r="O154">
            <v>0.2</v>
          </cell>
          <cell r="P154">
            <v>1.2</v>
          </cell>
          <cell r="Y154">
            <v>0.3</v>
          </cell>
          <cell r="Z154">
            <v>2</v>
          </cell>
          <cell r="AA154">
            <v>17.2</v>
          </cell>
          <cell r="AB154">
            <v>4.04</v>
          </cell>
          <cell r="AC154">
            <v>0.1</v>
          </cell>
          <cell r="AD154">
            <v>9</v>
          </cell>
          <cell r="AE154">
            <v>3411</v>
          </cell>
          <cell r="AF154" t="str">
            <v>B1,B2,B3,B4</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row>
        <row r="155">
          <cell r="A155">
            <v>5528201001</v>
          </cell>
          <cell r="C155" t="str">
            <v>C</v>
          </cell>
          <cell r="D155" t="str">
            <v>98254-1</v>
          </cell>
          <cell r="E155">
            <v>1</v>
          </cell>
          <cell r="F155" t="str">
            <v>G100</v>
          </cell>
          <cell r="I155">
            <v>1.5</v>
          </cell>
          <cell r="J155">
            <v>4.04</v>
          </cell>
          <cell r="K155">
            <v>9</v>
          </cell>
          <cell r="L155">
            <v>0.5</v>
          </cell>
          <cell r="M155">
            <v>4.04</v>
          </cell>
          <cell r="N155">
            <v>9</v>
          </cell>
          <cell r="O155">
            <v>3.5</v>
          </cell>
          <cell r="P155">
            <v>7.8</v>
          </cell>
          <cell r="Q155">
            <v>2</v>
          </cell>
          <cell r="R155">
            <v>2.77</v>
          </cell>
          <cell r="S155">
            <v>6.2</v>
          </cell>
          <cell r="T155">
            <v>1</v>
          </cell>
          <cell r="X155">
            <v>0.5</v>
          </cell>
          <cell r="Y155">
            <v>0.43</v>
          </cell>
          <cell r="Z155">
            <v>1</v>
          </cell>
          <cell r="AA155">
            <v>33</v>
          </cell>
          <cell r="AB155">
            <v>18.28</v>
          </cell>
          <cell r="AC155">
            <v>0.45</v>
          </cell>
          <cell r="AD155">
            <v>26</v>
          </cell>
          <cell r="AE155">
            <v>1181</v>
          </cell>
          <cell r="AF155" t="str">
            <v>B2</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row>
        <row r="156">
          <cell r="A156">
            <v>5528203001</v>
          </cell>
          <cell r="C156" t="str">
            <v>C</v>
          </cell>
          <cell r="D156" t="str">
            <v>98354-1</v>
          </cell>
          <cell r="E156">
            <v>4</v>
          </cell>
          <cell r="F156" t="str">
            <v>G100 T/U BD</v>
          </cell>
          <cell r="I156">
            <v>0.5</v>
          </cell>
          <cell r="J156">
            <v>0.6</v>
          </cell>
          <cell r="K156">
            <v>4</v>
          </cell>
          <cell r="L156">
            <v>0.5</v>
          </cell>
          <cell r="M156">
            <v>1.08</v>
          </cell>
          <cell r="N156">
            <v>7</v>
          </cell>
          <cell r="O156">
            <v>0.9</v>
          </cell>
          <cell r="P156">
            <v>5.8</v>
          </cell>
          <cell r="Q156">
            <v>1</v>
          </cell>
          <cell r="X156">
            <v>0.3</v>
          </cell>
          <cell r="Y156">
            <v>0.3</v>
          </cell>
          <cell r="Z156">
            <v>2</v>
          </cell>
          <cell r="AA156">
            <v>18.8</v>
          </cell>
          <cell r="AB156">
            <v>4.38</v>
          </cell>
          <cell r="AC156">
            <v>0.11</v>
          </cell>
          <cell r="AD156">
            <v>9</v>
          </cell>
          <cell r="AE156">
            <v>3411</v>
          </cell>
          <cell r="AF156" t="str">
            <v>B1,B2,B3,B4</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row>
        <row r="157">
          <cell r="A157">
            <v>5528401021</v>
          </cell>
          <cell r="B157" t="str">
            <v>CPU</v>
          </cell>
          <cell r="C157" t="str">
            <v>C</v>
          </cell>
          <cell r="D157" t="str">
            <v>98382-1</v>
          </cell>
          <cell r="E157">
            <v>1</v>
          </cell>
          <cell r="F157" t="str">
            <v>VP150</v>
          </cell>
          <cell r="I157">
            <v>0.7</v>
          </cell>
          <cell r="J157">
            <v>1.8</v>
          </cell>
          <cell r="K157">
            <v>4</v>
          </cell>
          <cell r="L157">
            <v>0.3</v>
          </cell>
          <cell r="M157">
            <v>3.5</v>
          </cell>
          <cell r="N157">
            <v>7</v>
          </cell>
          <cell r="O157">
            <v>2.9</v>
          </cell>
          <cell r="P157">
            <v>5.8</v>
          </cell>
          <cell r="Q157">
            <v>1</v>
          </cell>
          <cell r="Y157">
            <v>0.45</v>
          </cell>
          <cell r="Z157">
            <v>1</v>
          </cell>
          <cell r="AA157">
            <v>17.8</v>
          </cell>
          <cell r="AB157">
            <v>10.35</v>
          </cell>
          <cell r="AC157">
            <v>0.26</v>
          </cell>
          <cell r="AD157">
            <v>27</v>
          </cell>
          <cell r="AE157">
            <v>1137</v>
          </cell>
          <cell r="AF157" t="str">
            <v>B1,B3,B4</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row>
        <row r="158">
          <cell r="A158">
            <v>5528602001</v>
          </cell>
          <cell r="C158" t="str">
            <v>A</v>
          </cell>
          <cell r="AA158">
            <v>0</v>
          </cell>
          <cell r="AD158">
            <v>9</v>
          </cell>
          <cell r="AE158">
            <v>3411</v>
          </cell>
          <cell r="AF158" t="str">
            <v>B1,B2,B3,B4,B7</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row>
        <row r="159">
          <cell r="A159">
            <v>5528603001</v>
          </cell>
          <cell r="C159" t="str">
            <v>A</v>
          </cell>
          <cell r="AA159">
            <v>0</v>
          </cell>
          <cell r="AD159">
            <v>9</v>
          </cell>
          <cell r="AE159">
            <v>3411</v>
          </cell>
          <cell r="AF159" t="str">
            <v>B1,B2,B3,B4,B7</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row>
        <row r="160">
          <cell r="A160">
            <v>5529803011</v>
          </cell>
          <cell r="C160" t="str">
            <v>A</v>
          </cell>
          <cell r="D160" t="str">
            <v>99349-1</v>
          </cell>
          <cell r="E160">
            <v>1</v>
          </cell>
          <cell r="F160" t="str">
            <v>VP150 MODEM BD</v>
          </cell>
          <cell r="I160">
            <v>0.5</v>
          </cell>
          <cell r="J160">
            <v>1.6</v>
          </cell>
          <cell r="K160">
            <v>6</v>
          </cell>
          <cell r="L160">
            <v>0.5</v>
          </cell>
          <cell r="M160">
            <v>1.6</v>
          </cell>
          <cell r="N160">
            <v>6</v>
          </cell>
          <cell r="Q160">
            <v>2</v>
          </cell>
          <cell r="Y160">
            <v>0.25</v>
          </cell>
          <cell r="Z160">
            <v>1</v>
          </cell>
          <cell r="AA160">
            <v>13</v>
          </cell>
          <cell r="AB160">
            <v>4.95</v>
          </cell>
          <cell r="AC160">
            <v>0.12</v>
          </cell>
          <cell r="AD160">
            <v>15</v>
          </cell>
          <cell r="AE160">
            <v>2047</v>
          </cell>
          <cell r="AF160" t="str">
            <v>B1,B2,B3,B4,B7</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row>
        <row r="161">
          <cell r="A161" t="str">
            <v>5530C01011</v>
          </cell>
          <cell r="C161" t="str">
            <v>A</v>
          </cell>
          <cell r="D161" t="str">
            <v>98137-1</v>
          </cell>
          <cell r="E161">
            <v>1</v>
          </cell>
          <cell r="F161" t="str">
            <v>V68X</v>
          </cell>
          <cell r="I161">
            <v>0.96</v>
          </cell>
          <cell r="J161">
            <v>4.67</v>
          </cell>
          <cell r="K161">
            <v>6</v>
          </cell>
          <cell r="L161">
            <v>0.5</v>
          </cell>
          <cell r="M161">
            <v>7.78</v>
          </cell>
          <cell r="N161">
            <v>10</v>
          </cell>
          <cell r="O161">
            <v>6.9</v>
          </cell>
          <cell r="P161">
            <v>8.9</v>
          </cell>
          <cell r="Q161">
            <v>2</v>
          </cell>
          <cell r="R161">
            <v>0</v>
          </cell>
          <cell r="U161">
            <v>0</v>
          </cell>
          <cell r="X161">
            <v>0.78</v>
          </cell>
          <cell r="Y161">
            <v>0.75</v>
          </cell>
          <cell r="Z161">
            <v>1</v>
          </cell>
          <cell r="AA161">
            <v>25.9</v>
          </cell>
          <cell r="AB161">
            <v>22.52</v>
          </cell>
          <cell r="AC161">
            <v>0.56000000000000005</v>
          </cell>
          <cell r="AD161">
            <v>45</v>
          </cell>
          <cell r="AE161">
            <v>682</v>
          </cell>
          <cell r="AF161" t="str">
            <v>B1,B2,B3,B4</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row>
        <row r="162">
          <cell r="A162" t="str">
            <v>5530C01D02</v>
          </cell>
          <cell r="C162" t="str">
            <v>A</v>
          </cell>
          <cell r="AA162">
            <v>0</v>
          </cell>
          <cell r="AD162">
            <v>45</v>
          </cell>
          <cell r="AE162">
            <v>682</v>
          </cell>
          <cell r="AF162" t="str">
            <v>B1,B2,B3,B4</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row>
        <row r="163">
          <cell r="A163" t="str">
            <v>5530F01011</v>
          </cell>
          <cell r="B163" t="str">
            <v>A/I</v>
          </cell>
          <cell r="C163" t="str">
            <v>A</v>
          </cell>
          <cell r="D163" t="str">
            <v>98146-1</v>
          </cell>
          <cell r="E163">
            <v>1</v>
          </cell>
          <cell r="F163" t="str">
            <v>V76M MB</v>
          </cell>
          <cell r="I163">
            <v>0.6</v>
          </cell>
          <cell r="J163">
            <v>3.63</v>
          </cell>
          <cell r="K163">
            <v>10</v>
          </cell>
          <cell r="L163">
            <v>0.31</v>
          </cell>
          <cell r="M163">
            <v>3.26</v>
          </cell>
          <cell r="N163">
            <v>9</v>
          </cell>
          <cell r="O163">
            <v>1.5</v>
          </cell>
          <cell r="P163">
            <v>4.0999999999999996</v>
          </cell>
          <cell r="R163">
            <v>3.8</v>
          </cell>
          <cell r="S163">
            <v>10.5</v>
          </cell>
          <cell r="Y163">
            <v>0.34</v>
          </cell>
          <cell r="Z163">
            <v>1</v>
          </cell>
          <cell r="AA163">
            <v>35</v>
          </cell>
          <cell r="AB163">
            <v>13.4</v>
          </cell>
          <cell r="AC163">
            <v>0.33</v>
          </cell>
          <cell r="AD163">
            <v>21</v>
          </cell>
          <cell r="AE163">
            <v>1463</v>
          </cell>
          <cell r="AF163" t="str">
            <v>B1,B2,B3,B4</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row r="164">
          <cell r="A164" t="str">
            <v>5530F01021</v>
          </cell>
          <cell r="C164" t="str">
            <v>A</v>
          </cell>
          <cell r="D164" t="str">
            <v>98148-1</v>
          </cell>
          <cell r="E164">
            <v>1</v>
          </cell>
          <cell r="F164" t="str">
            <v>V76M</v>
          </cell>
          <cell r="G164">
            <v>0</v>
          </cell>
          <cell r="H164">
            <v>0</v>
          </cell>
          <cell r="I164">
            <v>0.6</v>
          </cell>
          <cell r="J164">
            <v>3.63</v>
          </cell>
          <cell r="K164">
            <v>10</v>
          </cell>
          <cell r="L164">
            <v>0.31</v>
          </cell>
          <cell r="M164">
            <v>3.26</v>
          </cell>
          <cell r="N164">
            <v>9</v>
          </cell>
          <cell r="O164">
            <v>1.5</v>
          </cell>
          <cell r="P164">
            <v>4.0999999999999996</v>
          </cell>
          <cell r="Q164">
            <v>3</v>
          </cell>
          <cell r="R164">
            <v>3.8</v>
          </cell>
          <cell r="S164">
            <v>10.5</v>
          </cell>
          <cell r="T164">
            <v>3</v>
          </cell>
          <cell r="U164">
            <v>0</v>
          </cell>
          <cell r="W164">
            <v>0</v>
          </cell>
          <cell r="X164">
            <v>0</v>
          </cell>
          <cell r="Y164">
            <v>0.35</v>
          </cell>
          <cell r="Z164">
            <v>1</v>
          </cell>
          <cell r="AA164">
            <v>34.6</v>
          </cell>
          <cell r="AB164">
            <v>14.05</v>
          </cell>
          <cell r="AC164">
            <v>0.35</v>
          </cell>
          <cell r="AD164">
            <v>21</v>
          </cell>
          <cell r="AE164">
            <v>1462</v>
          </cell>
          <cell r="AF164" t="str">
            <v>B1,B2,B3,B4</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row>
        <row r="165">
          <cell r="A165" t="str">
            <v>5530F01041</v>
          </cell>
          <cell r="C165" t="str">
            <v>C</v>
          </cell>
          <cell r="D165" t="str">
            <v>98148-2</v>
          </cell>
          <cell r="E165">
            <v>1</v>
          </cell>
          <cell r="F165" t="str">
            <v>V76M-2</v>
          </cell>
          <cell r="I165">
            <v>0.6</v>
          </cell>
          <cell r="J165">
            <v>3.63</v>
          </cell>
          <cell r="K165">
            <v>10</v>
          </cell>
          <cell r="L165">
            <v>0.31</v>
          </cell>
          <cell r="M165">
            <v>4</v>
          </cell>
          <cell r="N165">
            <v>11</v>
          </cell>
          <cell r="O165">
            <v>3.8</v>
          </cell>
          <cell r="P165">
            <v>10.4</v>
          </cell>
          <cell r="Q165">
            <v>3</v>
          </cell>
          <cell r="R165">
            <v>0</v>
          </cell>
          <cell r="T165">
            <v>0</v>
          </cell>
          <cell r="U165">
            <v>0</v>
          </cell>
          <cell r="X165">
            <v>0.35</v>
          </cell>
          <cell r="Y165">
            <v>0.42</v>
          </cell>
          <cell r="Z165">
            <v>1</v>
          </cell>
          <cell r="AA165">
            <v>32.4</v>
          </cell>
          <cell r="AB165">
            <v>13.36</v>
          </cell>
          <cell r="AC165">
            <v>0.33</v>
          </cell>
          <cell r="AD165">
            <v>25</v>
          </cell>
          <cell r="AE165">
            <v>1228</v>
          </cell>
          <cell r="AF165" t="str">
            <v>B1,B2,B3,B4</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row>
        <row r="166">
          <cell r="A166" t="str">
            <v>5530I01001</v>
          </cell>
          <cell r="C166" t="str">
            <v>A</v>
          </cell>
          <cell r="D166" t="str">
            <v>99125-1</v>
          </cell>
          <cell r="E166">
            <v>1</v>
          </cell>
          <cell r="F166" t="str">
            <v>S62LA(RINOA)</v>
          </cell>
          <cell r="G166">
            <v>0</v>
          </cell>
          <cell r="H166">
            <v>0</v>
          </cell>
          <cell r="I166">
            <v>1.26</v>
          </cell>
          <cell r="J166">
            <v>5.14</v>
          </cell>
          <cell r="K166">
            <v>9</v>
          </cell>
          <cell r="L166">
            <v>0.5</v>
          </cell>
          <cell r="M166">
            <v>4.57</v>
          </cell>
          <cell r="N166">
            <v>8</v>
          </cell>
          <cell r="O166">
            <v>3.03</v>
          </cell>
          <cell r="P166">
            <v>5.3</v>
          </cell>
          <cell r="Q166">
            <v>2</v>
          </cell>
          <cell r="R166">
            <v>6.05</v>
          </cell>
          <cell r="S166">
            <v>10.6</v>
          </cell>
          <cell r="T166">
            <v>3</v>
          </cell>
          <cell r="U166">
            <v>1.21</v>
          </cell>
          <cell r="V166">
            <v>2.1</v>
          </cell>
          <cell r="W166">
            <v>1</v>
          </cell>
          <cell r="X166">
            <v>0.56999999999999995</v>
          </cell>
          <cell r="Y166">
            <v>0.55000000000000004</v>
          </cell>
          <cell r="Z166">
            <v>1</v>
          </cell>
          <cell r="AA166">
            <v>36</v>
          </cell>
          <cell r="AB166">
            <v>23.57</v>
          </cell>
          <cell r="AC166">
            <v>0.57999999999999996</v>
          </cell>
          <cell r="AD166">
            <v>33</v>
          </cell>
          <cell r="AE166">
            <v>930</v>
          </cell>
          <cell r="AF166" t="str">
            <v>B1,B2,B3,B4</v>
          </cell>
          <cell r="AG166">
            <v>0</v>
          </cell>
        </row>
        <row r="167">
          <cell r="A167" t="str">
            <v>5530I01011</v>
          </cell>
          <cell r="C167" t="str">
            <v>C</v>
          </cell>
          <cell r="D167" t="str">
            <v>99125-1</v>
          </cell>
          <cell r="E167">
            <v>1</v>
          </cell>
          <cell r="F167" t="str">
            <v>S62LA(IRVINE)</v>
          </cell>
          <cell r="G167">
            <v>0</v>
          </cell>
          <cell r="H167">
            <v>0</v>
          </cell>
          <cell r="I167">
            <v>1.26</v>
          </cell>
          <cell r="J167">
            <v>5.14</v>
          </cell>
          <cell r="K167">
            <v>9</v>
          </cell>
          <cell r="L167">
            <v>0.5</v>
          </cell>
          <cell r="M167">
            <v>4.57</v>
          </cell>
          <cell r="N167">
            <v>8</v>
          </cell>
          <cell r="O167">
            <v>3.03</v>
          </cell>
          <cell r="P167">
            <v>5.3</v>
          </cell>
          <cell r="Q167">
            <v>2</v>
          </cell>
          <cell r="R167">
            <v>6.05</v>
          </cell>
          <cell r="S167">
            <v>10.6</v>
          </cell>
          <cell r="T167">
            <v>3</v>
          </cell>
          <cell r="U167">
            <v>1.21</v>
          </cell>
          <cell r="V167">
            <v>2.1</v>
          </cell>
          <cell r="W167">
            <v>2.1</v>
          </cell>
          <cell r="X167">
            <v>0.56999999999999995</v>
          </cell>
          <cell r="Y167">
            <v>0.55000000000000004</v>
          </cell>
          <cell r="Z167">
            <v>1</v>
          </cell>
          <cell r="AA167">
            <v>36</v>
          </cell>
          <cell r="AB167">
            <v>23.57</v>
          </cell>
          <cell r="AC167">
            <v>0.57999999999999996</v>
          </cell>
          <cell r="AD167">
            <v>33</v>
          </cell>
          <cell r="AE167">
            <v>930</v>
          </cell>
          <cell r="AF167" t="str">
            <v>B1,B2,B3,B4</v>
          </cell>
          <cell r="AG167">
            <v>0</v>
          </cell>
        </row>
        <row r="168">
          <cell r="A168" t="str">
            <v>5530I01D01</v>
          </cell>
          <cell r="C168" t="str">
            <v>A</v>
          </cell>
          <cell r="D168" t="str">
            <v>99125-1</v>
          </cell>
          <cell r="E168">
            <v>1</v>
          </cell>
          <cell r="F168" t="str">
            <v>S62LA-(RINOA)</v>
          </cell>
          <cell r="AA168">
            <v>0</v>
          </cell>
          <cell r="AD168">
            <v>60</v>
          </cell>
          <cell r="AE168">
            <v>512</v>
          </cell>
          <cell r="AF168" t="str">
            <v>B1,B2,B3,B4</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row>
        <row r="169">
          <cell r="A169" t="str">
            <v>5530I01D02</v>
          </cell>
          <cell r="C169" t="str">
            <v>A</v>
          </cell>
          <cell r="D169" t="str">
            <v>99125-1</v>
          </cell>
          <cell r="E169">
            <v>1</v>
          </cell>
          <cell r="F169" t="str">
            <v>S62LA(RINOA)</v>
          </cell>
          <cell r="AA169">
            <v>0</v>
          </cell>
          <cell r="AD169">
            <v>60</v>
          </cell>
          <cell r="AE169">
            <v>512</v>
          </cell>
          <cell r="AF169" t="str">
            <v>B1,B2,B3,B4</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row>
        <row r="170">
          <cell r="A170" t="str">
            <v>5530I02001</v>
          </cell>
          <cell r="C170" t="str">
            <v>A</v>
          </cell>
          <cell r="D170" t="str">
            <v>99406-1</v>
          </cell>
          <cell r="E170">
            <v>2</v>
          </cell>
          <cell r="F170" t="str">
            <v>S62LA RINA CARD</v>
          </cell>
          <cell r="I170">
            <v>0.5</v>
          </cell>
          <cell r="J170">
            <v>0.6</v>
          </cell>
          <cell r="K170">
            <v>4</v>
          </cell>
          <cell r="L170">
            <v>0.5</v>
          </cell>
          <cell r="M170">
            <v>1.9</v>
          </cell>
          <cell r="N170">
            <v>12</v>
          </cell>
          <cell r="U170">
            <v>1.5</v>
          </cell>
          <cell r="V170">
            <v>9.5</v>
          </cell>
          <cell r="W170">
            <v>3</v>
          </cell>
          <cell r="Y170">
            <v>0.3</v>
          </cell>
          <cell r="Z170">
            <v>2</v>
          </cell>
          <cell r="AA170">
            <v>27.5</v>
          </cell>
          <cell r="AB170">
            <v>5.8</v>
          </cell>
          <cell r="AC170">
            <v>0.14000000000000001</v>
          </cell>
          <cell r="AD170">
            <v>9</v>
          </cell>
          <cell r="AE170">
            <v>3411</v>
          </cell>
          <cell r="AF170" t="str">
            <v>B4</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row>
        <row r="171">
          <cell r="A171" t="str">
            <v>5530I02021</v>
          </cell>
          <cell r="C171" t="str">
            <v>A</v>
          </cell>
          <cell r="D171" t="str">
            <v>99408-1</v>
          </cell>
          <cell r="E171">
            <v>2</v>
          </cell>
          <cell r="F171" t="str">
            <v>S62LA IRVINE RISER C</v>
          </cell>
          <cell r="I171">
            <v>0.5</v>
          </cell>
          <cell r="J171">
            <v>1.3</v>
          </cell>
          <cell r="K171">
            <v>8</v>
          </cell>
          <cell r="L171">
            <v>0.5</v>
          </cell>
          <cell r="M171">
            <v>1.4</v>
          </cell>
          <cell r="N171">
            <v>9</v>
          </cell>
          <cell r="U171">
            <v>1.5</v>
          </cell>
          <cell r="V171">
            <v>9.6</v>
          </cell>
          <cell r="W171">
            <v>3</v>
          </cell>
          <cell r="Y171">
            <v>0.3</v>
          </cell>
          <cell r="Z171">
            <v>2</v>
          </cell>
          <cell r="AA171">
            <v>28.6</v>
          </cell>
          <cell r="AB171">
            <v>6</v>
          </cell>
          <cell r="AC171">
            <v>0.15</v>
          </cell>
          <cell r="AD171">
            <v>9</v>
          </cell>
          <cell r="AE171">
            <v>3411</v>
          </cell>
          <cell r="AF171" t="str">
            <v>B1,B2,B3,B4</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row>
        <row r="172">
          <cell r="A172" t="str">
            <v>5530I02041</v>
          </cell>
          <cell r="C172" t="str">
            <v>A</v>
          </cell>
          <cell r="D172" t="str">
            <v>99420-1</v>
          </cell>
          <cell r="E172">
            <v>2</v>
          </cell>
          <cell r="F172" t="str">
            <v>S62LA HA8000 RISER C</v>
          </cell>
          <cell r="I172">
            <v>0.5</v>
          </cell>
          <cell r="J172">
            <v>1.3</v>
          </cell>
          <cell r="K172">
            <v>8</v>
          </cell>
          <cell r="L172">
            <v>0.5</v>
          </cell>
          <cell r="M172">
            <v>1.4</v>
          </cell>
          <cell r="N172">
            <v>9</v>
          </cell>
          <cell r="U172">
            <v>1.5</v>
          </cell>
          <cell r="V172">
            <v>9.6</v>
          </cell>
          <cell r="W172">
            <v>3</v>
          </cell>
          <cell r="Y172">
            <v>0.3</v>
          </cell>
          <cell r="Z172">
            <v>2</v>
          </cell>
          <cell r="AA172">
            <v>28.6</v>
          </cell>
          <cell r="AB172">
            <v>6</v>
          </cell>
          <cell r="AC172">
            <v>0.15</v>
          </cell>
          <cell r="AD172">
            <v>9</v>
          </cell>
          <cell r="AE172">
            <v>3411</v>
          </cell>
          <cell r="AF172" t="str">
            <v>B1,B2,B3,B4</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row>
        <row r="173">
          <cell r="A173" t="str">
            <v>5530I02061</v>
          </cell>
          <cell r="C173" t="str">
            <v>A</v>
          </cell>
          <cell r="AA173">
            <v>0</v>
          </cell>
          <cell r="AD173">
            <v>9</v>
          </cell>
          <cell r="AE173">
            <v>3411</v>
          </cell>
          <cell r="AF173" t="str">
            <v>B1,B2,B3,B4</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row>
        <row r="174">
          <cell r="A174" t="str">
            <v>5530I02D01</v>
          </cell>
          <cell r="C174" t="str">
            <v>A</v>
          </cell>
          <cell r="AA174">
            <v>0</v>
          </cell>
          <cell r="AD174">
            <v>9</v>
          </cell>
          <cell r="AE174">
            <v>3411</v>
          </cell>
          <cell r="AF174" t="str">
            <v>B1,B2,B3,B4</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row>
        <row r="175">
          <cell r="A175" t="str">
            <v>5530I02D02</v>
          </cell>
          <cell r="C175" t="str">
            <v>A</v>
          </cell>
          <cell r="AA175">
            <v>0</v>
          </cell>
          <cell r="AD175">
            <v>9</v>
          </cell>
          <cell r="AE175">
            <v>3411</v>
          </cell>
          <cell r="AF175" t="str">
            <v>B1,B2,B3,B4</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row>
        <row r="176">
          <cell r="A176" t="str">
            <v>5530I02D03</v>
          </cell>
          <cell r="C176" t="str">
            <v>A</v>
          </cell>
          <cell r="AA176">
            <v>0</v>
          </cell>
          <cell r="AD176">
            <v>9</v>
          </cell>
          <cell r="AE176">
            <v>3411</v>
          </cell>
          <cell r="AF176" t="str">
            <v>B1,B2,B3,B4</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row>
        <row r="177">
          <cell r="A177" t="str">
            <v>5530I02D04</v>
          </cell>
          <cell r="C177" t="str">
            <v>A</v>
          </cell>
          <cell r="AA177">
            <v>0</v>
          </cell>
          <cell r="AD177">
            <v>9</v>
          </cell>
          <cell r="AE177">
            <v>3411</v>
          </cell>
          <cell r="AF177" t="str">
            <v>B1,B2,B3,B4</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row>
        <row r="178">
          <cell r="A178" t="str">
            <v>5530I02D05</v>
          </cell>
          <cell r="C178" t="str">
            <v>A</v>
          </cell>
          <cell r="AA178">
            <v>0</v>
          </cell>
          <cell r="AD178">
            <v>9</v>
          </cell>
          <cell r="AE178">
            <v>3411</v>
          </cell>
          <cell r="AF178" t="str">
            <v>B1,B2,B3,B4</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row>
        <row r="179">
          <cell r="A179" t="str">
            <v>5530I02D06</v>
          </cell>
          <cell r="C179" t="str">
            <v>A</v>
          </cell>
          <cell r="AA179">
            <v>0</v>
          </cell>
          <cell r="AD179">
            <v>9</v>
          </cell>
          <cell r="AE179">
            <v>3411</v>
          </cell>
          <cell r="AF179" t="str">
            <v>B1,B2,B3,B4</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row>
        <row r="180">
          <cell r="A180" t="str">
            <v>5530K01011</v>
          </cell>
          <cell r="C180" t="str">
            <v>C</v>
          </cell>
          <cell r="D180" t="str">
            <v>00101-1</v>
          </cell>
          <cell r="E180">
            <v>1</v>
          </cell>
          <cell r="F180" t="str">
            <v>S21M IBM</v>
          </cell>
          <cell r="G180">
            <v>0</v>
          </cell>
          <cell r="H180">
            <v>0</v>
          </cell>
          <cell r="I180">
            <v>1.08</v>
          </cell>
          <cell r="J180">
            <v>4.1900000000000004</v>
          </cell>
          <cell r="K180">
            <v>9</v>
          </cell>
          <cell r="L180">
            <v>0.5</v>
          </cell>
          <cell r="M180">
            <v>7.92</v>
          </cell>
          <cell r="N180">
            <v>17</v>
          </cell>
          <cell r="O180">
            <v>5</v>
          </cell>
          <cell r="P180">
            <v>10.7</v>
          </cell>
          <cell r="Q180">
            <v>3</v>
          </cell>
          <cell r="R180">
            <v>0</v>
          </cell>
          <cell r="T180">
            <v>0</v>
          </cell>
          <cell r="U180">
            <v>0</v>
          </cell>
          <cell r="X180">
            <v>0</v>
          </cell>
          <cell r="Y180">
            <v>0.45</v>
          </cell>
          <cell r="Z180">
            <v>1</v>
          </cell>
          <cell r="AA180">
            <v>37.700000000000003</v>
          </cell>
          <cell r="AB180">
            <v>20.22</v>
          </cell>
          <cell r="AC180">
            <v>0.5</v>
          </cell>
          <cell r="AD180">
            <v>27</v>
          </cell>
          <cell r="AE180">
            <v>1137</v>
          </cell>
          <cell r="AF180" t="str">
            <v>B1,B2,B3,B4</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row>
        <row r="181">
          <cell r="A181" t="str">
            <v>5531A01001</v>
          </cell>
          <cell r="B181" t="str">
            <v>A/I</v>
          </cell>
          <cell r="C181" t="str">
            <v>A</v>
          </cell>
          <cell r="D181" t="str">
            <v>98134-1</v>
          </cell>
          <cell r="E181">
            <v>1</v>
          </cell>
          <cell r="F181" t="str">
            <v>V70LA</v>
          </cell>
          <cell r="I181">
            <v>0.67</v>
          </cell>
          <cell r="J181">
            <v>4.49</v>
          </cell>
          <cell r="K181">
            <v>10</v>
          </cell>
          <cell r="L181">
            <v>0.31</v>
          </cell>
          <cell r="M181">
            <v>4.04</v>
          </cell>
          <cell r="N181">
            <v>9</v>
          </cell>
          <cell r="O181">
            <v>1.2</v>
          </cell>
          <cell r="P181">
            <v>2.7</v>
          </cell>
          <cell r="R181">
            <v>6.53</v>
          </cell>
          <cell r="S181">
            <v>14.5</v>
          </cell>
          <cell r="Y181">
            <v>0.43</v>
          </cell>
          <cell r="Z181">
            <v>1</v>
          </cell>
          <cell r="AA181">
            <v>37</v>
          </cell>
          <cell r="AB181">
            <v>17.600000000000001</v>
          </cell>
          <cell r="AC181">
            <v>0.43</v>
          </cell>
          <cell r="AD181">
            <v>26</v>
          </cell>
          <cell r="AE181">
            <v>1181</v>
          </cell>
          <cell r="AF181" t="str">
            <v>B1,B2,B3,B4</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row>
        <row r="182">
          <cell r="A182" t="str">
            <v>5531A01021</v>
          </cell>
          <cell r="C182" t="str">
            <v>A</v>
          </cell>
          <cell r="D182" t="str">
            <v>98134-1</v>
          </cell>
          <cell r="E182">
            <v>1</v>
          </cell>
          <cell r="F182" t="str">
            <v>V70LA</v>
          </cell>
          <cell r="G182">
            <v>0</v>
          </cell>
          <cell r="H182">
            <v>0</v>
          </cell>
          <cell r="I182">
            <v>0.67</v>
          </cell>
          <cell r="J182">
            <v>4.49</v>
          </cell>
          <cell r="K182">
            <v>10</v>
          </cell>
          <cell r="L182">
            <v>0.3</v>
          </cell>
          <cell r="M182">
            <v>4.04</v>
          </cell>
          <cell r="N182">
            <v>9</v>
          </cell>
          <cell r="O182">
            <v>1.2</v>
          </cell>
          <cell r="P182">
            <v>2.7</v>
          </cell>
          <cell r="Q182">
            <v>3</v>
          </cell>
          <cell r="R182">
            <v>6.53</v>
          </cell>
          <cell r="S182">
            <v>14.5</v>
          </cell>
          <cell r="T182">
            <v>3</v>
          </cell>
          <cell r="U182">
            <v>0</v>
          </cell>
          <cell r="X182">
            <v>0</v>
          </cell>
          <cell r="Y182">
            <v>0.43</v>
          </cell>
          <cell r="Z182">
            <v>1</v>
          </cell>
          <cell r="AA182">
            <v>37.200000000000003</v>
          </cell>
          <cell r="AB182">
            <v>18.329999999999998</v>
          </cell>
          <cell r="AC182">
            <v>0.45</v>
          </cell>
          <cell r="AD182">
            <v>26</v>
          </cell>
          <cell r="AE182">
            <v>1181</v>
          </cell>
          <cell r="AF182" t="str">
            <v>B1,B2,B3,B4</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row>
        <row r="183">
          <cell r="A183" t="str">
            <v>5531A01031</v>
          </cell>
          <cell r="C183" t="str">
            <v>A</v>
          </cell>
          <cell r="D183" t="str">
            <v>98134-1X</v>
          </cell>
          <cell r="E183">
            <v>1</v>
          </cell>
          <cell r="F183" t="str">
            <v>V70LA</v>
          </cell>
          <cell r="G183">
            <v>0</v>
          </cell>
          <cell r="H183">
            <v>0</v>
          </cell>
          <cell r="I183">
            <v>0.67</v>
          </cell>
          <cell r="J183">
            <v>4.49</v>
          </cell>
          <cell r="K183">
            <v>10</v>
          </cell>
          <cell r="L183">
            <v>0.31</v>
          </cell>
          <cell r="M183">
            <v>4.04</v>
          </cell>
          <cell r="N183">
            <v>9</v>
          </cell>
          <cell r="O183">
            <v>1.2</v>
          </cell>
          <cell r="P183">
            <v>2.7</v>
          </cell>
          <cell r="Q183">
            <v>3</v>
          </cell>
          <cell r="R183">
            <v>6.53</v>
          </cell>
          <cell r="S183">
            <v>14.5</v>
          </cell>
          <cell r="T183">
            <v>3</v>
          </cell>
          <cell r="U183">
            <v>0</v>
          </cell>
          <cell r="X183">
            <v>0</v>
          </cell>
          <cell r="Y183">
            <v>0.43</v>
          </cell>
          <cell r="Z183">
            <v>1</v>
          </cell>
          <cell r="AA183">
            <v>37.200000000000003</v>
          </cell>
          <cell r="AB183">
            <v>18.34</v>
          </cell>
          <cell r="AC183">
            <v>0.45</v>
          </cell>
          <cell r="AD183">
            <v>26</v>
          </cell>
          <cell r="AE183">
            <v>1181</v>
          </cell>
          <cell r="AF183" t="str">
            <v>B1,B2,B3,B4</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row>
        <row r="184">
          <cell r="A184" t="str">
            <v>5531A01041</v>
          </cell>
          <cell r="C184" t="str">
            <v>A</v>
          </cell>
          <cell r="F184" t="str">
            <v>V70LA</v>
          </cell>
          <cell r="AA184">
            <v>0</v>
          </cell>
          <cell r="AD184">
            <v>26</v>
          </cell>
          <cell r="AE184">
            <v>1181</v>
          </cell>
          <cell r="AF184" t="str">
            <v>B1,B2,B3,B4</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row>
        <row r="185">
          <cell r="A185" t="str">
            <v>5531A03001</v>
          </cell>
          <cell r="B185" t="str">
            <v>A/I</v>
          </cell>
          <cell r="C185" t="str">
            <v>A</v>
          </cell>
          <cell r="D185" t="str">
            <v>98417-1</v>
          </cell>
          <cell r="E185">
            <v>2</v>
          </cell>
          <cell r="F185" t="str">
            <v>V70LA IDB3 RESER CAR</v>
          </cell>
          <cell r="I185">
            <v>0.5</v>
          </cell>
          <cell r="J185">
            <v>2.1</v>
          </cell>
          <cell r="K185">
            <v>14</v>
          </cell>
          <cell r="L185">
            <v>0.5</v>
          </cell>
          <cell r="M185">
            <v>1.4</v>
          </cell>
          <cell r="N185">
            <v>9</v>
          </cell>
          <cell r="O185">
            <v>1</v>
          </cell>
          <cell r="P185">
            <v>6.4</v>
          </cell>
          <cell r="Y185">
            <v>0.15</v>
          </cell>
          <cell r="Z185">
            <v>1</v>
          </cell>
          <cell r="AA185">
            <v>30</v>
          </cell>
          <cell r="AB185">
            <v>5.65</v>
          </cell>
          <cell r="AC185">
            <v>0.13</v>
          </cell>
          <cell r="AD185">
            <v>9</v>
          </cell>
          <cell r="AE185">
            <v>3407</v>
          </cell>
          <cell r="AF185" t="str">
            <v>B1,B2,B3,B4</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row>
        <row r="186">
          <cell r="A186" t="str">
            <v>5531A04001</v>
          </cell>
          <cell r="B186" t="str">
            <v>A/I</v>
          </cell>
          <cell r="C186" t="str">
            <v>A</v>
          </cell>
          <cell r="D186" t="str">
            <v>98419-1</v>
          </cell>
          <cell r="E186">
            <v>8</v>
          </cell>
          <cell r="F186" t="str">
            <v>V70LA FLASH MEMORY B</v>
          </cell>
          <cell r="I186">
            <v>0</v>
          </cell>
          <cell r="J186">
            <v>0.3</v>
          </cell>
          <cell r="K186">
            <v>2</v>
          </cell>
          <cell r="L186">
            <v>0.5</v>
          </cell>
          <cell r="M186">
            <v>0.9</v>
          </cell>
          <cell r="N186">
            <v>6</v>
          </cell>
          <cell r="O186">
            <v>0.59</v>
          </cell>
          <cell r="P186">
            <v>3.9</v>
          </cell>
          <cell r="Y186">
            <v>0.28000000000000003</v>
          </cell>
          <cell r="Z186">
            <v>2</v>
          </cell>
          <cell r="AA186">
            <v>14</v>
          </cell>
          <cell r="AB186">
            <v>2.57</v>
          </cell>
          <cell r="AC186">
            <v>6.37</v>
          </cell>
          <cell r="AD186">
            <v>9</v>
          </cell>
          <cell r="AE186">
            <v>3533</v>
          </cell>
          <cell r="AF186" t="str">
            <v>B1,B2,B3,B4</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row>
        <row r="187">
          <cell r="A187" t="str">
            <v>5531A04011</v>
          </cell>
          <cell r="B187" t="str">
            <v>A/I</v>
          </cell>
          <cell r="C187" t="str">
            <v>A</v>
          </cell>
          <cell r="D187" t="str">
            <v>98419-1</v>
          </cell>
          <cell r="E187">
            <v>8</v>
          </cell>
          <cell r="F187" t="str">
            <v>V70LA FLASH MEMORY B</v>
          </cell>
          <cell r="I187">
            <v>0</v>
          </cell>
          <cell r="J187">
            <v>0.3</v>
          </cell>
          <cell r="K187">
            <v>2</v>
          </cell>
          <cell r="L187">
            <v>0.5</v>
          </cell>
          <cell r="M187">
            <v>0.9</v>
          </cell>
          <cell r="N187">
            <v>6</v>
          </cell>
          <cell r="O187">
            <v>0.59</v>
          </cell>
          <cell r="P187">
            <v>3.9</v>
          </cell>
          <cell r="Y187">
            <v>0.28000000000000003</v>
          </cell>
          <cell r="Z187">
            <v>2</v>
          </cell>
          <cell r="AA187">
            <v>14</v>
          </cell>
          <cell r="AB187">
            <v>2.57</v>
          </cell>
          <cell r="AC187">
            <v>6.37</v>
          </cell>
          <cell r="AD187">
            <v>9</v>
          </cell>
          <cell r="AE187">
            <v>3533</v>
          </cell>
          <cell r="AF187" t="str">
            <v>B1,B2,B3,B4</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row>
        <row r="188">
          <cell r="A188" t="str">
            <v>5531B01001</v>
          </cell>
          <cell r="B188" t="str">
            <v>A/I</v>
          </cell>
          <cell r="D188" t="str">
            <v>98123-1</v>
          </cell>
          <cell r="E188">
            <v>1</v>
          </cell>
          <cell r="F188" t="str">
            <v>K28 MB</v>
          </cell>
          <cell r="I188">
            <v>0.64</v>
          </cell>
          <cell r="J188">
            <v>3.02</v>
          </cell>
          <cell r="K188">
            <v>7</v>
          </cell>
          <cell r="L188">
            <v>0.5</v>
          </cell>
          <cell r="M188">
            <v>4.75</v>
          </cell>
          <cell r="N188">
            <v>11</v>
          </cell>
          <cell r="O188">
            <v>6.66</v>
          </cell>
          <cell r="P188">
            <v>15.4</v>
          </cell>
          <cell r="Y188">
            <v>0.41</v>
          </cell>
          <cell r="Z188">
            <v>1</v>
          </cell>
          <cell r="AA188">
            <v>34</v>
          </cell>
          <cell r="AB188">
            <v>15.9</v>
          </cell>
          <cell r="AC188">
            <v>0.39</v>
          </cell>
          <cell r="AD188">
            <v>25</v>
          </cell>
          <cell r="AE188">
            <v>1227</v>
          </cell>
          <cell r="AF188" t="str">
            <v>B1,B2,B3,B4</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row>
        <row r="189">
          <cell r="A189" t="str">
            <v>5531B02001</v>
          </cell>
          <cell r="B189" t="str">
            <v>A/I</v>
          </cell>
          <cell r="D189" t="str">
            <v>98389-1</v>
          </cell>
          <cell r="F189" t="str">
            <v>K28 F/P BD</v>
          </cell>
          <cell r="I189">
            <v>0.5</v>
          </cell>
          <cell r="J189">
            <v>0.8</v>
          </cell>
          <cell r="K189">
            <v>4</v>
          </cell>
          <cell r="L189">
            <v>1</v>
          </cell>
          <cell r="M189">
            <v>0.9</v>
          </cell>
          <cell r="N189">
            <v>5</v>
          </cell>
          <cell r="O189">
            <v>0.87</v>
          </cell>
          <cell r="P189">
            <v>4.8</v>
          </cell>
          <cell r="Y189">
            <v>0.17</v>
          </cell>
          <cell r="Z189">
            <v>1</v>
          </cell>
          <cell r="AA189">
            <v>15</v>
          </cell>
          <cell r="AB189">
            <v>4.24</v>
          </cell>
          <cell r="AC189">
            <v>0.1</v>
          </cell>
          <cell r="AD189">
            <v>10</v>
          </cell>
          <cell r="AE189">
            <v>2944</v>
          </cell>
          <cell r="AF189" t="str">
            <v>B1,B2,B3,B4</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row>
        <row r="190">
          <cell r="A190" t="str">
            <v>5531B03001</v>
          </cell>
          <cell r="B190" t="str">
            <v>A/I</v>
          </cell>
          <cell r="D190" t="str">
            <v>98390-1</v>
          </cell>
          <cell r="F190" t="str">
            <v>K28 RISER CARD</v>
          </cell>
          <cell r="I190">
            <v>1</v>
          </cell>
          <cell r="J190">
            <v>1.2</v>
          </cell>
          <cell r="K190">
            <v>2</v>
          </cell>
          <cell r="L190">
            <v>1</v>
          </cell>
          <cell r="M190">
            <v>7.25</v>
          </cell>
          <cell r="N190">
            <v>12</v>
          </cell>
          <cell r="O190">
            <v>4.37</v>
          </cell>
          <cell r="P190">
            <v>7.2</v>
          </cell>
          <cell r="Y190">
            <v>0.57999999999999996</v>
          </cell>
          <cell r="Z190">
            <v>1</v>
          </cell>
          <cell r="AA190">
            <v>22</v>
          </cell>
          <cell r="AB190">
            <v>15.4</v>
          </cell>
          <cell r="AC190">
            <v>0.38</v>
          </cell>
          <cell r="AD190">
            <v>35</v>
          </cell>
          <cell r="AE190">
            <v>877</v>
          </cell>
          <cell r="AF190" t="str">
            <v>B1,B2,B3,B4</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row>
        <row r="191">
          <cell r="A191" t="str">
            <v>5531C01001</v>
          </cell>
          <cell r="B191" t="str">
            <v>A/I</v>
          </cell>
          <cell r="D191" t="str">
            <v>98132-1</v>
          </cell>
          <cell r="E191">
            <v>1</v>
          </cell>
          <cell r="F191" t="str">
            <v>V66NA</v>
          </cell>
          <cell r="I191">
            <v>0.71</v>
          </cell>
          <cell r="J191">
            <v>3.82</v>
          </cell>
          <cell r="K191">
            <v>9</v>
          </cell>
          <cell r="M191">
            <v>3.91</v>
          </cell>
          <cell r="N191">
            <v>8</v>
          </cell>
          <cell r="O191">
            <v>5.9</v>
          </cell>
          <cell r="P191">
            <v>12.1</v>
          </cell>
          <cell r="Y191">
            <v>0.47</v>
          </cell>
          <cell r="Z191">
            <v>1</v>
          </cell>
          <cell r="AA191">
            <v>30</v>
          </cell>
          <cell r="AB191">
            <v>14.8</v>
          </cell>
          <cell r="AC191">
            <v>0.36</v>
          </cell>
          <cell r="AD191">
            <v>28</v>
          </cell>
          <cell r="AE191">
            <v>1084</v>
          </cell>
          <cell r="AF191" t="str">
            <v>B1,B2,B3,B4</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row>
        <row r="192">
          <cell r="A192" t="str">
            <v>5531I01001</v>
          </cell>
          <cell r="C192" t="str">
            <v>A</v>
          </cell>
          <cell r="D192" t="str">
            <v>99127-1</v>
          </cell>
          <cell r="E192">
            <v>1</v>
          </cell>
          <cell r="F192" t="str">
            <v>S53LA</v>
          </cell>
          <cell r="I192">
            <v>2.9</v>
          </cell>
          <cell r="J192">
            <v>5.56</v>
          </cell>
          <cell r="K192">
            <v>9</v>
          </cell>
          <cell r="L192">
            <v>0.5</v>
          </cell>
          <cell r="M192">
            <v>5.56</v>
          </cell>
          <cell r="N192">
            <v>9</v>
          </cell>
          <cell r="O192">
            <v>6.7</v>
          </cell>
          <cell r="P192">
            <v>10.8</v>
          </cell>
          <cell r="R192">
            <v>2.1</v>
          </cell>
          <cell r="S192">
            <v>3.4</v>
          </cell>
          <cell r="U192">
            <v>1.2</v>
          </cell>
          <cell r="V192">
            <v>1.9</v>
          </cell>
          <cell r="X192">
            <v>0.62</v>
          </cell>
          <cell r="AA192">
            <v>34.1</v>
          </cell>
          <cell r="AB192">
            <v>27.42</v>
          </cell>
          <cell r="AC192">
            <v>0.68</v>
          </cell>
          <cell r="AD192">
            <v>36</v>
          </cell>
          <cell r="AE192">
            <v>853</v>
          </cell>
          <cell r="AF192" t="str">
            <v>B1,B2,B3,B4</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row>
        <row r="193">
          <cell r="A193" t="str">
            <v>5531I01011</v>
          </cell>
          <cell r="C193" t="str">
            <v>A</v>
          </cell>
          <cell r="D193" t="str">
            <v>99127-1</v>
          </cell>
          <cell r="E193">
            <v>1</v>
          </cell>
          <cell r="I193">
            <v>2.9</v>
          </cell>
          <cell r="J193">
            <v>5.56</v>
          </cell>
          <cell r="K193">
            <v>9</v>
          </cell>
          <cell r="L193">
            <v>0.5</v>
          </cell>
          <cell r="M193">
            <v>5.56</v>
          </cell>
          <cell r="N193">
            <v>9</v>
          </cell>
          <cell r="O193">
            <v>6.7</v>
          </cell>
          <cell r="P193">
            <v>10.8</v>
          </cell>
          <cell r="Q193">
            <v>3</v>
          </cell>
          <cell r="R193">
            <v>2.1</v>
          </cell>
          <cell r="S193">
            <v>3.4</v>
          </cell>
          <cell r="T193">
            <v>2</v>
          </cell>
          <cell r="U193">
            <v>1.2</v>
          </cell>
          <cell r="V193">
            <v>1.9</v>
          </cell>
          <cell r="W193">
            <v>1</v>
          </cell>
          <cell r="X193">
            <v>0.72</v>
          </cell>
          <cell r="Y193">
            <v>0.6</v>
          </cell>
          <cell r="Z193">
            <v>1</v>
          </cell>
          <cell r="AA193">
            <v>35.1</v>
          </cell>
          <cell r="AB193">
            <v>28.02</v>
          </cell>
          <cell r="AC193">
            <v>0.69</v>
          </cell>
          <cell r="AD193">
            <v>36</v>
          </cell>
          <cell r="AE193">
            <v>853</v>
          </cell>
          <cell r="AF193" t="str">
            <v>B1,B2,B3,B4</v>
          </cell>
          <cell r="AG193">
            <v>0</v>
          </cell>
          <cell r="AH193">
            <v>0</v>
          </cell>
          <cell r="AI193">
            <v>0</v>
          </cell>
          <cell r="AJ193">
            <v>0</v>
          </cell>
          <cell r="AK193">
            <v>0</v>
          </cell>
        </row>
        <row r="194">
          <cell r="A194" t="str">
            <v>5531I01021</v>
          </cell>
          <cell r="C194" t="str">
            <v>C</v>
          </cell>
          <cell r="D194" t="str">
            <v>99127-2</v>
          </cell>
          <cell r="E194">
            <v>1</v>
          </cell>
          <cell r="F194" t="str">
            <v>S53LA-2</v>
          </cell>
          <cell r="G194">
            <v>0</v>
          </cell>
          <cell r="H194">
            <v>0</v>
          </cell>
          <cell r="I194">
            <v>1.82</v>
          </cell>
          <cell r="J194">
            <v>3.97</v>
          </cell>
          <cell r="K194">
            <v>7</v>
          </cell>
          <cell r="L194">
            <v>0.53</v>
          </cell>
          <cell r="M194">
            <v>6.24</v>
          </cell>
          <cell r="N194">
            <v>11</v>
          </cell>
          <cell r="O194">
            <v>2.5</v>
          </cell>
          <cell r="P194">
            <v>4.4000000000000004</v>
          </cell>
          <cell r="Q194">
            <v>2</v>
          </cell>
          <cell r="R194">
            <v>6.9</v>
          </cell>
          <cell r="S194">
            <v>12.2</v>
          </cell>
          <cell r="T194">
            <v>3</v>
          </cell>
          <cell r="U194">
            <v>0.6</v>
          </cell>
          <cell r="V194">
            <v>1.1000000000000001</v>
          </cell>
          <cell r="W194">
            <v>1.1000000000000001</v>
          </cell>
          <cell r="X194">
            <v>0</v>
          </cell>
          <cell r="Y194">
            <v>0.55000000000000004</v>
          </cell>
          <cell r="Z194">
            <v>1</v>
          </cell>
          <cell r="AA194">
            <v>36.700000000000003</v>
          </cell>
          <cell r="AB194">
            <v>24.93</v>
          </cell>
          <cell r="AC194">
            <v>0.62</v>
          </cell>
          <cell r="AD194">
            <v>33</v>
          </cell>
          <cell r="AE194">
            <v>930</v>
          </cell>
          <cell r="AF194" t="str">
            <v>B1,B2,B3,B4</v>
          </cell>
          <cell r="AG194">
            <v>0</v>
          </cell>
        </row>
        <row r="195">
          <cell r="A195" t="str">
            <v>5531I01D02</v>
          </cell>
          <cell r="C195" t="str">
            <v>A</v>
          </cell>
          <cell r="AA195">
            <v>0</v>
          </cell>
          <cell r="AD195">
            <v>26</v>
          </cell>
          <cell r="AE195">
            <v>1181</v>
          </cell>
          <cell r="AF195" t="str">
            <v>B1,B2,B3,B4</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row>
        <row r="196">
          <cell r="A196" t="str">
            <v>5531I02001</v>
          </cell>
          <cell r="C196" t="str">
            <v>C</v>
          </cell>
          <cell r="D196" t="str">
            <v>99401-1</v>
          </cell>
          <cell r="E196">
            <v>16</v>
          </cell>
          <cell r="F196" t="str">
            <v>S53LA AIO BD</v>
          </cell>
          <cell r="I196">
            <v>0.5</v>
          </cell>
          <cell r="J196">
            <v>1.03</v>
          </cell>
          <cell r="K196">
            <v>5</v>
          </cell>
          <cell r="L196">
            <v>0.5</v>
          </cell>
          <cell r="M196">
            <v>2.0699999999999998</v>
          </cell>
          <cell r="N196">
            <v>10</v>
          </cell>
          <cell r="O196">
            <v>1.5</v>
          </cell>
          <cell r="P196">
            <v>7.2</v>
          </cell>
          <cell r="Q196">
            <v>2</v>
          </cell>
          <cell r="X196">
            <v>0.3</v>
          </cell>
          <cell r="Y196">
            <v>0.4</v>
          </cell>
          <cell r="Z196">
            <v>2</v>
          </cell>
          <cell r="AA196">
            <v>24.2</v>
          </cell>
          <cell r="AB196">
            <v>6.5</v>
          </cell>
          <cell r="AC196">
            <v>0.16</v>
          </cell>
          <cell r="AD196">
            <v>12</v>
          </cell>
          <cell r="AE196">
            <v>2558</v>
          </cell>
          <cell r="AF196" t="str">
            <v>B1,B2,B3,B4</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row>
        <row r="197">
          <cell r="A197" t="str">
            <v>5531I03001</v>
          </cell>
          <cell r="C197" t="str">
            <v>C</v>
          </cell>
          <cell r="D197" t="str">
            <v>99403-1</v>
          </cell>
          <cell r="E197">
            <v>12</v>
          </cell>
          <cell r="F197" t="str">
            <v>S53LA IRDA BD</v>
          </cell>
          <cell r="I197">
            <v>0.5</v>
          </cell>
          <cell r="J197">
            <v>1.3</v>
          </cell>
          <cell r="K197">
            <v>5</v>
          </cell>
          <cell r="L197">
            <v>0.5</v>
          </cell>
          <cell r="M197">
            <v>4.0999999999999996</v>
          </cell>
          <cell r="N197">
            <v>16</v>
          </cell>
          <cell r="O197">
            <v>1.75</v>
          </cell>
          <cell r="P197">
            <v>6.8</v>
          </cell>
          <cell r="Q197">
            <v>2</v>
          </cell>
          <cell r="X197">
            <v>0.5</v>
          </cell>
          <cell r="Y197">
            <v>0.5</v>
          </cell>
          <cell r="Z197">
            <v>2</v>
          </cell>
          <cell r="AA197">
            <v>29.8</v>
          </cell>
          <cell r="AB197">
            <v>9.15</v>
          </cell>
          <cell r="AC197">
            <v>0.23</v>
          </cell>
          <cell r="AD197">
            <v>15</v>
          </cell>
          <cell r="AE197">
            <v>2047</v>
          </cell>
          <cell r="AF197" t="str">
            <v>B1,B2,B3,B4</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row>
        <row r="198">
          <cell r="A198" t="str">
            <v>5531I03011</v>
          </cell>
          <cell r="C198" t="str">
            <v>C</v>
          </cell>
          <cell r="D198" t="str">
            <v>99403-1</v>
          </cell>
          <cell r="E198">
            <v>12</v>
          </cell>
          <cell r="F198" t="str">
            <v>S53LA IRDA BD</v>
          </cell>
          <cell r="I198">
            <v>0.5</v>
          </cell>
          <cell r="J198">
            <v>0.8</v>
          </cell>
          <cell r="K198">
            <v>5</v>
          </cell>
          <cell r="L198">
            <v>0.5</v>
          </cell>
          <cell r="M198">
            <v>1.6</v>
          </cell>
          <cell r="N198">
            <v>10</v>
          </cell>
          <cell r="O198">
            <v>1.75</v>
          </cell>
          <cell r="P198">
            <v>10.9</v>
          </cell>
          <cell r="Q198">
            <v>2</v>
          </cell>
          <cell r="X198">
            <v>0.3</v>
          </cell>
          <cell r="Y198">
            <v>0.3</v>
          </cell>
          <cell r="Z198">
            <v>2</v>
          </cell>
          <cell r="AA198">
            <v>27.9</v>
          </cell>
          <cell r="AB198">
            <v>5.95</v>
          </cell>
          <cell r="AC198">
            <v>0.15</v>
          </cell>
          <cell r="AD198">
            <v>9</v>
          </cell>
          <cell r="AE198">
            <v>3411</v>
          </cell>
          <cell r="AF198" t="str">
            <v>B1,B2,B3,B4</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row>
        <row r="199">
          <cell r="A199" t="str">
            <v>5531I03D02</v>
          </cell>
          <cell r="C199" t="str">
            <v>A</v>
          </cell>
          <cell r="AA199">
            <v>0</v>
          </cell>
          <cell r="AD199">
            <v>9</v>
          </cell>
          <cell r="AE199">
            <v>3411</v>
          </cell>
          <cell r="AF199" t="str">
            <v>B1,B2,B3,B4</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row>
        <row r="200">
          <cell r="A200" t="str">
            <v>5531I04001</v>
          </cell>
          <cell r="C200" t="str">
            <v>C</v>
          </cell>
          <cell r="D200" t="str">
            <v>99404-1</v>
          </cell>
          <cell r="E200">
            <v>16</v>
          </cell>
          <cell r="F200" t="str">
            <v>S53LA KB/MS/USB BD</v>
          </cell>
          <cell r="I200">
            <v>0.2</v>
          </cell>
          <cell r="J200">
            <v>0.48</v>
          </cell>
          <cell r="K200">
            <v>7</v>
          </cell>
          <cell r="L200">
            <v>0.5</v>
          </cell>
          <cell r="M200">
            <v>0.69</v>
          </cell>
          <cell r="N200">
            <v>10</v>
          </cell>
          <cell r="O200">
            <v>1.33</v>
          </cell>
          <cell r="P200">
            <v>19.3</v>
          </cell>
          <cell r="Q200">
            <v>2</v>
          </cell>
          <cell r="X200">
            <v>0.3</v>
          </cell>
          <cell r="Y200">
            <v>0.13</v>
          </cell>
          <cell r="Z200">
            <v>2</v>
          </cell>
          <cell r="AA200">
            <v>38.299999999999997</v>
          </cell>
          <cell r="AB200">
            <v>3.53</v>
          </cell>
          <cell r="AC200">
            <v>0.09</v>
          </cell>
          <cell r="AD200">
            <v>4</v>
          </cell>
          <cell r="AE200">
            <v>7675</v>
          </cell>
          <cell r="AF200" t="str">
            <v>B1,B2,B3,B4</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row>
        <row r="201">
          <cell r="A201" t="str">
            <v>5531I06001</v>
          </cell>
          <cell r="C201" t="str">
            <v>A</v>
          </cell>
          <cell r="D201" t="str">
            <v>99305-1</v>
          </cell>
          <cell r="E201">
            <v>12</v>
          </cell>
          <cell r="F201" t="str">
            <v>S53LA SPK BD</v>
          </cell>
          <cell r="I201">
            <v>0.3</v>
          </cell>
          <cell r="J201">
            <v>0.5</v>
          </cell>
          <cell r="K201">
            <v>3</v>
          </cell>
          <cell r="L201">
            <v>0.5</v>
          </cell>
          <cell r="M201">
            <v>2.1</v>
          </cell>
          <cell r="N201">
            <v>14</v>
          </cell>
          <cell r="O201">
            <v>1.2</v>
          </cell>
          <cell r="P201">
            <v>8</v>
          </cell>
          <cell r="Q201">
            <v>2</v>
          </cell>
          <cell r="X201">
            <v>0.3</v>
          </cell>
          <cell r="Y201">
            <v>0.3</v>
          </cell>
          <cell r="Z201">
            <v>2</v>
          </cell>
          <cell r="AA201">
            <v>27</v>
          </cell>
          <cell r="AB201">
            <v>5.2</v>
          </cell>
          <cell r="AC201">
            <v>0.13</v>
          </cell>
          <cell r="AD201">
            <v>9</v>
          </cell>
          <cell r="AE201">
            <v>3411</v>
          </cell>
          <cell r="AF201" t="str">
            <v>B1,B2,B3,B4</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row>
        <row r="202">
          <cell r="A202" t="str">
            <v>5531K01001</v>
          </cell>
          <cell r="C202" t="str">
            <v>A</v>
          </cell>
          <cell r="D202" t="str">
            <v>00105-1</v>
          </cell>
          <cell r="E202">
            <v>1</v>
          </cell>
          <cell r="F202" t="str">
            <v>S513LA</v>
          </cell>
          <cell r="G202">
            <v>0</v>
          </cell>
          <cell r="H202">
            <v>0</v>
          </cell>
          <cell r="I202">
            <v>0.85</v>
          </cell>
          <cell r="J202">
            <v>4.55</v>
          </cell>
          <cell r="K202">
            <v>8</v>
          </cell>
          <cell r="L202">
            <v>0.53</v>
          </cell>
          <cell r="M202">
            <v>4.55</v>
          </cell>
          <cell r="N202">
            <v>8</v>
          </cell>
          <cell r="O202">
            <v>2.2000000000000002</v>
          </cell>
          <cell r="P202">
            <v>3.9</v>
          </cell>
          <cell r="Q202">
            <v>2</v>
          </cell>
          <cell r="R202">
            <v>6.9</v>
          </cell>
          <cell r="S202">
            <v>12.1</v>
          </cell>
          <cell r="T202">
            <v>3</v>
          </cell>
          <cell r="U202">
            <v>1.2</v>
          </cell>
          <cell r="V202">
            <v>2.1</v>
          </cell>
          <cell r="W202">
            <v>1</v>
          </cell>
          <cell r="X202">
            <v>0</v>
          </cell>
          <cell r="Y202">
            <v>0.55000000000000004</v>
          </cell>
          <cell r="Z202">
            <v>1</v>
          </cell>
          <cell r="AA202">
            <v>35.1</v>
          </cell>
          <cell r="AB202">
            <v>22.18</v>
          </cell>
          <cell r="AC202">
            <v>0.55000000000000004</v>
          </cell>
          <cell r="AD202">
            <v>33</v>
          </cell>
          <cell r="AE202">
            <v>930</v>
          </cell>
          <cell r="AF202" t="str">
            <v>B1,B2,B3,B4</v>
          </cell>
          <cell r="AG202">
            <v>0</v>
          </cell>
        </row>
        <row r="203">
          <cell r="A203" t="str">
            <v>5531K01011</v>
          </cell>
          <cell r="C203" t="str">
            <v>A</v>
          </cell>
          <cell r="D203" t="str">
            <v>00105-1M</v>
          </cell>
          <cell r="E203">
            <v>1</v>
          </cell>
          <cell r="F203" t="str">
            <v>S513LA</v>
          </cell>
          <cell r="G203">
            <v>0</v>
          </cell>
          <cell r="H203">
            <v>0</v>
          </cell>
          <cell r="I203">
            <v>0.85</v>
          </cell>
          <cell r="J203">
            <v>4.55</v>
          </cell>
          <cell r="K203">
            <v>8</v>
          </cell>
          <cell r="L203">
            <v>0.53</v>
          </cell>
          <cell r="M203">
            <v>4.55</v>
          </cell>
          <cell r="N203">
            <v>8</v>
          </cell>
          <cell r="O203">
            <v>2.2000000000000002</v>
          </cell>
          <cell r="P203">
            <v>3.9</v>
          </cell>
          <cell r="Q203">
            <v>2</v>
          </cell>
          <cell r="R203">
            <v>6.9</v>
          </cell>
          <cell r="S203">
            <v>12.1</v>
          </cell>
          <cell r="T203">
            <v>3</v>
          </cell>
          <cell r="U203">
            <v>1.2</v>
          </cell>
          <cell r="V203">
            <v>2.1</v>
          </cell>
          <cell r="W203">
            <v>1</v>
          </cell>
          <cell r="X203">
            <v>0</v>
          </cell>
          <cell r="Y203">
            <v>0.55000000000000004</v>
          </cell>
          <cell r="Z203">
            <v>1</v>
          </cell>
          <cell r="AA203">
            <v>35.1</v>
          </cell>
          <cell r="AB203">
            <v>22.18</v>
          </cell>
          <cell r="AC203">
            <v>0.55000000000000004</v>
          </cell>
          <cell r="AD203">
            <v>33</v>
          </cell>
          <cell r="AE203">
            <v>930</v>
          </cell>
          <cell r="AF203" t="str">
            <v>B1,B2,B3,B4</v>
          </cell>
          <cell r="AG203">
            <v>0</v>
          </cell>
        </row>
        <row r="204">
          <cell r="A204" t="str">
            <v>5531K02001</v>
          </cell>
          <cell r="C204" t="str">
            <v>C</v>
          </cell>
          <cell r="D204" t="str">
            <v>00331-1</v>
          </cell>
          <cell r="E204">
            <v>14</v>
          </cell>
          <cell r="F204" t="str">
            <v>S513LA AIO BD</v>
          </cell>
          <cell r="I204">
            <v>0</v>
          </cell>
          <cell r="J204">
            <v>0.6</v>
          </cell>
          <cell r="K204">
            <v>4</v>
          </cell>
          <cell r="L204">
            <v>0.5</v>
          </cell>
          <cell r="M204">
            <v>1</v>
          </cell>
          <cell r="N204">
            <v>7</v>
          </cell>
          <cell r="O204">
            <v>1.1000000000000001</v>
          </cell>
          <cell r="P204">
            <v>7.7</v>
          </cell>
          <cell r="Q204">
            <v>2</v>
          </cell>
          <cell r="U204">
            <v>1</v>
          </cell>
          <cell r="V204">
            <v>7</v>
          </cell>
          <cell r="W204">
            <v>7</v>
          </cell>
          <cell r="Y204">
            <v>0.3</v>
          </cell>
          <cell r="Z204">
            <v>2</v>
          </cell>
          <cell r="AA204">
            <v>27.7</v>
          </cell>
          <cell r="AB204">
            <v>4.5</v>
          </cell>
          <cell r="AC204">
            <v>0.11</v>
          </cell>
          <cell r="AD204">
            <v>9</v>
          </cell>
          <cell r="AE204">
            <v>3411</v>
          </cell>
          <cell r="AF204" t="str">
            <v>B1,B2,B3,B4</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row>
        <row r="205">
          <cell r="A205">
            <v>5532901001</v>
          </cell>
          <cell r="B205" t="str">
            <v>AI</v>
          </cell>
          <cell r="D205" t="str">
            <v>97178-1</v>
          </cell>
          <cell r="E205">
            <v>1</v>
          </cell>
          <cell r="F205" t="str">
            <v>V65MA MB</v>
          </cell>
          <cell r="I205">
            <v>1.03</v>
          </cell>
          <cell r="J205">
            <v>3.6</v>
          </cell>
          <cell r="K205">
            <v>8</v>
          </cell>
          <cell r="L205">
            <v>0.31</v>
          </cell>
          <cell r="M205">
            <v>5.8</v>
          </cell>
          <cell r="N205">
            <v>13</v>
          </cell>
          <cell r="O205">
            <v>6.7</v>
          </cell>
          <cell r="P205">
            <v>15</v>
          </cell>
          <cell r="R205">
            <v>0.45</v>
          </cell>
          <cell r="S205">
            <v>1</v>
          </cell>
          <cell r="Y205">
            <v>0.43</v>
          </cell>
          <cell r="Z205">
            <v>1</v>
          </cell>
          <cell r="AA205">
            <v>38</v>
          </cell>
          <cell r="AB205">
            <v>18.3</v>
          </cell>
          <cell r="AC205">
            <v>0.45</v>
          </cell>
          <cell r="AD205">
            <v>26</v>
          </cell>
          <cell r="AE205">
            <v>1188</v>
          </cell>
          <cell r="AF205" t="str">
            <v>B1,B2,B3,B4</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row>
        <row r="206">
          <cell r="A206">
            <v>5532901031</v>
          </cell>
          <cell r="B206" t="str">
            <v>AI</v>
          </cell>
          <cell r="D206" t="str">
            <v>97178-1</v>
          </cell>
          <cell r="E206">
            <v>1</v>
          </cell>
          <cell r="F206" t="str">
            <v>V65MA MB</v>
          </cell>
          <cell r="I206">
            <v>1.03</v>
          </cell>
          <cell r="J206">
            <v>3.6</v>
          </cell>
          <cell r="K206">
            <v>8</v>
          </cell>
          <cell r="L206">
            <v>0.31</v>
          </cell>
          <cell r="M206">
            <v>6.7</v>
          </cell>
          <cell r="N206">
            <v>15</v>
          </cell>
          <cell r="O206">
            <v>6.7</v>
          </cell>
          <cell r="P206">
            <v>15</v>
          </cell>
          <cell r="R206">
            <v>0.45</v>
          </cell>
          <cell r="S206">
            <v>1</v>
          </cell>
          <cell r="Y206">
            <v>0.86</v>
          </cell>
          <cell r="Z206">
            <v>2</v>
          </cell>
          <cell r="AA206">
            <v>41</v>
          </cell>
          <cell r="AB206">
            <v>19.600000000000001</v>
          </cell>
          <cell r="AC206">
            <v>0.48</v>
          </cell>
          <cell r="AD206">
            <v>26</v>
          </cell>
          <cell r="AE206">
            <v>1187</v>
          </cell>
          <cell r="AF206" t="str">
            <v>B1,B2,B3,B4</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row>
        <row r="207">
          <cell r="A207">
            <v>5532901041</v>
          </cell>
          <cell r="B207" t="str">
            <v>AI</v>
          </cell>
          <cell r="D207" t="str">
            <v>97178-1</v>
          </cell>
          <cell r="E207">
            <v>1</v>
          </cell>
          <cell r="F207" t="str">
            <v>V65MA MB</v>
          </cell>
          <cell r="I207">
            <v>1.03</v>
          </cell>
          <cell r="J207">
            <v>3.6</v>
          </cell>
          <cell r="K207">
            <v>8</v>
          </cell>
          <cell r="L207">
            <v>0.31</v>
          </cell>
          <cell r="M207">
            <v>6.7</v>
          </cell>
          <cell r="N207">
            <v>15</v>
          </cell>
          <cell r="O207">
            <v>6.7</v>
          </cell>
          <cell r="P207">
            <v>15</v>
          </cell>
          <cell r="R207">
            <v>0.48</v>
          </cell>
          <cell r="S207">
            <v>1.1000000000000001</v>
          </cell>
          <cell r="Y207">
            <v>0.86</v>
          </cell>
          <cell r="Z207">
            <v>2</v>
          </cell>
          <cell r="AA207">
            <v>41</v>
          </cell>
          <cell r="AB207">
            <v>19.600000000000001</v>
          </cell>
          <cell r="AC207">
            <v>0.48</v>
          </cell>
          <cell r="AD207">
            <v>26</v>
          </cell>
          <cell r="AE207">
            <v>1187</v>
          </cell>
          <cell r="AF207" t="str">
            <v>B1,B2,B3,B4</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row>
        <row r="208">
          <cell r="A208">
            <v>5532901051</v>
          </cell>
          <cell r="B208" t="str">
            <v>AI</v>
          </cell>
          <cell r="D208" t="str">
            <v>97178-1M</v>
          </cell>
          <cell r="E208">
            <v>1</v>
          </cell>
          <cell r="F208" t="str">
            <v>V65MA MB</v>
          </cell>
          <cell r="I208">
            <v>1.22</v>
          </cell>
          <cell r="J208">
            <v>4.04</v>
          </cell>
          <cell r="K208">
            <v>9</v>
          </cell>
          <cell r="L208">
            <v>0.31</v>
          </cell>
          <cell r="M208">
            <v>5.39</v>
          </cell>
          <cell r="N208">
            <v>12</v>
          </cell>
          <cell r="O208">
            <v>6.7</v>
          </cell>
          <cell r="P208">
            <v>14.9</v>
          </cell>
          <cell r="R208">
            <v>0.45</v>
          </cell>
          <cell r="S208">
            <v>1</v>
          </cell>
          <cell r="Y208">
            <v>0.43</v>
          </cell>
          <cell r="Z208">
            <v>1</v>
          </cell>
          <cell r="AA208">
            <v>38</v>
          </cell>
          <cell r="AB208">
            <v>18.5</v>
          </cell>
          <cell r="AC208">
            <v>0.45</v>
          </cell>
          <cell r="AD208">
            <v>26</v>
          </cell>
          <cell r="AE208">
            <v>1180</v>
          </cell>
          <cell r="AF208" t="str">
            <v>B1,B2,B3,B4</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row>
        <row r="209">
          <cell r="A209">
            <v>5532901061</v>
          </cell>
          <cell r="B209" t="str">
            <v>AI</v>
          </cell>
          <cell r="C209" t="str">
            <v>C</v>
          </cell>
          <cell r="D209" t="str">
            <v>97178-1M</v>
          </cell>
          <cell r="E209">
            <v>1</v>
          </cell>
          <cell r="F209" t="str">
            <v>V65MA MB</v>
          </cell>
          <cell r="I209">
            <v>1.22</v>
          </cell>
          <cell r="J209">
            <v>3.6</v>
          </cell>
          <cell r="K209">
            <v>8</v>
          </cell>
          <cell r="L209">
            <v>0.31</v>
          </cell>
          <cell r="M209">
            <v>7.2</v>
          </cell>
          <cell r="N209">
            <v>16</v>
          </cell>
          <cell r="O209">
            <v>6.7</v>
          </cell>
          <cell r="P209">
            <v>14.9</v>
          </cell>
          <cell r="R209">
            <v>0.45</v>
          </cell>
          <cell r="S209">
            <v>1</v>
          </cell>
          <cell r="Y209">
            <v>0.43</v>
          </cell>
          <cell r="Z209">
            <v>1</v>
          </cell>
          <cell r="AA209">
            <v>41</v>
          </cell>
          <cell r="AB209">
            <v>19.899999999999999</v>
          </cell>
          <cell r="AC209">
            <v>0.49</v>
          </cell>
          <cell r="AD209">
            <v>26</v>
          </cell>
          <cell r="AE209">
            <v>1178</v>
          </cell>
          <cell r="AF209" t="str">
            <v>B1,B2,B3,B4</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row>
        <row r="210">
          <cell r="A210">
            <v>5532901091</v>
          </cell>
          <cell r="B210" t="str">
            <v>AI</v>
          </cell>
          <cell r="C210" t="str">
            <v>C</v>
          </cell>
          <cell r="D210" t="str">
            <v>97178-1M</v>
          </cell>
          <cell r="E210">
            <v>1</v>
          </cell>
          <cell r="F210" t="str">
            <v>V65MA MB</v>
          </cell>
          <cell r="I210">
            <v>1.22</v>
          </cell>
          <cell r="J210">
            <v>3.6</v>
          </cell>
          <cell r="K210">
            <v>8</v>
          </cell>
          <cell r="L210">
            <v>0.31</v>
          </cell>
          <cell r="M210">
            <v>7.2</v>
          </cell>
          <cell r="N210">
            <v>16</v>
          </cell>
          <cell r="O210">
            <v>6.7</v>
          </cell>
          <cell r="P210">
            <v>14.9</v>
          </cell>
          <cell r="R210">
            <v>0.45</v>
          </cell>
          <cell r="S210">
            <v>1</v>
          </cell>
          <cell r="Y210">
            <v>0.43</v>
          </cell>
          <cell r="Z210">
            <v>1</v>
          </cell>
          <cell r="AA210">
            <v>41</v>
          </cell>
          <cell r="AB210">
            <v>19.899999999999999</v>
          </cell>
          <cell r="AC210">
            <v>0.49</v>
          </cell>
          <cell r="AD210">
            <v>26</v>
          </cell>
          <cell r="AE210">
            <v>1178</v>
          </cell>
          <cell r="AF210" t="str">
            <v>B1,B2,B3,B4</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row>
        <row r="211">
          <cell r="A211" t="str">
            <v>5532C01001</v>
          </cell>
          <cell r="C211" t="str">
            <v>C</v>
          </cell>
          <cell r="D211" t="str">
            <v>98133-1</v>
          </cell>
          <cell r="E211">
            <v>1</v>
          </cell>
          <cell r="F211" t="str">
            <v>XE50</v>
          </cell>
          <cell r="I211">
            <v>1.5</v>
          </cell>
          <cell r="J211">
            <v>4.04</v>
          </cell>
          <cell r="K211">
            <v>9</v>
          </cell>
          <cell r="L211">
            <v>0.5</v>
          </cell>
          <cell r="M211">
            <v>4.04</v>
          </cell>
          <cell r="N211">
            <v>9</v>
          </cell>
          <cell r="O211">
            <v>3.35</v>
          </cell>
          <cell r="P211">
            <v>7.5</v>
          </cell>
          <cell r="Q211">
            <v>2</v>
          </cell>
          <cell r="R211">
            <v>4.2</v>
          </cell>
          <cell r="S211">
            <v>9.4</v>
          </cell>
          <cell r="T211">
            <v>3</v>
          </cell>
          <cell r="U211">
            <v>1.25</v>
          </cell>
          <cell r="V211">
            <v>2.8</v>
          </cell>
          <cell r="W211">
            <v>2.8</v>
          </cell>
          <cell r="AA211">
            <v>37.700000000000003</v>
          </cell>
          <cell r="AB211">
            <v>20.38</v>
          </cell>
          <cell r="AC211">
            <v>0.5</v>
          </cell>
          <cell r="AD211">
            <v>26</v>
          </cell>
          <cell r="AE211">
            <v>1181</v>
          </cell>
          <cell r="AF211" t="str">
            <v>B1</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row>
        <row r="212">
          <cell r="A212" t="str">
            <v>5532C02001</v>
          </cell>
          <cell r="C212" t="str">
            <v>A</v>
          </cell>
          <cell r="D212" t="str">
            <v>98415-1</v>
          </cell>
          <cell r="E212">
            <v>2</v>
          </cell>
          <cell r="F212" t="str">
            <v>XE50 SMART CARD</v>
          </cell>
          <cell r="I212">
            <v>0.5</v>
          </cell>
          <cell r="J212">
            <v>0.6</v>
          </cell>
          <cell r="K212">
            <v>4</v>
          </cell>
          <cell r="L212">
            <v>0.5</v>
          </cell>
          <cell r="M212">
            <v>2</v>
          </cell>
          <cell r="N212">
            <v>13</v>
          </cell>
          <cell r="O212">
            <v>0.77</v>
          </cell>
          <cell r="P212">
            <v>5</v>
          </cell>
          <cell r="Q212">
            <v>3</v>
          </cell>
          <cell r="X212">
            <v>0.3</v>
          </cell>
          <cell r="Y212">
            <v>0.3</v>
          </cell>
          <cell r="Z212">
            <v>2</v>
          </cell>
          <cell r="AA212">
            <v>24</v>
          </cell>
          <cell r="AB212">
            <v>5.17</v>
          </cell>
          <cell r="AC212">
            <v>0.13</v>
          </cell>
          <cell r="AD212">
            <v>9</v>
          </cell>
          <cell r="AE212">
            <v>3411</v>
          </cell>
          <cell r="AF212" t="str">
            <v>B1,B2,B3,B4</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row>
        <row r="213">
          <cell r="A213" t="str">
            <v>5532C03002</v>
          </cell>
          <cell r="C213" t="str">
            <v>C</v>
          </cell>
          <cell r="D213" t="str">
            <v>98432-1</v>
          </cell>
          <cell r="E213">
            <v>2</v>
          </cell>
          <cell r="F213" t="str">
            <v>XE50 A/T BD</v>
          </cell>
          <cell r="I213">
            <v>0</v>
          </cell>
          <cell r="J213">
            <v>0.3</v>
          </cell>
          <cell r="K213">
            <v>2</v>
          </cell>
          <cell r="L213">
            <v>0.5</v>
          </cell>
          <cell r="M213">
            <v>1.2</v>
          </cell>
          <cell r="N213">
            <v>8</v>
          </cell>
          <cell r="O213">
            <v>1.5</v>
          </cell>
          <cell r="P213">
            <v>10</v>
          </cell>
          <cell r="Q213">
            <v>2</v>
          </cell>
          <cell r="X213">
            <v>0.3</v>
          </cell>
          <cell r="Y213">
            <v>0.3</v>
          </cell>
          <cell r="Z213">
            <v>2</v>
          </cell>
          <cell r="AA213">
            <v>22</v>
          </cell>
          <cell r="AB213">
            <v>3.8</v>
          </cell>
          <cell r="AC213">
            <v>0.09</v>
          </cell>
          <cell r="AD213">
            <v>9</v>
          </cell>
          <cell r="AE213">
            <v>3411</v>
          </cell>
          <cell r="AF213" t="str">
            <v>B1,B2,B3,B4</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row>
        <row r="214">
          <cell r="A214" t="str">
            <v>5532C04001</v>
          </cell>
          <cell r="C214" t="str">
            <v>C</v>
          </cell>
          <cell r="D214" t="str">
            <v>96514-3</v>
          </cell>
          <cell r="E214">
            <v>7</v>
          </cell>
          <cell r="F214" t="str">
            <v>XE50 LED BD</v>
          </cell>
          <cell r="I214">
            <v>0.8</v>
          </cell>
          <cell r="J214">
            <v>0.6</v>
          </cell>
          <cell r="K214">
            <v>4</v>
          </cell>
          <cell r="L214">
            <v>0.5</v>
          </cell>
          <cell r="M214">
            <v>3</v>
          </cell>
          <cell r="N214">
            <v>19</v>
          </cell>
          <cell r="O214">
            <v>0.4</v>
          </cell>
          <cell r="P214">
            <v>2.5</v>
          </cell>
          <cell r="Q214">
            <v>1</v>
          </cell>
          <cell r="R214">
            <v>0.83</v>
          </cell>
          <cell r="S214">
            <v>5.3</v>
          </cell>
          <cell r="T214">
            <v>3</v>
          </cell>
          <cell r="X214">
            <v>0.3</v>
          </cell>
          <cell r="Y214">
            <v>0.3</v>
          </cell>
          <cell r="Z214">
            <v>2</v>
          </cell>
          <cell r="AA214">
            <v>32.799999999999997</v>
          </cell>
          <cell r="AB214">
            <v>7.23</v>
          </cell>
          <cell r="AC214">
            <v>0.18</v>
          </cell>
          <cell r="AD214">
            <v>9</v>
          </cell>
          <cell r="AE214">
            <v>3411</v>
          </cell>
          <cell r="AF214" t="str">
            <v>B1,B2,B3,B4</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row>
        <row r="215">
          <cell r="A215" t="str">
            <v>5532F01001</v>
          </cell>
          <cell r="C215" t="str">
            <v>C</v>
          </cell>
          <cell r="D215" t="str">
            <v>99100-1X</v>
          </cell>
          <cell r="E215">
            <v>1</v>
          </cell>
          <cell r="F215" t="str">
            <v>XT70</v>
          </cell>
          <cell r="I215">
            <v>1</v>
          </cell>
          <cell r="J215">
            <v>3.1</v>
          </cell>
          <cell r="K215">
            <v>12</v>
          </cell>
          <cell r="L215">
            <v>0.5</v>
          </cell>
          <cell r="M215">
            <v>1.81</v>
          </cell>
          <cell r="N215">
            <v>7</v>
          </cell>
          <cell r="O215">
            <v>1.81</v>
          </cell>
          <cell r="P215">
            <v>7</v>
          </cell>
          <cell r="Q215">
            <v>2</v>
          </cell>
          <cell r="AA215">
            <v>26</v>
          </cell>
          <cell r="AB215">
            <v>9.2200000000000006</v>
          </cell>
          <cell r="AC215">
            <v>0.23</v>
          </cell>
          <cell r="AD215">
            <v>19</v>
          </cell>
          <cell r="AE215">
            <v>1616</v>
          </cell>
          <cell r="AF215" t="str">
            <v>B1,B2,B3,B4</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row>
        <row r="216">
          <cell r="A216" t="str">
            <v>5532F01031</v>
          </cell>
          <cell r="B216" t="str">
            <v>CPU</v>
          </cell>
          <cell r="C216" t="str">
            <v>C</v>
          </cell>
          <cell r="D216" t="str">
            <v>99100-1X</v>
          </cell>
          <cell r="E216">
            <v>1</v>
          </cell>
          <cell r="F216" t="str">
            <v>XT70</v>
          </cell>
          <cell r="I216">
            <v>1</v>
          </cell>
          <cell r="J216">
            <v>3.28</v>
          </cell>
          <cell r="K216">
            <v>10</v>
          </cell>
          <cell r="L216">
            <v>0.5</v>
          </cell>
          <cell r="M216">
            <v>2.2999999999999998</v>
          </cell>
          <cell r="N216">
            <v>7</v>
          </cell>
          <cell r="O216">
            <v>1.9</v>
          </cell>
          <cell r="P216">
            <v>5.8</v>
          </cell>
          <cell r="Q216">
            <v>2</v>
          </cell>
          <cell r="AA216">
            <v>22.8</v>
          </cell>
          <cell r="AB216">
            <v>9.98</v>
          </cell>
          <cell r="AC216">
            <v>0.25</v>
          </cell>
          <cell r="AD216">
            <v>19</v>
          </cell>
          <cell r="AE216">
            <v>1616</v>
          </cell>
          <cell r="AF216" t="str">
            <v>B1,B2,B3,B4</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row>
        <row r="217">
          <cell r="A217" t="str">
            <v>5532F01041</v>
          </cell>
          <cell r="B217" t="str">
            <v>CPU</v>
          </cell>
          <cell r="C217" t="str">
            <v>C</v>
          </cell>
          <cell r="D217" t="str">
            <v>99100-1X</v>
          </cell>
          <cell r="E217">
            <v>1</v>
          </cell>
          <cell r="F217" t="str">
            <v>XT70</v>
          </cell>
          <cell r="I217">
            <v>1</v>
          </cell>
          <cell r="J217">
            <v>3.28</v>
          </cell>
          <cell r="K217">
            <v>10</v>
          </cell>
          <cell r="L217">
            <v>0.5</v>
          </cell>
          <cell r="M217">
            <v>2.6</v>
          </cell>
          <cell r="N217">
            <v>8</v>
          </cell>
          <cell r="O217">
            <v>1.9</v>
          </cell>
          <cell r="P217">
            <v>5.8</v>
          </cell>
          <cell r="Q217">
            <v>2</v>
          </cell>
          <cell r="Y217">
            <v>0.32</v>
          </cell>
          <cell r="Z217">
            <v>1</v>
          </cell>
          <cell r="AA217">
            <v>24.8</v>
          </cell>
          <cell r="AB217">
            <v>10.6</v>
          </cell>
          <cell r="AC217">
            <v>0.26</v>
          </cell>
          <cell r="AD217">
            <v>19</v>
          </cell>
          <cell r="AE217">
            <v>1616</v>
          </cell>
          <cell r="AF217" t="str">
            <v>B1,B2,B3,B4</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row>
        <row r="218">
          <cell r="A218" t="str">
            <v>5532F01081</v>
          </cell>
          <cell r="B218" t="str">
            <v>CPU</v>
          </cell>
          <cell r="C218" t="str">
            <v>C</v>
          </cell>
          <cell r="D218" t="str">
            <v>99100-1N</v>
          </cell>
          <cell r="E218">
            <v>1</v>
          </cell>
          <cell r="F218" t="str">
            <v>XT70</v>
          </cell>
          <cell r="I218">
            <v>1</v>
          </cell>
          <cell r="J218">
            <v>3.28</v>
          </cell>
          <cell r="K218">
            <v>10</v>
          </cell>
          <cell r="L218">
            <v>0.5</v>
          </cell>
          <cell r="M218">
            <v>2.2999999999999998</v>
          </cell>
          <cell r="N218">
            <v>7</v>
          </cell>
          <cell r="O218">
            <v>1.9</v>
          </cell>
          <cell r="P218">
            <v>5.8</v>
          </cell>
          <cell r="Q218">
            <v>2</v>
          </cell>
          <cell r="Y218">
            <v>0.32</v>
          </cell>
          <cell r="Z218">
            <v>1</v>
          </cell>
          <cell r="AA218">
            <v>23.8</v>
          </cell>
          <cell r="AB218">
            <v>10.3</v>
          </cell>
          <cell r="AC218">
            <v>0.25</v>
          </cell>
          <cell r="AD218">
            <v>19</v>
          </cell>
          <cell r="AE218">
            <v>1616</v>
          </cell>
          <cell r="AF218" t="str">
            <v>B1,B2,B3,B4,B7</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row>
        <row r="219">
          <cell r="A219" t="str">
            <v>5532G01001</v>
          </cell>
          <cell r="C219" t="str">
            <v>C</v>
          </cell>
          <cell r="D219" t="str">
            <v>99110-1</v>
          </cell>
          <cell r="E219">
            <v>1</v>
          </cell>
          <cell r="F219" t="str">
            <v>S30</v>
          </cell>
          <cell r="I219">
            <v>1</v>
          </cell>
          <cell r="J219">
            <v>2.76</v>
          </cell>
          <cell r="K219">
            <v>8</v>
          </cell>
          <cell r="L219">
            <v>0.5</v>
          </cell>
          <cell r="M219">
            <v>3.45</v>
          </cell>
          <cell r="N219">
            <v>10</v>
          </cell>
          <cell r="O219">
            <v>3.6</v>
          </cell>
          <cell r="P219">
            <v>10.4</v>
          </cell>
          <cell r="Q219">
            <v>2</v>
          </cell>
          <cell r="X219">
            <v>0.5</v>
          </cell>
          <cell r="AA219">
            <v>28.4</v>
          </cell>
          <cell r="AB219">
            <v>12.31</v>
          </cell>
          <cell r="AC219">
            <v>0.3</v>
          </cell>
          <cell r="AD219">
            <v>20</v>
          </cell>
          <cell r="AE219">
            <v>1535</v>
          </cell>
          <cell r="AF219" t="str">
            <v>B1</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row>
        <row r="220">
          <cell r="A220" t="str">
            <v>5532G01011</v>
          </cell>
          <cell r="C220" t="str">
            <v>A</v>
          </cell>
          <cell r="D220" t="str">
            <v>99110-1M</v>
          </cell>
          <cell r="E220">
            <v>1</v>
          </cell>
          <cell r="F220" t="str">
            <v>S30</v>
          </cell>
          <cell r="I220">
            <v>1</v>
          </cell>
          <cell r="J220">
            <v>2.76</v>
          </cell>
          <cell r="K220">
            <v>8</v>
          </cell>
          <cell r="L220">
            <v>0.5</v>
          </cell>
          <cell r="M220">
            <v>3.45</v>
          </cell>
          <cell r="N220">
            <v>10</v>
          </cell>
          <cell r="O220">
            <v>3.6</v>
          </cell>
          <cell r="P220">
            <v>10.4</v>
          </cell>
          <cell r="Q220">
            <v>2</v>
          </cell>
          <cell r="R220">
            <v>0</v>
          </cell>
          <cell r="U220">
            <v>0</v>
          </cell>
          <cell r="X220">
            <v>0.5</v>
          </cell>
          <cell r="AA220">
            <v>28.4</v>
          </cell>
          <cell r="AB220">
            <v>12.31</v>
          </cell>
          <cell r="AC220">
            <v>0.3</v>
          </cell>
          <cell r="AD220">
            <v>20</v>
          </cell>
          <cell r="AE220">
            <v>1535</v>
          </cell>
          <cell r="AF220" t="str">
            <v>B1,B2,B3,B4</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row>
        <row r="221">
          <cell r="A221" t="str">
            <v>5532G01041</v>
          </cell>
          <cell r="C221" t="str">
            <v>A</v>
          </cell>
          <cell r="D221" t="str">
            <v>99110-1M</v>
          </cell>
          <cell r="E221">
            <v>1</v>
          </cell>
          <cell r="F221" t="str">
            <v>S30</v>
          </cell>
          <cell r="I221">
            <v>1</v>
          </cell>
          <cell r="J221">
            <v>2.76</v>
          </cell>
          <cell r="K221">
            <v>8</v>
          </cell>
          <cell r="L221">
            <v>0.5</v>
          </cell>
          <cell r="M221">
            <v>3.45</v>
          </cell>
          <cell r="N221">
            <v>10</v>
          </cell>
          <cell r="O221">
            <v>3.6</v>
          </cell>
          <cell r="P221">
            <v>10.4</v>
          </cell>
          <cell r="Q221">
            <v>2</v>
          </cell>
          <cell r="R221">
            <v>0</v>
          </cell>
          <cell r="U221">
            <v>0</v>
          </cell>
          <cell r="X221">
            <v>0.5</v>
          </cell>
          <cell r="AA221">
            <v>28.4</v>
          </cell>
          <cell r="AB221">
            <v>12.31</v>
          </cell>
          <cell r="AC221">
            <v>0.3</v>
          </cell>
          <cell r="AD221">
            <v>20</v>
          </cell>
          <cell r="AE221">
            <v>1535</v>
          </cell>
          <cell r="AF221" t="str">
            <v>B1,B2,B3,B4</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row>
        <row r="222">
          <cell r="A222" t="str">
            <v>5532G01051</v>
          </cell>
          <cell r="C222" t="str">
            <v>A</v>
          </cell>
          <cell r="D222" t="str">
            <v>99110-1M</v>
          </cell>
          <cell r="E222">
            <v>1</v>
          </cell>
          <cell r="F222" t="str">
            <v>S30</v>
          </cell>
          <cell r="I222">
            <v>1</v>
          </cell>
          <cell r="J222">
            <v>2.76</v>
          </cell>
          <cell r="K222">
            <v>8</v>
          </cell>
          <cell r="L222">
            <v>0.5</v>
          </cell>
          <cell r="M222">
            <v>3.45</v>
          </cell>
          <cell r="N222">
            <v>10</v>
          </cell>
          <cell r="O222">
            <v>3.6</v>
          </cell>
          <cell r="P222">
            <v>10.4</v>
          </cell>
          <cell r="Q222">
            <v>2</v>
          </cell>
          <cell r="R222">
            <v>0</v>
          </cell>
          <cell r="U222">
            <v>0</v>
          </cell>
          <cell r="X222">
            <v>0.5</v>
          </cell>
          <cell r="AA222">
            <v>28.4</v>
          </cell>
          <cell r="AB222">
            <v>12.31</v>
          </cell>
          <cell r="AC222">
            <v>0.3</v>
          </cell>
          <cell r="AD222">
            <v>20</v>
          </cell>
          <cell r="AE222">
            <v>1535</v>
          </cell>
          <cell r="AF222" t="str">
            <v>B1,B2,B3,B4</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5532G01D03</v>
          </cell>
          <cell r="C223" t="str">
            <v>A</v>
          </cell>
          <cell r="D223" t="str">
            <v>99110-1M</v>
          </cell>
          <cell r="F223" t="str">
            <v>S30</v>
          </cell>
          <cell r="AA223">
            <v>0</v>
          </cell>
          <cell r="AD223">
            <v>26</v>
          </cell>
          <cell r="AE223">
            <v>1181</v>
          </cell>
          <cell r="AF223" t="str">
            <v>B1,B2,B3,B4</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row>
        <row r="224">
          <cell r="A224" t="str">
            <v>5532G01D05</v>
          </cell>
          <cell r="C224" t="str">
            <v>A</v>
          </cell>
          <cell r="D224" t="str">
            <v>99110-1M</v>
          </cell>
          <cell r="F224" t="str">
            <v>S30</v>
          </cell>
          <cell r="AA224">
            <v>0</v>
          </cell>
          <cell r="AD224">
            <v>26</v>
          </cell>
          <cell r="AE224">
            <v>1181</v>
          </cell>
          <cell r="AF224" t="str">
            <v>B1,B2,B3,B4</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row>
        <row r="225">
          <cell r="A225" t="str">
            <v>5532H01001</v>
          </cell>
          <cell r="C225" t="str">
            <v>C</v>
          </cell>
          <cell r="D225" t="str">
            <v>99121-1</v>
          </cell>
          <cell r="E225">
            <v>1</v>
          </cell>
          <cell r="F225" t="str">
            <v>S56F-L</v>
          </cell>
          <cell r="I225">
            <v>2</v>
          </cell>
          <cell r="J225">
            <v>4.9000000000000004</v>
          </cell>
          <cell r="K225">
            <v>8</v>
          </cell>
          <cell r="L225">
            <v>0.7</v>
          </cell>
          <cell r="M225">
            <v>7.9</v>
          </cell>
          <cell r="N225">
            <v>14</v>
          </cell>
          <cell r="O225">
            <v>2.2999999999999998</v>
          </cell>
          <cell r="P225">
            <v>4.0999999999999996</v>
          </cell>
          <cell r="Q225">
            <v>2</v>
          </cell>
          <cell r="R225">
            <v>4.0999999999999996</v>
          </cell>
          <cell r="S225">
            <v>7.3</v>
          </cell>
          <cell r="T225">
            <v>2</v>
          </cell>
          <cell r="U225">
            <v>0</v>
          </cell>
          <cell r="X225">
            <v>0.62</v>
          </cell>
          <cell r="Y225">
            <v>0.55000000000000004</v>
          </cell>
          <cell r="Z225">
            <v>1</v>
          </cell>
          <cell r="AA225">
            <v>34.4</v>
          </cell>
          <cell r="AB225">
            <v>24.45</v>
          </cell>
          <cell r="AC225">
            <v>0.6</v>
          </cell>
          <cell r="AD225">
            <v>33</v>
          </cell>
          <cell r="AE225">
            <v>930</v>
          </cell>
          <cell r="AF225" t="str">
            <v>B1,B2,B3,B4</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row>
        <row r="226">
          <cell r="A226" t="str">
            <v>5532H01011</v>
          </cell>
          <cell r="C226" t="str">
            <v>A</v>
          </cell>
          <cell r="D226" t="str">
            <v>99121-1</v>
          </cell>
          <cell r="E226">
            <v>1</v>
          </cell>
          <cell r="F226" t="str">
            <v>S56F-C</v>
          </cell>
          <cell r="I226">
            <v>2</v>
          </cell>
          <cell r="J226">
            <v>4.96</v>
          </cell>
          <cell r="K226">
            <v>8</v>
          </cell>
          <cell r="L226">
            <v>0.7</v>
          </cell>
          <cell r="M226">
            <v>8.06</v>
          </cell>
          <cell r="N226">
            <v>13</v>
          </cell>
          <cell r="O226">
            <v>2.2999999999999998</v>
          </cell>
          <cell r="P226">
            <v>3.7</v>
          </cell>
          <cell r="Q226">
            <v>2</v>
          </cell>
          <cell r="R226">
            <v>4.0999999999999996</v>
          </cell>
          <cell r="S226">
            <v>6.6</v>
          </cell>
          <cell r="T226">
            <v>2</v>
          </cell>
          <cell r="U226">
            <v>0</v>
          </cell>
          <cell r="W226">
            <v>0</v>
          </cell>
          <cell r="X226">
            <v>0.62</v>
          </cell>
          <cell r="Y226">
            <v>0.55000000000000004</v>
          </cell>
          <cell r="Z226">
            <v>1</v>
          </cell>
          <cell r="AA226">
            <v>32.299999999999997</v>
          </cell>
          <cell r="AB226">
            <v>24.67</v>
          </cell>
          <cell r="AC226">
            <v>0.61</v>
          </cell>
          <cell r="AD226">
            <v>33</v>
          </cell>
          <cell r="AE226">
            <v>930</v>
          </cell>
          <cell r="AF226" t="str">
            <v>B1,B2,B3,B4</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row>
        <row r="227">
          <cell r="A227" t="str">
            <v>5532H01211</v>
          </cell>
          <cell r="C227" t="str">
            <v>C</v>
          </cell>
          <cell r="D227" t="str">
            <v>00102-1</v>
          </cell>
          <cell r="E227">
            <v>1</v>
          </cell>
          <cell r="F227" t="str">
            <v>S56F-2</v>
          </cell>
          <cell r="G227">
            <v>0</v>
          </cell>
          <cell r="H227">
            <v>0</v>
          </cell>
          <cell r="I227">
            <v>2.13</v>
          </cell>
          <cell r="J227">
            <v>4.67</v>
          </cell>
          <cell r="K227">
            <v>8</v>
          </cell>
          <cell r="L227">
            <v>0.7</v>
          </cell>
          <cell r="M227">
            <v>7.59</v>
          </cell>
          <cell r="N227">
            <v>13</v>
          </cell>
          <cell r="O227">
            <v>2.5</v>
          </cell>
          <cell r="P227">
            <v>4.3</v>
          </cell>
          <cell r="Q227">
            <v>2</v>
          </cell>
          <cell r="R227">
            <v>5.2</v>
          </cell>
          <cell r="S227">
            <v>8.9</v>
          </cell>
          <cell r="T227">
            <v>2</v>
          </cell>
          <cell r="U227">
            <v>0.62</v>
          </cell>
          <cell r="V227">
            <v>1.1000000000000001</v>
          </cell>
          <cell r="W227">
            <v>1.1000000000000001</v>
          </cell>
          <cell r="X227">
            <v>0</v>
          </cell>
          <cell r="Y227">
            <v>0.56999999999999995</v>
          </cell>
          <cell r="Z227">
            <v>1</v>
          </cell>
          <cell r="AA227">
            <v>36.299999999999997</v>
          </cell>
          <cell r="AB227">
            <v>26.11</v>
          </cell>
          <cell r="AC227">
            <v>0.65</v>
          </cell>
          <cell r="AD227">
            <v>34</v>
          </cell>
          <cell r="AE227">
            <v>903</v>
          </cell>
          <cell r="AF227" t="str">
            <v>B1,B2,B3,B4</v>
          </cell>
          <cell r="AG227">
            <v>0</v>
          </cell>
        </row>
        <row r="228">
          <cell r="A228" t="str">
            <v>5532H02001</v>
          </cell>
          <cell r="C228" t="str">
            <v>C</v>
          </cell>
          <cell r="D228" t="str">
            <v>99384-1</v>
          </cell>
          <cell r="E228">
            <v>8</v>
          </cell>
          <cell r="F228" t="str">
            <v>S56F-C FRONT PANT BD</v>
          </cell>
          <cell r="I228">
            <v>0.5</v>
          </cell>
          <cell r="J228">
            <v>0.6</v>
          </cell>
          <cell r="K228">
            <v>4</v>
          </cell>
          <cell r="L228">
            <v>0.5</v>
          </cell>
          <cell r="M228">
            <v>0.9</v>
          </cell>
          <cell r="N228">
            <v>6</v>
          </cell>
          <cell r="O228">
            <v>0.4</v>
          </cell>
          <cell r="P228">
            <v>2.7</v>
          </cell>
          <cell r="Q228">
            <v>1</v>
          </cell>
          <cell r="X228">
            <v>0.3</v>
          </cell>
          <cell r="Y228">
            <v>0.3</v>
          </cell>
          <cell r="Z228">
            <v>2</v>
          </cell>
          <cell r="AA228">
            <v>14.7</v>
          </cell>
          <cell r="AB228">
            <v>3.7</v>
          </cell>
          <cell r="AC228">
            <v>0.09</v>
          </cell>
          <cell r="AD228">
            <v>9</v>
          </cell>
          <cell r="AE228">
            <v>3411</v>
          </cell>
          <cell r="AF228" t="str">
            <v>B1,B2,B3,B4</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row>
        <row r="229">
          <cell r="A229" t="str">
            <v>5532H02011</v>
          </cell>
          <cell r="C229" t="str">
            <v>A</v>
          </cell>
          <cell r="D229" t="str">
            <v>99400-1</v>
          </cell>
          <cell r="E229">
            <v>8</v>
          </cell>
          <cell r="F229" t="str">
            <v>S56F-L F/P BD</v>
          </cell>
          <cell r="I229">
            <v>0.5</v>
          </cell>
          <cell r="J229">
            <v>0.6</v>
          </cell>
          <cell r="K229">
            <v>4</v>
          </cell>
          <cell r="L229">
            <v>0.5</v>
          </cell>
          <cell r="M229">
            <v>0.9</v>
          </cell>
          <cell r="N229">
            <v>6</v>
          </cell>
          <cell r="O229">
            <v>0.4</v>
          </cell>
          <cell r="P229">
            <v>2.7</v>
          </cell>
          <cell r="Q229">
            <v>1</v>
          </cell>
          <cell r="X229">
            <v>0.3</v>
          </cell>
          <cell r="Y229">
            <v>0.3</v>
          </cell>
          <cell r="Z229">
            <v>2</v>
          </cell>
          <cell r="AA229">
            <v>14.7</v>
          </cell>
          <cell r="AB229">
            <v>3.7</v>
          </cell>
          <cell r="AC229">
            <v>0.09</v>
          </cell>
          <cell r="AD229">
            <v>9</v>
          </cell>
          <cell r="AE229">
            <v>3411</v>
          </cell>
          <cell r="AF229" t="str">
            <v>B1,B2,B3,B4</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row>
        <row r="230">
          <cell r="A230" t="str">
            <v>5532H02211</v>
          </cell>
          <cell r="C230" t="str">
            <v>C</v>
          </cell>
          <cell r="E230">
            <v>8</v>
          </cell>
          <cell r="F230" t="str">
            <v>S56F-2 FORNT BD</v>
          </cell>
          <cell r="I230">
            <v>0.5</v>
          </cell>
          <cell r="J230">
            <v>0.6</v>
          </cell>
          <cell r="K230">
            <v>4</v>
          </cell>
          <cell r="L230">
            <v>0.5</v>
          </cell>
          <cell r="M230">
            <v>1.1000000000000001</v>
          </cell>
          <cell r="N230">
            <v>7</v>
          </cell>
          <cell r="O230">
            <v>0.4</v>
          </cell>
          <cell r="P230">
            <v>2.5</v>
          </cell>
          <cell r="Q230">
            <v>1</v>
          </cell>
          <cell r="Y230">
            <v>0.3</v>
          </cell>
          <cell r="Z230">
            <v>2</v>
          </cell>
          <cell r="AA230">
            <v>15.5</v>
          </cell>
          <cell r="AB230">
            <v>3.9</v>
          </cell>
          <cell r="AC230">
            <v>0.1</v>
          </cell>
          <cell r="AD230">
            <v>9</v>
          </cell>
          <cell r="AE230">
            <v>3411</v>
          </cell>
          <cell r="AF230" t="str">
            <v>B1,B2,B3,B4</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row>
        <row r="231">
          <cell r="A231" t="str">
            <v>5532H03001</v>
          </cell>
          <cell r="C231" t="str">
            <v>C</v>
          </cell>
          <cell r="D231" t="str">
            <v>99385-1</v>
          </cell>
          <cell r="E231">
            <v>2</v>
          </cell>
          <cell r="F231" t="str">
            <v>S56F-L CONN BD</v>
          </cell>
          <cell r="I231">
            <v>1</v>
          </cell>
          <cell r="J231">
            <v>2</v>
          </cell>
          <cell r="K231">
            <v>9</v>
          </cell>
          <cell r="L231">
            <v>0.5</v>
          </cell>
          <cell r="M231">
            <v>1.6</v>
          </cell>
          <cell r="N231">
            <v>7</v>
          </cell>
          <cell r="O231">
            <v>3.78</v>
          </cell>
          <cell r="P231">
            <v>16.5</v>
          </cell>
          <cell r="Q231">
            <v>2</v>
          </cell>
          <cell r="X231">
            <v>0.2</v>
          </cell>
          <cell r="Y231">
            <v>0.22</v>
          </cell>
          <cell r="Z231">
            <v>1</v>
          </cell>
          <cell r="AA231">
            <v>33.5</v>
          </cell>
          <cell r="AB231">
            <v>10.1</v>
          </cell>
          <cell r="AC231">
            <v>0.25</v>
          </cell>
          <cell r="AD231">
            <v>13</v>
          </cell>
          <cell r="AE231">
            <v>2362</v>
          </cell>
          <cell r="AF231" t="str">
            <v>B1,B2,B3,B4</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row>
        <row r="232">
          <cell r="A232" t="str">
            <v>5532H03011</v>
          </cell>
          <cell r="C232" t="str">
            <v>C</v>
          </cell>
          <cell r="D232" t="str">
            <v>99385-1</v>
          </cell>
          <cell r="E232">
            <v>2</v>
          </cell>
          <cell r="F232" t="str">
            <v>S56F-C CONN BD</v>
          </cell>
          <cell r="I232">
            <v>1</v>
          </cell>
          <cell r="J232">
            <v>2</v>
          </cell>
          <cell r="K232">
            <v>9</v>
          </cell>
          <cell r="L232">
            <v>0.5</v>
          </cell>
          <cell r="M232">
            <v>1.6</v>
          </cell>
          <cell r="N232">
            <v>7</v>
          </cell>
          <cell r="O232">
            <v>3.78</v>
          </cell>
          <cell r="P232">
            <v>16.5</v>
          </cell>
          <cell r="Q232">
            <v>2</v>
          </cell>
          <cell r="X232">
            <v>0.2</v>
          </cell>
          <cell r="Y232">
            <v>0.22</v>
          </cell>
          <cell r="Z232">
            <v>1</v>
          </cell>
          <cell r="AA232">
            <v>33.5</v>
          </cell>
          <cell r="AB232">
            <v>10.1</v>
          </cell>
          <cell r="AC232">
            <v>0.25</v>
          </cell>
          <cell r="AD232">
            <v>13</v>
          </cell>
          <cell r="AE232">
            <v>2362</v>
          </cell>
          <cell r="AF232" t="str">
            <v>B1,B2,B3,B4</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row>
        <row r="233">
          <cell r="A233" t="str">
            <v>5532H03211</v>
          </cell>
          <cell r="C233" t="str">
            <v>C</v>
          </cell>
          <cell r="D233" t="str">
            <v>00316-1</v>
          </cell>
          <cell r="E233">
            <v>2</v>
          </cell>
          <cell r="F233" t="str">
            <v>S56F-CONNECTOR BD</v>
          </cell>
          <cell r="I233">
            <v>0.5</v>
          </cell>
          <cell r="J233">
            <v>2.2400000000000002</v>
          </cell>
          <cell r="K233">
            <v>10</v>
          </cell>
          <cell r="L233">
            <v>0.5</v>
          </cell>
          <cell r="M233">
            <v>2.2400000000000002</v>
          </cell>
          <cell r="N233">
            <v>10</v>
          </cell>
          <cell r="O233">
            <v>1.5</v>
          </cell>
          <cell r="P233">
            <v>6.7</v>
          </cell>
          <cell r="Q233">
            <v>2</v>
          </cell>
          <cell r="Y233">
            <v>0.22</v>
          </cell>
          <cell r="Z233">
            <v>1</v>
          </cell>
          <cell r="AA233">
            <v>27.7</v>
          </cell>
          <cell r="AB233">
            <v>7.7</v>
          </cell>
          <cell r="AC233">
            <v>0.19</v>
          </cell>
          <cell r="AD233">
            <v>13</v>
          </cell>
          <cell r="AE233">
            <v>2362</v>
          </cell>
          <cell r="AF233" t="str">
            <v>B1,B2,B3,B4</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row>
        <row r="234">
          <cell r="A234">
            <v>5533601001</v>
          </cell>
          <cell r="B234" t="str">
            <v>AI</v>
          </cell>
          <cell r="D234" t="str">
            <v>97122-1</v>
          </cell>
          <cell r="E234">
            <v>1</v>
          </cell>
          <cell r="F234" t="str">
            <v>V65LAMB</v>
          </cell>
          <cell r="I234">
            <v>2</v>
          </cell>
          <cell r="J234">
            <v>4.9000000000000004</v>
          </cell>
          <cell r="K234">
            <v>11</v>
          </cell>
          <cell r="L234">
            <v>0.67</v>
          </cell>
          <cell r="M234">
            <v>4.9000000000000004</v>
          </cell>
          <cell r="N234">
            <v>11</v>
          </cell>
          <cell r="O234">
            <v>1.83</v>
          </cell>
          <cell r="P234">
            <v>4.0999999999999996</v>
          </cell>
          <cell r="R234">
            <v>7.86</v>
          </cell>
          <cell r="S234">
            <v>17.600000000000001</v>
          </cell>
          <cell r="Y234">
            <v>0.43</v>
          </cell>
          <cell r="Z234">
            <v>1</v>
          </cell>
          <cell r="AA234">
            <v>45</v>
          </cell>
          <cell r="AB234">
            <v>22.5</v>
          </cell>
          <cell r="AC234">
            <v>0.55000000000000004</v>
          </cell>
          <cell r="AD234">
            <v>26</v>
          </cell>
          <cell r="AE234">
            <v>1190</v>
          </cell>
          <cell r="AF234" t="str">
            <v>B1,B2,B3,B4</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row>
        <row r="235">
          <cell r="A235">
            <v>5533601021</v>
          </cell>
          <cell r="B235" t="str">
            <v>AI</v>
          </cell>
          <cell r="D235" t="str">
            <v>97122-1</v>
          </cell>
          <cell r="E235">
            <v>1</v>
          </cell>
          <cell r="F235" t="str">
            <v>V65LAMB</v>
          </cell>
          <cell r="I235">
            <v>2</v>
          </cell>
          <cell r="J235">
            <v>4.97</v>
          </cell>
          <cell r="K235">
            <v>8</v>
          </cell>
          <cell r="L235">
            <v>0.67</v>
          </cell>
          <cell r="M235">
            <v>4.97</v>
          </cell>
          <cell r="N235">
            <v>8</v>
          </cell>
          <cell r="O235">
            <v>1.2</v>
          </cell>
          <cell r="P235">
            <v>1.9</v>
          </cell>
          <cell r="R235">
            <v>7.11</v>
          </cell>
          <cell r="S235">
            <v>11.4</v>
          </cell>
          <cell r="U235">
            <v>0.5</v>
          </cell>
          <cell r="V235">
            <v>0.8</v>
          </cell>
          <cell r="Y235">
            <v>0.59</v>
          </cell>
          <cell r="Z235">
            <v>1</v>
          </cell>
          <cell r="AA235">
            <v>31</v>
          </cell>
          <cell r="AB235">
            <v>22</v>
          </cell>
          <cell r="AC235">
            <v>0.54</v>
          </cell>
          <cell r="AD235">
            <v>36</v>
          </cell>
          <cell r="AE235">
            <v>853</v>
          </cell>
          <cell r="AF235" t="str">
            <v>B1,B2,B3,B4</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row>
        <row r="236">
          <cell r="A236">
            <v>5533601031</v>
          </cell>
          <cell r="B236" t="str">
            <v>AI</v>
          </cell>
          <cell r="C236" t="str">
            <v>C</v>
          </cell>
          <cell r="D236" t="str">
            <v>97122-1</v>
          </cell>
          <cell r="E236">
            <v>1</v>
          </cell>
          <cell r="F236" t="str">
            <v>V65LAMB</v>
          </cell>
          <cell r="I236">
            <v>1.47</v>
          </cell>
          <cell r="J236">
            <v>4.1900000000000004</v>
          </cell>
          <cell r="K236">
            <v>9</v>
          </cell>
          <cell r="L236">
            <v>0.67</v>
          </cell>
          <cell r="M236">
            <v>6.98</v>
          </cell>
          <cell r="N236">
            <v>15</v>
          </cell>
          <cell r="O236">
            <v>1.19</v>
          </cell>
          <cell r="P236">
            <v>2.6</v>
          </cell>
          <cell r="R236">
            <v>6.03</v>
          </cell>
          <cell r="S236">
            <v>13</v>
          </cell>
          <cell r="U236">
            <v>0.5</v>
          </cell>
          <cell r="V236">
            <v>1.1000000000000001</v>
          </cell>
          <cell r="Y236">
            <v>0.44</v>
          </cell>
          <cell r="Z236">
            <v>1</v>
          </cell>
          <cell r="AA236">
            <v>42</v>
          </cell>
          <cell r="AB236">
            <v>21.4</v>
          </cell>
          <cell r="AC236">
            <v>0.53</v>
          </cell>
          <cell r="AD236">
            <v>27</v>
          </cell>
          <cell r="AE236">
            <v>1139</v>
          </cell>
          <cell r="AF236" t="str">
            <v>B1,B2,B3,B4</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row>
        <row r="237">
          <cell r="A237">
            <v>5533601041</v>
          </cell>
          <cell r="B237" t="str">
            <v>AI</v>
          </cell>
          <cell r="D237" t="str">
            <v>97122-1</v>
          </cell>
          <cell r="E237">
            <v>1</v>
          </cell>
          <cell r="F237" t="str">
            <v>V65LAMB</v>
          </cell>
          <cell r="I237">
            <v>2</v>
          </cell>
          <cell r="J237">
            <v>4.9000000000000004</v>
          </cell>
          <cell r="K237">
            <v>11</v>
          </cell>
          <cell r="L237">
            <v>0.67</v>
          </cell>
          <cell r="M237">
            <v>4.9000000000000004</v>
          </cell>
          <cell r="N237">
            <v>11</v>
          </cell>
          <cell r="O237">
            <v>1.2</v>
          </cell>
          <cell r="P237">
            <v>2.7</v>
          </cell>
          <cell r="R237">
            <v>7.11</v>
          </cell>
          <cell r="S237">
            <v>16</v>
          </cell>
          <cell r="U237">
            <v>0.5</v>
          </cell>
          <cell r="V237">
            <v>1.1000000000000001</v>
          </cell>
          <cell r="Y237">
            <v>0.43</v>
          </cell>
          <cell r="Z237">
            <v>1</v>
          </cell>
          <cell r="AA237">
            <v>43</v>
          </cell>
          <cell r="AB237">
            <v>21.7</v>
          </cell>
          <cell r="AC237">
            <v>0.53</v>
          </cell>
          <cell r="AD237">
            <v>26</v>
          </cell>
          <cell r="AE237">
            <v>1190</v>
          </cell>
          <cell r="AF237" t="str">
            <v>B1,B2,B3,B4</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row>
        <row r="238">
          <cell r="A238">
            <v>5533601061</v>
          </cell>
          <cell r="B238" t="str">
            <v>AI</v>
          </cell>
          <cell r="D238" t="str">
            <v>97122-1</v>
          </cell>
          <cell r="E238">
            <v>1</v>
          </cell>
          <cell r="F238" t="str">
            <v>V65LAMB</v>
          </cell>
          <cell r="I238">
            <v>1.47</v>
          </cell>
          <cell r="J238">
            <v>4.1900000000000004</v>
          </cell>
          <cell r="K238">
            <v>9</v>
          </cell>
          <cell r="L238">
            <v>0.67</v>
          </cell>
          <cell r="M238">
            <v>4.1900000000000004</v>
          </cell>
          <cell r="N238">
            <v>9</v>
          </cell>
          <cell r="O238">
            <v>1.19</v>
          </cell>
          <cell r="P238">
            <v>2.6</v>
          </cell>
          <cell r="R238">
            <v>6.03</v>
          </cell>
          <cell r="S238">
            <v>13</v>
          </cell>
          <cell r="U238">
            <v>0.5</v>
          </cell>
          <cell r="V238">
            <v>1.1000000000000001</v>
          </cell>
          <cell r="Y238">
            <v>0.44</v>
          </cell>
          <cell r="Z238">
            <v>1</v>
          </cell>
          <cell r="AA238">
            <v>36</v>
          </cell>
          <cell r="AB238">
            <v>18.600000000000001</v>
          </cell>
          <cell r="AC238">
            <v>0.46</v>
          </cell>
          <cell r="AD238">
            <v>27</v>
          </cell>
          <cell r="AE238">
            <v>1138</v>
          </cell>
          <cell r="AF238" t="str">
            <v>B1,B2,B3,B4</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row>
        <row r="239">
          <cell r="A239">
            <v>5533601111</v>
          </cell>
          <cell r="B239" t="str">
            <v>AI</v>
          </cell>
          <cell r="D239" t="str">
            <v>97122-1</v>
          </cell>
          <cell r="E239">
            <v>1</v>
          </cell>
          <cell r="F239" t="str">
            <v>V65LAMB</v>
          </cell>
          <cell r="I239">
            <v>1.47</v>
          </cell>
          <cell r="J239">
            <v>4.1900000000000004</v>
          </cell>
          <cell r="K239">
            <v>9</v>
          </cell>
          <cell r="L239">
            <v>0.67</v>
          </cell>
          <cell r="M239">
            <v>4.1900000000000004</v>
          </cell>
          <cell r="N239">
            <v>9</v>
          </cell>
          <cell r="O239">
            <v>1.19</v>
          </cell>
          <cell r="P239">
            <v>2.6</v>
          </cell>
          <cell r="R239">
            <v>6.03</v>
          </cell>
          <cell r="S239">
            <v>13</v>
          </cell>
          <cell r="U239">
            <v>0.5</v>
          </cell>
          <cell r="V239">
            <v>1.1000000000000001</v>
          </cell>
          <cell r="Y239">
            <v>0.44</v>
          </cell>
          <cell r="Z239">
            <v>1</v>
          </cell>
          <cell r="AA239">
            <v>36</v>
          </cell>
          <cell r="AB239">
            <v>18.600000000000001</v>
          </cell>
          <cell r="AC239">
            <v>0.46</v>
          </cell>
          <cell r="AD239">
            <v>27</v>
          </cell>
          <cell r="AE239">
            <v>1138</v>
          </cell>
          <cell r="AF239" t="str">
            <v>B1,B2,B3,B4</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row>
        <row r="240">
          <cell r="A240">
            <v>5533601221</v>
          </cell>
          <cell r="B240" t="str">
            <v>AI</v>
          </cell>
          <cell r="D240" t="str">
            <v>97122-1</v>
          </cell>
          <cell r="E240">
            <v>1</v>
          </cell>
          <cell r="F240" t="str">
            <v>V65LAMB</v>
          </cell>
          <cell r="I240">
            <v>2</v>
          </cell>
          <cell r="J240">
            <v>4.9000000000000004</v>
          </cell>
          <cell r="K240">
            <v>11</v>
          </cell>
          <cell r="L240">
            <v>0.67</v>
          </cell>
          <cell r="M240">
            <v>4.9000000000000004</v>
          </cell>
          <cell r="N240">
            <v>11</v>
          </cell>
          <cell r="O240">
            <v>1.2</v>
          </cell>
          <cell r="P240">
            <v>2.7</v>
          </cell>
          <cell r="R240">
            <v>7.11</v>
          </cell>
          <cell r="S240">
            <v>16</v>
          </cell>
          <cell r="U240">
            <v>0.5</v>
          </cell>
          <cell r="V240">
            <v>1.1000000000000001</v>
          </cell>
          <cell r="Y240">
            <v>0.43</v>
          </cell>
          <cell r="Z240">
            <v>1</v>
          </cell>
          <cell r="AA240">
            <v>43</v>
          </cell>
          <cell r="AB240">
            <v>21.7</v>
          </cell>
          <cell r="AC240">
            <v>0.53</v>
          </cell>
          <cell r="AD240">
            <v>26</v>
          </cell>
          <cell r="AE240">
            <v>1190</v>
          </cell>
          <cell r="AF240" t="str">
            <v>B1,B2,B3,B4</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row>
        <row r="241">
          <cell r="A241">
            <v>5533701011</v>
          </cell>
          <cell r="B241" t="str">
            <v>AI</v>
          </cell>
          <cell r="D241">
            <v>97123</v>
          </cell>
          <cell r="E241">
            <v>1</v>
          </cell>
          <cell r="F241" t="str">
            <v>V58 MB</v>
          </cell>
          <cell r="I241">
            <v>2.83</v>
          </cell>
          <cell r="J241">
            <v>4.41</v>
          </cell>
          <cell r="K241">
            <v>9</v>
          </cell>
          <cell r="L241">
            <v>0.53</v>
          </cell>
          <cell r="M241">
            <v>4.41</v>
          </cell>
          <cell r="N241">
            <v>9</v>
          </cell>
          <cell r="O241">
            <v>3.53</v>
          </cell>
          <cell r="P241">
            <v>7.2</v>
          </cell>
          <cell r="R241">
            <v>2.39</v>
          </cell>
          <cell r="S241">
            <v>4.9000000000000004</v>
          </cell>
          <cell r="Y241">
            <v>0.47</v>
          </cell>
          <cell r="Z241">
            <v>1</v>
          </cell>
          <cell r="AA241">
            <v>31</v>
          </cell>
          <cell r="AB241">
            <v>18.5</v>
          </cell>
          <cell r="AC241">
            <v>0.45</v>
          </cell>
          <cell r="AD241">
            <v>28</v>
          </cell>
          <cell r="AE241">
            <v>1082</v>
          </cell>
          <cell r="AF241" t="str">
            <v>B1,B2,B3,B4</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row>
        <row r="242">
          <cell r="A242">
            <v>5533701021</v>
          </cell>
          <cell r="B242" t="str">
            <v>AI</v>
          </cell>
          <cell r="D242">
            <v>97123</v>
          </cell>
          <cell r="E242">
            <v>1</v>
          </cell>
          <cell r="F242" t="str">
            <v>V58 MB</v>
          </cell>
          <cell r="I242">
            <v>2.83</v>
          </cell>
          <cell r="J242">
            <v>4.41</v>
          </cell>
          <cell r="K242">
            <v>9</v>
          </cell>
          <cell r="L242">
            <v>0.53</v>
          </cell>
          <cell r="M242">
            <v>4.41</v>
          </cell>
          <cell r="N242">
            <v>9</v>
          </cell>
          <cell r="O242">
            <v>3.53</v>
          </cell>
          <cell r="P242">
            <v>7.2</v>
          </cell>
          <cell r="R242">
            <v>2.39</v>
          </cell>
          <cell r="S242">
            <v>4.9000000000000004</v>
          </cell>
          <cell r="Y242">
            <v>0.47</v>
          </cell>
          <cell r="Z242">
            <v>1</v>
          </cell>
          <cell r="AA242">
            <v>31</v>
          </cell>
          <cell r="AB242">
            <v>18.5</v>
          </cell>
          <cell r="AC242">
            <v>0.45</v>
          </cell>
          <cell r="AD242">
            <v>28</v>
          </cell>
          <cell r="AE242">
            <v>1082</v>
          </cell>
          <cell r="AF242" t="str">
            <v>B1,B2,B3,B4</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row>
        <row r="243">
          <cell r="A243">
            <v>5533701061</v>
          </cell>
          <cell r="B243" t="str">
            <v>AI</v>
          </cell>
          <cell r="D243" t="str">
            <v>97123-1X</v>
          </cell>
          <cell r="E243">
            <v>1</v>
          </cell>
          <cell r="F243" t="str">
            <v>V58 MB</v>
          </cell>
          <cell r="I243">
            <v>1.74</v>
          </cell>
          <cell r="J243">
            <v>4.4000000000000004</v>
          </cell>
          <cell r="K243">
            <v>10</v>
          </cell>
          <cell r="L243">
            <v>0.53</v>
          </cell>
          <cell r="M243">
            <v>4.83</v>
          </cell>
          <cell r="N243">
            <v>11</v>
          </cell>
          <cell r="O243">
            <v>4.2699999999999996</v>
          </cell>
          <cell r="P243">
            <v>9.6999999999999993</v>
          </cell>
          <cell r="R243">
            <v>0.47</v>
          </cell>
          <cell r="S243">
            <v>1.1000000000000001</v>
          </cell>
          <cell r="Y243">
            <v>0.42</v>
          </cell>
          <cell r="Z243">
            <v>1</v>
          </cell>
          <cell r="AA243">
            <v>33</v>
          </cell>
          <cell r="AB243">
            <v>16.600000000000001</v>
          </cell>
          <cell r="AC243">
            <v>0.41</v>
          </cell>
          <cell r="AD243">
            <v>25</v>
          </cell>
          <cell r="AE243">
            <v>1207</v>
          </cell>
          <cell r="AF243" t="str">
            <v>B1,B2,B3,B4</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row>
        <row r="244">
          <cell r="A244">
            <v>5533701071</v>
          </cell>
          <cell r="B244" t="str">
            <v>AI</v>
          </cell>
          <cell r="D244" t="str">
            <v>97123-1X</v>
          </cell>
          <cell r="E244">
            <v>1</v>
          </cell>
          <cell r="F244" t="str">
            <v>V58 MB</v>
          </cell>
          <cell r="I244">
            <v>1.71</v>
          </cell>
          <cell r="J244">
            <v>4.43</v>
          </cell>
          <cell r="K244">
            <v>6</v>
          </cell>
          <cell r="L244">
            <v>0.53</v>
          </cell>
          <cell r="M244">
            <v>11.07</v>
          </cell>
          <cell r="N244">
            <v>15</v>
          </cell>
          <cell r="O244">
            <v>4.2699999999999996</v>
          </cell>
          <cell r="P244">
            <v>5.8</v>
          </cell>
          <cell r="R244">
            <v>0.47</v>
          </cell>
          <cell r="S244">
            <v>0.6</v>
          </cell>
          <cell r="Y244">
            <v>0.71</v>
          </cell>
          <cell r="Z244">
            <v>1</v>
          </cell>
          <cell r="AA244">
            <v>28</v>
          </cell>
          <cell r="AB244">
            <v>23.1</v>
          </cell>
          <cell r="AC244">
            <v>0.56999999999999995</v>
          </cell>
          <cell r="AD244">
            <v>43</v>
          </cell>
          <cell r="AE244">
            <v>718</v>
          </cell>
          <cell r="AF244" t="str">
            <v>B1,B2,B3,B4</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row>
        <row r="245">
          <cell r="A245">
            <v>5533701081</v>
          </cell>
          <cell r="B245" t="str">
            <v>AI</v>
          </cell>
          <cell r="D245" t="str">
            <v>97123-1X</v>
          </cell>
          <cell r="E245">
            <v>1</v>
          </cell>
          <cell r="F245" t="str">
            <v>V58 MB</v>
          </cell>
          <cell r="I245">
            <v>1.74</v>
          </cell>
          <cell r="J245">
            <v>4.4000000000000004</v>
          </cell>
          <cell r="K245">
            <v>10</v>
          </cell>
          <cell r="L245">
            <v>0.53</v>
          </cell>
          <cell r="M245">
            <v>4.83</v>
          </cell>
          <cell r="N245">
            <v>11</v>
          </cell>
          <cell r="O245">
            <v>4.2699999999999996</v>
          </cell>
          <cell r="P245">
            <v>9.6999999999999993</v>
          </cell>
          <cell r="R245">
            <v>0.47</v>
          </cell>
          <cell r="S245">
            <v>1.1000000000000001</v>
          </cell>
          <cell r="Y245">
            <v>0.42</v>
          </cell>
          <cell r="Z245">
            <v>1</v>
          </cell>
          <cell r="AA245">
            <v>33</v>
          </cell>
          <cell r="AB245">
            <v>16.600000000000001</v>
          </cell>
          <cell r="AC245">
            <v>0.41</v>
          </cell>
          <cell r="AD245">
            <v>25</v>
          </cell>
          <cell r="AE245">
            <v>1207</v>
          </cell>
          <cell r="AF245" t="str">
            <v>B1,B2,B3,B4</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row>
        <row r="246">
          <cell r="A246">
            <v>5533701131</v>
          </cell>
          <cell r="B246" t="str">
            <v>AI</v>
          </cell>
          <cell r="D246" t="str">
            <v>97123-2</v>
          </cell>
          <cell r="E246">
            <v>1</v>
          </cell>
          <cell r="F246" t="str">
            <v>V58 MB</v>
          </cell>
          <cell r="I246">
            <v>1.74</v>
          </cell>
          <cell r="J246">
            <v>4.04</v>
          </cell>
          <cell r="K246">
            <v>9</v>
          </cell>
          <cell r="L246">
            <v>0.53</v>
          </cell>
          <cell r="M246">
            <v>4.4800000000000004</v>
          </cell>
          <cell r="N246">
            <v>9</v>
          </cell>
          <cell r="O246">
            <v>9.6999999999999993</v>
          </cell>
          <cell r="P246">
            <v>19.5</v>
          </cell>
          <cell r="R246">
            <v>0.47</v>
          </cell>
          <cell r="S246">
            <v>0.9</v>
          </cell>
          <cell r="Y246">
            <v>0.48</v>
          </cell>
          <cell r="Z246">
            <v>1</v>
          </cell>
          <cell r="AA246">
            <v>39</v>
          </cell>
          <cell r="AB246">
            <v>21.4</v>
          </cell>
          <cell r="AC246">
            <v>0.52</v>
          </cell>
          <cell r="AD246">
            <v>29</v>
          </cell>
          <cell r="AE246">
            <v>1065</v>
          </cell>
          <cell r="AF246" t="str">
            <v>B1,B2,B3,B4</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row>
        <row r="247">
          <cell r="A247">
            <v>5533801001</v>
          </cell>
          <cell r="B247" t="str">
            <v>AI</v>
          </cell>
          <cell r="D247" t="str">
            <v>98103-1</v>
          </cell>
          <cell r="E247">
            <v>1</v>
          </cell>
          <cell r="F247" t="str">
            <v>V66LT MB</v>
          </cell>
          <cell r="I247">
            <v>3</v>
          </cell>
          <cell r="J247">
            <v>5.63</v>
          </cell>
          <cell r="K247">
            <v>7</v>
          </cell>
          <cell r="L247">
            <v>0.53</v>
          </cell>
          <cell r="M247">
            <v>12.2</v>
          </cell>
          <cell r="N247">
            <v>15</v>
          </cell>
          <cell r="O247">
            <v>1.9</v>
          </cell>
          <cell r="P247">
            <v>2.2999999999999998</v>
          </cell>
          <cell r="R247">
            <v>7.1</v>
          </cell>
          <cell r="S247">
            <v>8.6999999999999993</v>
          </cell>
          <cell r="U247">
            <v>3.6</v>
          </cell>
          <cell r="V247">
            <v>4.4000000000000004</v>
          </cell>
          <cell r="Y247">
            <v>0.78</v>
          </cell>
          <cell r="Z247">
            <v>1</v>
          </cell>
          <cell r="AA247">
            <v>38</v>
          </cell>
          <cell r="AB247">
            <v>34.700000000000003</v>
          </cell>
          <cell r="AC247">
            <v>0.85</v>
          </cell>
          <cell r="AD247">
            <v>47</v>
          </cell>
          <cell r="AE247">
            <v>652</v>
          </cell>
          <cell r="AF247" t="str">
            <v>B1,B2,B3,B4</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row>
        <row r="248">
          <cell r="A248">
            <v>5533801011</v>
          </cell>
          <cell r="B248" t="str">
            <v>AI</v>
          </cell>
          <cell r="C248" t="str">
            <v>C</v>
          </cell>
          <cell r="D248" t="str">
            <v>98103-2N</v>
          </cell>
          <cell r="E248">
            <v>1</v>
          </cell>
          <cell r="F248" t="str">
            <v>V66LT MB</v>
          </cell>
          <cell r="I248">
            <v>4.3</v>
          </cell>
          <cell r="J248">
            <v>5.35</v>
          </cell>
          <cell r="K248">
            <v>11</v>
          </cell>
          <cell r="L248">
            <v>0.53</v>
          </cell>
          <cell r="M248">
            <v>7.78</v>
          </cell>
          <cell r="N248">
            <v>16</v>
          </cell>
          <cell r="O248">
            <v>2.5</v>
          </cell>
          <cell r="P248">
            <v>5.0999999999999996</v>
          </cell>
          <cell r="R248">
            <v>5.4</v>
          </cell>
          <cell r="S248">
            <v>11.1</v>
          </cell>
          <cell r="U248">
            <v>3.89</v>
          </cell>
          <cell r="V248">
            <v>7.9</v>
          </cell>
          <cell r="Y248">
            <v>0.46</v>
          </cell>
          <cell r="Z248">
            <v>1</v>
          </cell>
          <cell r="AA248">
            <v>52</v>
          </cell>
          <cell r="AB248">
            <v>30.2</v>
          </cell>
          <cell r="AC248">
            <v>0.74</v>
          </cell>
          <cell r="AD248">
            <v>28</v>
          </cell>
          <cell r="AE248">
            <v>1090</v>
          </cell>
          <cell r="AF248" t="str">
            <v>B1,B2,B3,B4</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row>
        <row r="249">
          <cell r="A249">
            <v>5533801031</v>
          </cell>
          <cell r="C249" t="str">
            <v>A</v>
          </cell>
          <cell r="D249" t="str">
            <v>98113-2N</v>
          </cell>
          <cell r="E249">
            <v>1</v>
          </cell>
          <cell r="F249" t="str">
            <v>V66LT</v>
          </cell>
          <cell r="G249">
            <v>0</v>
          </cell>
          <cell r="H249">
            <v>0</v>
          </cell>
          <cell r="I249">
            <v>4.3</v>
          </cell>
          <cell r="J249">
            <v>5.35</v>
          </cell>
          <cell r="K249">
            <v>11</v>
          </cell>
          <cell r="L249">
            <v>0.53</v>
          </cell>
          <cell r="M249">
            <v>7.78</v>
          </cell>
          <cell r="N249">
            <v>16</v>
          </cell>
          <cell r="O249">
            <v>2.5</v>
          </cell>
          <cell r="P249">
            <v>5.0999999999999996</v>
          </cell>
          <cell r="Q249">
            <v>2</v>
          </cell>
          <cell r="R249">
            <v>5.4</v>
          </cell>
          <cell r="S249">
            <v>11.1</v>
          </cell>
          <cell r="T249">
            <v>3</v>
          </cell>
          <cell r="U249">
            <v>3.89</v>
          </cell>
          <cell r="V249">
            <v>8</v>
          </cell>
          <cell r="W249">
            <v>4</v>
          </cell>
          <cell r="X249">
            <v>0</v>
          </cell>
          <cell r="Y249">
            <v>0.47</v>
          </cell>
          <cell r="Z249">
            <v>1</v>
          </cell>
          <cell r="AA249">
            <v>52.2</v>
          </cell>
          <cell r="AB249">
            <v>34.520000000000003</v>
          </cell>
          <cell r="AC249">
            <v>0.85</v>
          </cell>
          <cell r="AD249">
            <v>28</v>
          </cell>
          <cell r="AE249">
            <v>1096</v>
          </cell>
          <cell r="AF249" t="str">
            <v>B1,B2,B3,B4</v>
          </cell>
          <cell r="AG249">
            <v>0</v>
          </cell>
        </row>
        <row r="250">
          <cell r="A250">
            <v>5533801041</v>
          </cell>
          <cell r="B250" t="str">
            <v>AI</v>
          </cell>
          <cell r="C250" t="str">
            <v>C</v>
          </cell>
          <cell r="D250" t="str">
            <v>98103-3M</v>
          </cell>
          <cell r="E250">
            <v>1</v>
          </cell>
          <cell r="F250" t="str">
            <v>V66LT -3</v>
          </cell>
          <cell r="I250">
            <v>2.09</v>
          </cell>
          <cell r="J250">
            <v>5.41</v>
          </cell>
          <cell r="K250">
            <v>9</v>
          </cell>
          <cell r="L250">
            <v>0.56000000000000005</v>
          </cell>
          <cell r="M250">
            <v>8.42</v>
          </cell>
          <cell r="N250">
            <v>14</v>
          </cell>
          <cell r="O250">
            <v>2.6</v>
          </cell>
          <cell r="P250">
            <v>4.3</v>
          </cell>
          <cell r="R250">
            <v>5.4</v>
          </cell>
          <cell r="S250">
            <v>9</v>
          </cell>
          <cell r="U250">
            <v>3.8</v>
          </cell>
          <cell r="V250">
            <v>6.3</v>
          </cell>
          <cell r="Y250">
            <v>0.57999999999999996</v>
          </cell>
          <cell r="Z250">
            <v>1</v>
          </cell>
          <cell r="AA250">
            <v>44</v>
          </cell>
          <cell r="AB250">
            <v>28.8</v>
          </cell>
          <cell r="AC250">
            <v>0.71</v>
          </cell>
          <cell r="AD250">
            <v>35</v>
          </cell>
          <cell r="AE250">
            <v>881</v>
          </cell>
          <cell r="AF250" t="str">
            <v>B1,B2,B3,B4</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row>
        <row r="251">
          <cell r="A251">
            <v>5533801061</v>
          </cell>
          <cell r="C251" t="str">
            <v>C</v>
          </cell>
          <cell r="E251">
            <v>1</v>
          </cell>
          <cell r="F251" t="str">
            <v>V66LT-3</v>
          </cell>
          <cell r="I251">
            <v>2.09</v>
          </cell>
          <cell r="J251">
            <v>5.41</v>
          </cell>
          <cell r="K251">
            <v>9</v>
          </cell>
          <cell r="L251">
            <v>0.56000000000000005</v>
          </cell>
          <cell r="M251">
            <v>8.42</v>
          </cell>
          <cell r="N251">
            <v>14</v>
          </cell>
          <cell r="O251">
            <v>2.6</v>
          </cell>
          <cell r="P251">
            <v>4.3</v>
          </cell>
          <cell r="Q251">
            <v>2</v>
          </cell>
          <cell r="R251">
            <v>5.4</v>
          </cell>
          <cell r="S251">
            <v>9</v>
          </cell>
          <cell r="T251">
            <v>3</v>
          </cell>
          <cell r="U251">
            <v>3.8</v>
          </cell>
          <cell r="V251">
            <v>6.3</v>
          </cell>
          <cell r="W251">
            <v>2</v>
          </cell>
          <cell r="X251">
            <v>0.57999999999999996</v>
          </cell>
          <cell r="Y251">
            <v>0.57999999999999996</v>
          </cell>
          <cell r="Z251">
            <v>1</v>
          </cell>
          <cell r="AA251">
            <v>43.6</v>
          </cell>
          <cell r="AB251">
            <v>30.95</v>
          </cell>
          <cell r="AC251">
            <v>0.76</v>
          </cell>
          <cell r="AD251">
            <v>35</v>
          </cell>
          <cell r="AE251">
            <v>877</v>
          </cell>
          <cell r="AF251" t="str">
            <v>B1,B2,B3,B4</v>
          </cell>
          <cell r="AG251">
            <v>0</v>
          </cell>
          <cell r="AH251">
            <v>0</v>
          </cell>
          <cell r="AI251">
            <v>0</v>
          </cell>
          <cell r="AJ251">
            <v>0</v>
          </cell>
          <cell r="AK251">
            <v>0</v>
          </cell>
          <cell r="AL251">
            <v>0</v>
          </cell>
        </row>
        <row r="252">
          <cell r="A252">
            <v>5533801071</v>
          </cell>
          <cell r="C252" t="str">
            <v>A</v>
          </cell>
          <cell r="D252" t="str">
            <v>98103-4</v>
          </cell>
          <cell r="E252">
            <v>1</v>
          </cell>
          <cell r="F252" t="str">
            <v>V66LT-4 TIFA</v>
          </cell>
          <cell r="I252">
            <v>2.09</v>
          </cell>
          <cell r="J252">
            <v>5.09</v>
          </cell>
          <cell r="K252">
            <v>9</v>
          </cell>
          <cell r="L252">
            <v>0.5</v>
          </cell>
          <cell r="M252">
            <v>5.7</v>
          </cell>
          <cell r="N252">
            <v>10</v>
          </cell>
          <cell r="O252">
            <v>2.8</v>
          </cell>
          <cell r="P252">
            <v>4.9000000000000004</v>
          </cell>
          <cell r="Q252">
            <v>2</v>
          </cell>
          <cell r="R252">
            <v>4.8</v>
          </cell>
          <cell r="S252">
            <v>8.4</v>
          </cell>
          <cell r="T252">
            <v>4</v>
          </cell>
          <cell r="U252">
            <v>0</v>
          </cell>
          <cell r="W252">
            <v>0</v>
          </cell>
          <cell r="X252">
            <v>0.56999999999999995</v>
          </cell>
          <cell r="Y252">
            <v>0.55000000000000004</v>
          </cell>
          <cell r="Z252">
            <v>1</v>
          </cell>
          <cell r="AA252">
            <v>33.299999999999997</v>
          </cell>
          <cell r="AB252">
            <v>23.62</v>
          </cell>
          <cell r="AC252">
            <v>0.57999999999999996</v>
          </cell>
          <cell r="AD252">
            <v>33</v>
          </cell>
          <cell r="AE252">
            <v>930</v>
          </cell>
          <cell r="AF252" t="str">
            <v>B1</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row>
        <row r="253">
          <cell r="A253">
            <v>5533801201</v>
          </cell>
          <cell r="B253" t="str">
            <v>AI</v>
          </cell>
          <cell r="D253" t="str">
            <v>98103-1</v>
          </cell>
          <cell r="E253">
            <v>1</v>
          </cell>
          <cell r="F253" t="str">
            <v>V66LT MB</v>
          </cell>
          <cell r="I253">
            <v>3</v>
          </cell>
          <cell r="J253">
            <v>5.63</v>
          </cell>
          <cell r="K253">
            <v>7</v>
          </cell>
          <cell r="L253">
            <v>0.53</v>
          </cell>
          <cell r="M253">
            <v>12.2</v>
          </cell>
          <cell r="N253">
            <v>15</v>
          </cell>
          <cell r="O253">
            <v>1.9</v>
          </cell>
          <cell r="P253">
            <v>2.2999999999999998</v>
          </cell>
          <cell r="R253">
            <v>7.1</v>
          </cell>
          <cell r="S253">
            <v>8.6999999999999993</v>
          </cell>
          <cell r="U253">
            <v>3.6</v>
          </cell>
          <cell r="V253">
            <v>4.4000000000000004</v>
          </cell>
          <cell r="Y253">
            <v>0.78</v>
          </cell>
          <cell r="Z253">
            <v>1</v>
          </cell>
          <cell r="AA253">
            <v>38</v>
          </cell>
          <cell r="AB253">
            <v>34.700000000000003</v>
          </cell>
          <cell r="AC253">
            <v>0.85</v>
          </cell>
          <cell r="AD253">
            <v>47</v>
          </cell>
          <cell r="AE253">
            <v>652</v>
          </cell>
          <cell r="AF253" t="str">
            <v>B1,B2,B3,B4</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row>
        <row r="254">
          <cell r="A254">
            <v>5533801211</v>
          </cell>
          <cell r="B254" t="str">
            <v>AI</v>
          </cell>
          <cell r="C254" t="str">
            <v>C</v>
          </cell>
          <cell r="D254" t="str">
            <v>98103-2N</v>
          </cell>
          <cell r="E254">
            <v>1</v>
          </cell>
          <cell r="F254" t="str">
            <v>V66LT MB</v>
          </cell>
          <cell r="I254">
            <v>4.3</v>
          </cell>
          <cell r="J254">
            <v>5.35</v>
          </cell>
          <cell r="K254">
            <v>11</v>
          </cell>
          <cell r="L254">
            <v>0.53</v>
          </cell>
          <cell r="M254">
            <v>7.78</v>
          </cell>
          <cell r="N254">
            <v>16</v>
          </cell>
          <cell r="O254">
            <v>2.2999999999999998</v>
          </cell>
          <cell r="P254">
            <v>4.7</v>
          </cell>
          <cell r="R254">
            <v>5.4</v>
          </cell>
          <cell r="S254">
            <v>11.1</v>
          </cell>
          <cell r="U254">
            <v>3.89</v>
          </cell>
          <cell r="V254">
            <v>7.9</v>
          </cell>
          <cell r="Y254">
            <v>0.46</v>
          </cell>
          <cell r="Z254">
            <v>1</v>
          </cell>
          <cell r="AA254">
            <v>52</v>
          </cell>
          <cell r="AB254">
            <v>30</v>
          </cell>
          <cell r="AC254">
            <v>0.74</v>
          </cell>
          <cell r="AD254">
            <v>28</v>
          </cell>
          <cell r="AE254">
            <v>1090</v>
          </cell>
          <cell r="AF254" t="str">
            <v>B1,B2,B3,B4</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row>
        <row r="255">
          <cell r="A255">
            <v>5533801231</v>
          </cell>
          <cell r="B255" t="str">
            <v>AI</v>
          </cell>
          <cell r="D255" t="str">
            <v>98103-1</v>
          </cell>
          <cell r="E255">
            <v>1</v>
          </cell>
          <cell r="F255" t="str">
            <v>V66LT MB</v>
          </cell>
          <cell r="I255">
            <v>2.1</v>
          </cell>
          <cell r="J255">
            <v>4.59</v>
          </cell>
          <cell r="K255">
            <v>6</v>
          </cell>
          <cell r="L255">
            <v>0.53</v>
          </cell>
          <cell r="M255">
            <v>15</v>
          </cell>
          <cell r="N255">
            <v>18</v>
          </cell>
          <cell r="O255">
            <v>1.9</v>
          </cell>
          <cell r="P255">
            <v>2.2999999999999998</v>
          </cell>
          <cell r="R255">
            <v>10.7</v>
          </cell>
          <cell r="S255">
            <v>12.8</v>
          </cell>
          <cell r="Y255">
            <v>0.8</v>
          </cell>
          <cell r="Z255">
            <v>1</v>
          </cell>
          <cell r="AA255">
            <v>40</v>
          </cell>
          <cell r="AB255">
            <v>35.6</v>
          </cell>
          <cell r="AC255">
            <v>0.88</v>
          </cell>
          <cell r="AD255">
            <v>48</v>
          </cell>
          <cell r="AE255">
            <v>636</v>
          </cell>
          <cell r="AF255" t="str">
            <v>B1,B2,B3,B4</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row>
        <row r="256">
          <cell r="A256">
            <v>5533801251</v>
          </cell>
          <cell r="C256" t="str">
            <v>A</v>
          </cell>
          <cell r="D256" t="str">
            <v>98103-4</v>
          </cell>
          <cell r="E256">
            <v>1</v>
          </cell>
          <cell r="F256" t="str">
            <v>V66LT</v>
          </cell>
          <cell r="G256">
            <v>0</v>
          </cell>
          <cell r="H256">
            <v>0</v>
          </cell>
          <cell r="I256">
            <v>2.09</v>
          </cell>
          <cell r="J256">
            <v>5.09</v>
          </cell>
          <cell r="K256">
            <v>9</v>
          </cell>
          <cell r="L256">
            <v>0.5</v>
          </cell>
          <cell r="M256">
            <v>5.7</v>
          </cell>
          <cell r="N256">
            <v>10</v>
          </cell>
          <cell r="O256">
            <v>2.8</v>
          </cell>
          <cell r="P256">
            <v>4.9000000000000004</v>
          </cell>
          <cell r="Q256">
            <v>2</v>
          </cell>
          <cell r="R256">
            <v>4.8</v>
          </cell>
          <cell r="S256">
            <v>8.4</v>
          </cell>
          <cell r="T256">
            <v>4</v>
          </cell>
          <cell r="U256">
            <v>0</v>
          </cell>
          <cell r="W256">
            <v>0</v>
          </cell>
          <cell r="X256">
            <v>0.55000000000000004</v>
          </cell>
          <cell r="Y256">
            <v>0.55000000000000004</v>
          </cell>
          <cell r="Z256">
            <v>1</v>
          </cell>
          <cell r="AA256">
            <v>33.299999999999997</v>
          </cell>
          <cell r="AB256">
            <v>23.62</v>
          </cell>
          <cell r="AC256">
            <v>0.57999999999999996</v>
          </cell>
          <cell r="AD256">
            <v>33</v>
          </cell>
          <cell r="AE256">
            <v>930</v>
          </cell>
          <cell r="AF256" t="str">
            <v>B1,B2,B3,B4</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row>
        <row r="257">
          <cell r="A257">
            <v>5533801271</v>
          </cell>
          <cell r="C257" t="str">
            <v>A</v>
          </cell>
          <cell r="D257" t="str">
            <v>98103-4</v>
          </cell>
          <cell r="E257">
            <v>1</v>
          </cell>
          <cell r="F257" t="str">
            <v>V66LT-4 VINCENT</v>
          </cell>
          <cell r="G257">
            <v>0</v>
          </cell>
          <cell r="H257">
            <v>0</v>
          </cell>
          <cell r="I257">
            <v>2.09</v>
          </cell>
          <cell r="J257">
            <v>5.09</v>
          </cell>
          <cell r="K257">
            <v>9</v>
          </cell>
          <cell r="L257">
            <v>0.5</v>
          </cell>
          <cell r="M257">
            <v>5.7</v>
          </cell>
          <cell r="N257">
            <v>10</v>
          </cell>
          <cell r="O257">
            <v>2.8</v>
          </cell>
          <cell r="P257">
            <v>4.9000000000000004</v>
          </cell>
          <cell r="Q257">
            <v>2</v>
          </cell>
          <cell r="R257">
            <v>4.8</v>
          </cell>
          <cell r="S257">
            <v>8.4</v>
          </cell>
          <cell r="T257">
            <v>4</v>
          </cell>
          <cell r="U257">
            <v>0</v>
          </cell>
          <cell r="W257">
            <v>0</v>
          </cell>
          <cell r="X257">
            <v>0</v>
          </cell>
          <cell r="Y257">
            <v>0.55000000000000004</v>
          </cell>
          <cell r="Z257">
            <v>1</v>
          </cell>
          <cell r="AA257">
            <v>33.299999999999997</v>
          </cell>
          <cell r="AB257">
            <v>23.62</v>
          </cell>
          <cell r="AC257">
            <v>0.57999999999999996</v>
          </cell>
          <cell r="AD257">
            <v>33</v>
          </cell>
          <cell r="AE257">
            <v>930</v>
          </cell>
          <cell r="AF257" t="str">
            <v>B1,B2,B3,B4</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row>
        <row r="258">
          <cell r="A258">
            <v>5533801301</v>
          </cell>
          <cell r="B258" t="str">
            <v>AI</v>
          </cell>
          <cell r="D258" t="str">
            <v>98103-1</v>
          </cell>
          <cell r="E258">
            <v>1</v>
          </cell>
          <cell r="F258" t="str">
            <v>V66LT MB</v>
          </cell>
          <cell r="I258">
            <v>3</v>
          </cell>
          <cell r="J258">
            <v>5.63</v>
          </cell>
          <cell r="K258">
            <v>7</v>
          </cell>
          <cell r="L258">
            <v>0.53</v>
          </cell>
          <cell r="M258">
            <v>12.2</v>
          </cell>
          <cell r="N258">
            <v>15</v>
          </cell>
          <cell r="O258">
            <v>1.9</v>
          </cell>
          <cell r="P258">
            <v>2.2999999999999998</v>
          </cell>
          <cell r="R258">
            <v>7.1</v>
          </cell>
          <cell r="S258">
            <v>8.6999999999999993</v>
          </cell>
          <cell r="U258">
            <v>3.6</v>
          </cell>
          <cell r="V258">
            <v>4.4000000000000004</v>
          </cell>
          <cell r="Y258">
            <v>0.78</v>
          </cell>
          <cell r="Z258">
            <v>1</v>
          </cell>
          <cell r="AA258">
            <v>38</v>
          </cell>
          <cell r="AB258">
            <v>34.700000000000003</v>
          </cell>
          <cell r="AC258">
            <v>0.85</v>
          </cell>
          <cell r="AD258">
            <v>47</v>
          </cell>
          <cell r="AE258">
            <v>652</v>
          </cell>
          <cell r="AF258" t="str">
            <v>B1,B2,B3,B4</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row>
        <row r="259">
          <cell r="A259">
            <v>5533801311</v>
          </cell>
          <cell r="B259" t="str">
            <v>AI</v>
          </cell>
          <cell r="C259" t="str">
            <v>C</v>
          </cell>
          <cell r="D259" t="str">
            <v>98103-2N</v>
          </cell>
          <cell r="E259">
            <v>1</v>
          </cell>
          <cell r="F259" t="str">
            <v>V66LT MB</v>
          </cell>
          <cell r="I259">
            <v>4.3</v>
          </cell>
          <cell r="J259">
            <v>5.35</v>
          </cell>
          <cell r="K259">
            <v>11</v>
          </cell>
          <cell r="L259">
            <v>0.53</v>
          </cell>
          <cell r="M259">
            <v>7.78</v>
          </cell>
          <cell r="N259">
            <v>16</v>
          </cell>
          <cell r="O259">
            <v>2.2999999999999998</v>
          </cell>
          <cell r="P259">
            <v>4.7</v>
          </cell>
          <cell r="R259">
            <v>5.4</v>
          </cell>
          <cell r="S259">
            <v>11.1</v>
          </cell>
          <cell r="U259">
            <v>3.89</v>
          </cell>
          <cell r="V259">
            <v>7.9</v>
          </cell>
          <cell r="Y259">
            <v>0.46</v>
          </cell>
          <cell r="Z259">
            <v>1</v>
          </cell>
          <cell r="AA259">
            <v>52</v>
          </cell>
          <cell r="AB259">
            <v>30</v>
          </cell>
          <cell r="AC259">
            <v>0.74</v>
          </cell>
          <cell r="AD259">
            <v>28</v>
          </cell>
          <cell r="AE259">
            <v>1090</v>
          </cell>
          <cell r="AF259" t="str">
            <v>B1,B2,B3,B4</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row>
        <row r="260">
          <cell r="A260">
            <v>5533801401</v>
          </cell>
          <cell r="B260" t="str">
            <v>AI</v>
          </cell>
          <cell r="C260" t="str">
            <v>C</v>
          </cell>
          <cell r="D260" t="str">
            <v>98103-2N</v>
          </cell>
          <cell r="E260">
            <v>1</v>
          </cell>
          <cell r="F260" t="str">
            <v>V66LT MB</v>
          </cell>
          <cell r="I260">
            <v>4.3</v>
          </cell>
          <cell r="J260">
            <v>5.35</v>
          </cell>
          <cell r="K260">
            <v>11</v>
          </cell>
          <cell r="L260">
            <v>0.53</v>
          </cell>
          <cell r="M260">
            <v>9.24</v>
          </cell>
          <cell r="N260">
            <v>19</v>
          </cell>
          <cell r="O260">
            <v>2.5</v>
          </cell>
          <cell r="P260">
            <v>5.0999999999999996</v>
          </cell>
          <cell r="R260">
            <v>7</v>
          </cell>
          <cell r="S260">
            <v>14.4</v>
          </cell>
          <cell r="U260">
            <v>0.49</v>
          </cell>
          <cell r="V260">
            <v>1</v>
          </cell>
          <cell r="Y260">
            <v>0.46</v>
          </cell>
          <cell r="Z260">
            <v>1</v>
          </cell>
          <cell r="AA260">
            <v>52</v>
          </cell>
          <cell r="AB260">
            <v>29.8</v>
          </cell>
          <cell r="AC260">
            <v>0.73</v>
          </cell>
          <cell r="AD260">
            <v>28</v>
          </cell>
          <cell r="AE260">
            <v>1090</v>
          </cell>
          <cell r="AF260" t="str">
            <v>B1,B2,B3,B4</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row>
        <row r="261">
          <cell r="A261">
            <v>5533801504</v>
          </cell>
          <cell r="C261" t="str">
            <v>A</v>
          </cell>
          <cell r="D261" t="str">
            <v>98103-2N</v>
          </cell>
          <cell r="E261">
            <v>1</v>
          </cell>
          <cell r="F261" t="str">
            <v>V66LT-2N AKIA</v>
          </cell>
          <cell r="G261">
            <v>0</v>
          </cell>
          <cell r="H261">
            <v>0</v>
          </cell>
          <cell r="I261">
            <v>4.3</v>
          </cell>
          <cell r="J261">
            <v>5.35</v>
          </cell>
          <cell r="K261">
            <v>11</v>
          </cell>
          <cell r="L261">
            <v>0.53</v>
          </cell>
          <cell r="M261">
            <v>7.78</v>
          </cell>
          <cell r="N261">
            <v>16</v>
          </cell>
          <cell r="O261">
            <v>2.2999999999999998</v>
          </cell>
          <cell r="P261">
            <v>4.7</v>
          </cell>
          <cell r="Q261">
            <v>2</v>
          </cell>
          <cell r="R261">
            <v>5.4</v>
          </cell>
          <cell r="S261">
            <v>11.1</v>
          </cell>
          <cell r="T261">
            <v>3</v>
          </cell>
          <cell r="U261">
            <v>3.89</v>
          </cell>
          <cell r="V261">
            <v>8</v>
          </cell>
          <cell r="W261">
            <v>3</v>
          </cell>
          <cell r="X261">
            <v>0</v>
          </cell>
          <cell r="Y261">
            <v>0.47</v>
          </cell>
          <cell r="Z261">
            <v>1</v>
          </cell>
          <cell r="AA261">
            <v>51.8</v>
          </cell>
          <cell r="AB261">
            <v>34.32</v>
          </cell>
          <cell r="AC261">
            <v>0.85</v>
          </cell>
          <cell r="AD261">
            <v>28</v>
          </cell>
          <cell r="AE261">
            <v>1096</v>
          </cell>
          <cell r="AF261" t="str">
            <v>B1,B2,B3,B4</v>
          </cell>
          <cell r="AG261">
            <v>0</v>
          </cell>
        </row>
        <row r="262">
          <cell r="A262">
            <v>5533801601</v>
          </cell>
          <cell r="C262" t="str">
            <v>C</v>
          </cell>
          <cell r="D262" t="str">
            <v>98103-4</v>
          </cell>
          <cell r="E262">
            <v>1</v>
          </cell>
          <cell r="F262" t="str">
            <v>V66LT-4 ACER</v>
          </cell>
          <cell r="I262">
            <v>2.09</v>
          </cell>
          <cell r="J262">
            <v>5.09</v>
          </cell>
          <cell r="K262">
            <v>9</v>
          </cell>
          <cell r="L262">
            <v>0.5</v>
          </cell>
          <cell r="M262">
            <v>5.7</v>
          </cell>
          <cell r="N262">
            <v>10</v>
          </cell>
          <cell r="O262">
            <v>2.8</v>
          </cell>
          <cell r="P262">
            <v>4.9000000000000004</v>
          </cell>
          <cell r="Q262">
            <v>2</v>
          </cell>
          <cell r="R262">
            <v>4.8</v>
          </cell>
          <cell r="S262">
            <v>8.4</v>
          </cell>
          <cell r="T262">
            <v>4</v>
          </cell>
          <cell r="U262">
            <v>0.56999999999999995</v>
          </cell>
          <cell r="V262">
            <v>1</v>
          </cell>
          <cell r="W262">
            <v>1</v>
          </cell>
          <cell r="X262">
            <v>0</v>
          </cell>
          <cell r="Y262">
            <v>0.55000000000000004</v>
          </cell>
          <cell r="Z262">
            <v>1</v>
          </cell>
          <cell r="AA262">
            <v>34.299999999999997</v>
          </cell>
          <cell r="AB262">
            <v>24.19</v>
          </cell>
          <cell r="AC262">
            <v>0.6</v>
          </cell>
          <cell r="AD262">
            <v>33</v>
          </cell>
          <cell r="AE262">
            <v>930</v>
          </cell>
          <cell r="AF262" t="str">
            <v>B1,B2,B3,B4</v>
          </cell>
          <cell r="AG262">
            <v>0</v>
          </cell>
          <cell r="AH262">
            <v>0</v>
          </cell>
          <cell r="AI262">
            <v>0</v>
          </cell>
          <cell r="AJ262">
            <v>0</v>
          </cell>
          <cell r="AK262">
            <v>0</v>
          </cell>
          <cell r="AL262">
            <v>0</v>
          </cell>
        </row>
        <row r="263">
          <cell r="A263">
            <v>5533801701</v>
          </cell>
          <cell r="C263" t="str">
            <v>A</v>
          </cell>
          <cell r="D263" t="str">
            <v>98103-4</v>
          </cell>
          <cell r="E263">
            <v>1</v>
          </cell>
          <cell r="F263" t="str">
            <v>V66LT SNI</v>
          </cell>
          <cell r="I263">
            <v>2.09</v>
          </cell>
          <cell r="J263">
            <v>5.09</v>
          </cell>
          <cell r="K263">
            <v>9</v>
          </cell>
          <cell r="L263">
            <v>0.5</v>
          </cell>
          <cell r="M263">
            <v>5.7</v>
          </cell>
          <cell r="N263">
            <v>10</v>
          </cell>
          <cell r="O263">
            <v>2.8</v>
          </cell>
          <cell r="P263">
            <v>4.9000000000000004</v>
          </cell>
          <cell r="Q263">
            <v>2</v>
          </cell>
          <cell r="R263">
            <v>7.1</v>
          </cell>
          <cell r="S263">
            <v>12.5</v>
          </cell>
          <cell r="T263">
            <v>3</v>
          </cell>
          <cell r="U263">
            <v>0.67</v>
          </cell>
          <cell r="V263">
            <v>1.2</v>
          </cell>
          <cell r="W263">
            <v>1</v>
          </cell>
          <cell r="X263">
            <v>0.55000000000000004</v>
          </cell>
          <cell r="Y263">
            <v>0.55000000000000004</v>
          </cell>
          <cell r="Z263">
            <v>1</v>
          </cell>
          <cell r="AA263">
            <v>38.6</v>
          </cell>
          <cell r="AB263">
            <v>26.59</v>
          </cell>
          <cell r="AC263">
            <v>0.66</v>
          </cell>
          <cell r="AD263">
            <v>33</v>
          </cell>
          <cell r="AE263">
            <v>930</v>
          </cell>
          <cell r="AF263" t="str">
            <v>B1,B2,B3,B4</v>
          </cell>
          <cell r="AG263">
            <v>0</v>
          </cell>
          <cell r="AH263">
            <v>0</v>
          </cell>
          <cell r="AI263">
            <v>0</v>
          </cell>
          <cell r="AJ263">
            <v>0</v>
          </cell>
          <cell r="AK263">
            <v>0</v>
          </cell>
          <cell r="AL263">
            <v>0</v>
          </cell>
        </row>
        <row r="264">
          <cell r="A264" t="str">
            <v>5533801D71</v>
          </cell>
          <cell r="C264" t="str">
            <v>A</v>
          </cell>
          <cell r="F264" t="str">
            <v>V66LT</v>
          </cell>
          <cell r="AA264">
            <v>0</v>
          </cell>
          <cell r="AD264">
            <v>35</v>
          </cell>
          <cell r="AE264">
            <v>877</v>
          </cell>
          <cell r="AF264" t="str">
            <v>B1,B2,B3,B4</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row>
        <row r="265">
          <cell r="A265">
            <v>5533802001</v>
          </cell>
          <cell r="B265" t="str">
            <v>AI</v>
          </cell>
          <cell r="D265" t="str">
            <v>98311-1</v>
          </cell>
          <cell r="F265" t="str">
            <v>V66LT SLOT BD</v>
          </cell>
          <cell r="I265">
            <v>0.5</v>
          </cell>
          <cell r="J265">
            <v>0.9</v>
          </cell>
          <cell r="K265">
            <v>3</v>
          </cell>
          <cell r="L265">
            <v>0.5</v>
          </cell>
          <cell r="M265">
            <v>2.7</v>
          </cell>
          <cell r="N265">
            <v>9</v>
          </cell>
          <cell r="O265">
            <v>0.28999999999999998</v>
          </cell>
          <cell r="P265">
            <v>1</v>
          </cell>
          <cell r="Y265">
            <v>0.28000000000000003</v>
          </cell>
          <cell r="Z265">
            <v>1</v>
          </cell>
          <cell r="AA265">
            <v>14</v>
          </cell>
          <cell r="AB265">
            <v>5.17</v>
          </cell>
          <cell r="AC265">
            <v>0.12</v>
          </cell>
          <cell r="AD265">
            <v>17</v>
          </cell>
          <cell r="AE265">
            <v>1767</v>
          </cell>
          <cell r="AF265" t="str">
            <v>B1,B2,B3,B4</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row>
        <row r="266">
          <cell r="A266">
            <v>5533802201</v>
          </cell>
          <cell r="B266" t="str">
            <v>AI</v>
          </cell>
          <cell r="D266" t="str">
            <v>98312-1</v>
          </cell>
          <cell r="F266" t="str">
            <v>V66LT SLOT BD</v>
          </cell>
          <cell r="I266">
            <v>0.1</v>
          </cell>
          <cell r="J266">
            <v>1.27</v>
          </cell>
          <cell r="K266">
            <v>3</v>
          </cell>
          <cell r="L266">
            <v>0.1</v>
          </cell>
          <cell r="M266">
            <v>3</v>
          </cell>
          <cell r="N266">
            <v>7</v>
          </cell>
          <cell r="O266">
            <v>0.41</v>
          </cell>
          <cell r="P266">
            <v>1</v>
          </cell>
          <cell r="Y266">
            <v>0.41</v>
          </cell>
          <cell r="Z266">
            <v>1</v>
          </cell>
          <cell r="AA266">
            <v>12</v>
          </cell>
          <cell r="AB266">
            <v>5.29</v>
          </cell>
          <cell r="AC266">
            <v>0.13</v>
          </cell>
          <cell r="AD266">
            <v>25</v>
          </cell>
          <cell r="AE266">
            <v>1237</v>
          </cell>
          <cell r="AF266" t="str">
            <v>B1,B2,B3,B4</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row>
        <row r="267">
          <cell r="A267">
            <v>5533802301</v>
          </cell>
          <cell r="B267" t="str">
            <v>AI</v>
          </cell>
          <cell r="D267" t="str">
            <v>98353-1</v>
          </cell>
          <cell r="F267" t="str">
            <v>V66LT SLOT BD</v>
          </cell>
          <cell r="I267">
            <v>0.5</v>
          </cell>
          <cell r="J267">
            <v>1.8</v>
          </cell>
          <cell r="K267">
            <v>4</v>
          </cell>
          <cell r="L267">
            <v>0.1</v>
          </cell>
          <cell r="M267">
            <v>2.7</v>
          </cell>
          <cell r="N267">
            <v>6</v>
          </cell>
          <cell r="O267">
            <v>0.43</v>
          </cell>
          <cell r="P267">
            <v>1</v>
          </cell>
          <cell r="Y267">
            <v>0.43</v>
          </cell>
          <cell r="Z267">
            <v>1</v>
          </cell>
          <cell r="AA267">
            <v>12</v>
          </cell>
          <cell r="AB267">
            <v>5.96</v>
          </cell>
          <cell r="AC267">
            <v>0.14000000000000001</v>
          </cell>
          <cell r="AD267">
            <v>26</v>
          </cell>
          <cell r="AE267">
            <v>1178</v>
          </cell>
          <cell r="AF267" t="str">
            <v>B1,B2,B3,B4</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row>
        <row r="268">
          <cell r="A268">
            <v>5533803001</v>
          </cell>
          <cell r="B268" t="str">
            <v>AI</v>
          </cell>
          <cell r="C268" t="str">
            <v>C</v>
          </cell>
          <cell r="D268" t="str">
            <v>97474-1</v>
          </cell>
          <cell r="F268" t="str">
            <v>V66LT IRDA BD</v>
          </cell>
          <cell r="I268">
            <v>0.34</v>
          </cell>
          <cell r="J268">
            <v>0.55000000000000004</v>
          </cell>
          <cell r="K268">
            <v>4</v>
          </cell>
          <cell r="L268">
            <v>0.1</v>
          </cell>
          <cell r="M268">
            <v>1.1000000000000001</v>
          </cell>
          <cell r="N268">
            <v>8</v>
          </cell>
          <cell r="O268">
            <v>1</v>
          </cell>
          <cell r="P268">
            <v>7.3</v>
          </cell>
          <cell r="Q268">
            <v>2</v>
          </cell>
          <cell r="Y268">
            <v>0.4</v>
          </cell>
          <cell r="Z268">
            <v>3</v>
          </cell>
          <cell r="AA268">
            <v>22.3</v>
          </cell>
          <cell r="AB268">
            <v>3.83</v>
          </cell>
          <cell r="AC268">
            <v>0.09</v>
          </cell>
          <cell r="AD268">
            <v>8</v>
          </cell>
          <cell r="AE268">
            <v>3837</v>
          </cell>
          <cell r="AF268" t="str">
            <v>B1,B2,B3,B4</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row>
        <row r="269">
          <cell r="A269">
            <v>5533803021</v>
          </cell>
          <cell r="C269" t="str">
            <v>A</v>
          </cell>
          <cell r="AA269">
            <v>0</v>
          </cell>
          <cell r="AD269">
            <v>9</v>
          </cell>
          <cell r="AE269">
            <v>3411</v>
          </cell>
          <cell r="AF269" t="str">
            <v>B1,B2,B3,B4</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row>
        <row r="270">
          <cell r="A270">
            <v>5533803201</v>
          </cell>
          <cell r="B270" t="str">
            <v>AI</v>
          </cell>
          <cell r="D270" t="str">
            <v>97474-1</v>
          </cell>
          <cell r="F270" t="str">
            <v>V66LT IRDA BD</v>
          </cell>
          <cell r="I270">
            <v>0.34</v>
          </cell>
          <cell r="J270">
            <v>0.55000000000000004</v>
          </cell>
          <cell r="K270">
            <v>4</v>
          </cell>
          <cell r="L270">
            <v>0.1</v>
          </cell>
          <cell r="M270">
            <v>0.97</v>
          </cell>
          <cell r="N270">
            <v>7</v>
          </cell>
          <cell r="O270">
            <v>0.71</v>
          </cell>
          <cell r="P270">
            <v>5.0999999999999996</v>
          </cell>
          <cell r="Y270">
            <v>0.4</v>
          </cell>
          <cell r="Z270">
            <v>3</v>
          </cell>
          <cell r="AA270">
            <v>19</v>
          </cell>
          <cell r="AB270">
            <v>3.07</v>
          </cell>
          <cell r="AC270">
            <v>7.0000000000000007E-2</v>
          </cell>
          <cell r="AD270">
            <v>8</v>
          </cell>
          <cell r="AE270">
            <v>3825</v>
          </cell>
          <cell r="AF270" t="str">
            <v>B1,B2,B3,B4</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row>
        <row r="271">
          <cell r="A271">
            <v>5533803211</v>
          </cell>
          <cell r="C271" t="str">
            <v>C</v>
          </cell>
          <cell r="D271" t="str">
            <v>99357-1</v>
          </cell>
          <cell r="E271">
            <v>20</v>
          </cell>
          <cell r="F271" t="str">
            <v>V66LT-3 IRDA BD</v>
          </cell>
          <cell r="I271">
            <v>0.3</v>
          </cell>
          <cell r="J271">
            <v>0.3</v>
          </cell>
          <cell r="K271">
            <v>2</v>
          </cell>
          <cell r="L271">
            <v>0.5</v>
          </cell>
          <cell r="M271">
            <v>1</v>
          </cell>
          <cell r="N271">
            <v>7</v>
          </cell>
          <cell r="O271">
            <v>0.7</v>
          </cell>
          <cell r="P271">
            <v>4.9000000000000004</v>
          </cell>
          <cell r="Q271">
            <v>2</v>
          </cell>
          <cell r="X271">
            <v>0.3</v>
          </cell>
          <cell r="Y271">
            <v>0.3</v>
          </cell>
          <cell r="Z271">
            <v>2</v>
          </cell>
          <cell r="AA271">
            <v>15.9</v>
          </cell>
          <cell r="AB271">
            <v>3.4</v>
          </cell>
          <cell r="AC271">
            <v>0.08</v>
          </cell>
          <cell r="AD271">
            <v>9</v>
          </cell>
          <cell r="AE271">
            <v>3411</v>
          </cell>
          <cell r="AF271" t="str">
            <v>B1,B2,B3,B4</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row>
        <row r="272">
          <cell r="A272">
            <v>5533803221</v>
          </cell>
          <cell r="C272" t="str">
            <v>C</v>
          </cell>
          <cell r="D272" t="str">
            <v>99357-1</v>
          </cell>
          <cell r="E272">
            <v>20</v>
          </cell>
          <cell r="F272" t="str">
            <v>V66LT-3 IRDA BD</v>
          </cell>
          <cell r="I272">
            <v>0.3</v>
          </cell>
          <cell r="J272">
            <v>0.3</v>
          </cell>
          <cell r="K272">
            <v>2</v>
          </cell>
          <cell r="L272">
            <v>0.5</v>
          </cell>
          <cell r="M272">
            <v>1.4</v>
          </cell>
          <cell r="N272">
            <v>9</v>
          </cell>
          <cell r="O272">
            <v>0.7</v>
          </cell>
          <cell r="P272">
            <v>4.5</v>
          </cell>
          <cell r="Q272">
            <v>2</v>
          </cell>
          <cell r="X272">
            <v>0.3</v>
          </cell>
          <cell r="Y272">
            <v>0.3</v>
          </cell>
          <cell r="Z272">
            <v>2</v>
          </cell>
          <cell r="AA272">
            <v>17.5</v>
          </cell>
          <cell r="AB272">
            <v>3.8</v>
          </cell>
          <cell r="AC272">
            <v>0.09</v>
          </cell>
          <cell r="AD272">
            <v>9</v>
          </cell>
          <cell r="AE272">
            <v>3411</v>
          </cell>
          <cell r="AF272" t="str">
            <v>B1,B2,B3,B4</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row>
        <row r="273">
          <cell r="A273">
            <v>5533803231</v>
          </cell>
          <cell r="C273" t="str">
            <v>A</v>
          </cell>
          <cell r="AA273">
            <v>0</v>
          </cell>
          <cell r="AD273">
            <v>9</v>
          </cell>
          <cell r="AE273">
            <v>3411</v>
          </cell>
          <cell r="AF273" t="str">
            <v>B1,B2,B3,B4</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row>
        <row r="274">
          <cell r="A274" t="str">
            <v>5533803D23</v>
          </cell>
          <cell r="C274" t="str">
            <v>A</v>
          </cell>
          <cell r="AA274">
            <v>0</v>
          </cell>
          <cell r="AD274">
            <v>9</v>
          </cell>
          <cell r="AE274">
            <v>3411</v>
          </cell>
          <cell r="AF274" t="str">
            <v>B1,B2,B3,B4</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row>
        <row r="275">
          <cell r="A275">
            <v>5533804001</v>
          </cell>
          <cell r="B275" t="str">
            <v>AI</v>
          </cell>
          <cell r="D275" t="str">
            <v>98327-1</v>
          </cell>
          <cell r="E275">
            <v>16</v>
          </cell>
          <cell r="F275" t="str">
            <v>V66LT LCD BD</v>
          </cell>
          <cell r="I275">
            <v>0</v>
          </cell>
          <cell r="J275">
            <v>0.5</v>
          </cell>
          <cell r="K275">
            <v>3</v>
          </cell>
          <cell r="L275">
            <v>0.4</v>
          </cell>
          <cell r="M275">
            <v>0.9</v>
          </cell>
          <cell r="N275">
            <v>6</v>
          </cell>
          <cell r="O275">
            <v>0.4</v>
          </cell>
          <cell r="P275">
            <v>2.7</v>
          </cell>
          <cell r="Y275">
            <v>0.28000000000000003</v>
          </cell>
          <cell r="Z275">
            <v>2</v>
          </cell>
          <cell r="AA275">
            <v>14</v>
          </cell>
          <cell r="AB275">
            <v>2.48</v>
          </cell>
          <cell r="AC275">
            <v>6.15</v>
          </cell>
          <cell r="AD275">
            <v>9</v>
          </cell>
          <cell r="AE275">
            <v>3533</v>
          </cell>
          <cell r="AF275" t="str">
            <v>B1,B2,B3,B4</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row>
        <row r="276">
          <cell r="A276">
            <v>5533804201</v>
          </cell>
          <cell r="B276" t="str">
            <v>AI</v>
          </cell>
          <cell r="D276" t="str">
            <v>97477-1</v>
          </cell>
          <cell r="F276" t="str">
            <v>V66LT MIDI BD</v>
          </cell>
          <cell r="I276">
            <v>0.05</v>
          </cell>
          <cell r="J276">
            <v>0.52</v>
          </cell>
          <cell r="K276">
            <v>3</v>
          </cell>
          <cell r="L276">
            <v>0.1</v>
          </cell>
          <cell r="M276">
            <v>1.56</v>
          </cell>
          <cell r="N276">
            <v>9</v>
          </cell>
          <cell r="O276">
            <v>1</v>
          </cell>
          <cell r="P276">
            <v>5.8</v>
          </cell>
          <cell r="Y276">
            <v>0.16</v>
          </cell>
          <cell r="Z276">
            <v>1</v>
          </cell>
          <cell r="AA276">
            <v>19</v>
          </cell>
          <cell r="AB276">
            <v>3.39</v>
          </cell>
          <cell r="AC276">
            <v>8.39</v>
          </cell>
          <cell r="AD276">
            <v>10</v>
          </cell>
          <cell r="AE276">
            <v>3058</v>
          </cell>
          <cell r="AF276" t="str">
            <v>B1,B2,B3,B4</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row>
        <row r="277">
          <cell r="A277">
            <v>5533805001</v>
          </cell>
          <cell r="B277" t="str">
            <v>AI</v>
          </cell>
          <cell r="C277" t="str">
            <v>C</v>
          </cell>
          <cell r="D277" t="str">
            <v>98328-1</v>
          </cell>
          <cell r="E277">
            <v>40</v>
          </cell>
          <cell r="F277" t="str">
            <v>V66LT IDE BD</v>
          </cell>
          <cell r="I277">
            <v>0.5</v>
          </cell>
          <cell r="J277">
            <v>0.2</v>
          </cell>
          <cell r="K277">
            <v>4</v>
          </cell>
          <cell r="L277">
            <v>0.5</v>
          </cell>
          <cell r="M277">
            <v>0.5</v>
          </cell>
          <cell r="N277">
            <v>9</v>
          </cell>
          <cell r="O277">
            <v>0.5</v>
          </cell>
          <cell r="P277">
            <v>9</v>
          </cell>
          <cell r="Y277">
            <v>0.05</v>
          </cell>
          <cell r="Z277">
            <v>1</v>
          </cell>
          <cell r="AA277">
            <v>23</v>
          </cell>
          <cell r="AB277">
            <v>2.75</v>
          </cell>
          <cell r="AC277">
            <v>7.0000000000000007E-2</v>
          </cell>
          <cell r="AD277">
            <v>3</v>
          </cell>
          <cell r="AE277">
            <v>10233</v>
          </cell>
          <cell r="AF277" t="str">
            <v>B1,B2,B3,B4</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row>
        <row r="278">
          <cell r="A278">
            <v>5533806001</v>
          </cell>
          <cell r="B278" t="str">
            <v>AI</v>
          </cell>
          <cell r="D278" t="str">
            <v>98329-1</v>
          </cell>
          <cell r="E278">
            <v>16</v>
          </cell>
          <cell r="F278" t="str">
            <v>V66LT K/B MS USB BD</v>
          </cell>
          <cell r="I278">
            <v>0</v>
          </cell>
          <cell r="J278">
            <v>0.6</v>
          </cell>
          <cell r="K278">
            <v>4</v>
          </cell>
          <cell r="L278">
            <v>0.5</v>
          </cell>
          <cell r="M278">
            <v>0.9</v>
          </cell>
          <cell r="N278">
            <v>6</v>
          </cell>
          <cell r="O278">
            <v>1.21</v>
          </cell>
          <cell r="P278">
            <v>8.1</v>
          </cell>
          <cell r="Y278">
            <v>0.28000000000000003</v>
          </cell>
          <cell r="Z278">
            <v>2</v>
          </cell>
          <cell r="AA278">
            <v>20</v>
          </cell>
          <cell r="AB278">
            <v>3.49</v>
          </cell>
          <cell r="AC278">
            <v>8.64</v>
          </cell>
          <cell r="AD278">
            <v>9</v>
          </cell>
          <cell r="AE278">
            <v>3533</v>
          </cell>
          <cell r="AF278" t="str">
            <v>B1,B2,B3,B4</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row>
        <row r="279">
          <cell r="A279">
            <v>5533808001</v>
          </cell>
          <cell r="B279" t="str">
            <v>AI</v>
          </cell>
          <cell r="C279" t="str">
            <v>A</v>
          </cell>
          <cell r="D279" t="str">
            <v>97508-1</v>
          </cell>
          <cell r="E279">
            <v>8</v>
          </cell>
          <cell r="F279" t="str">
            <v>V66LT AUDIO BD</v>
          </cell>
          <cell r="I279">
            <v>0.5</v>
          </cell>
          <cell r="J279">
            <v>0.3</v>
          </cell>
          <cell r="K279">
            <v>2</v>
          </cell>
          <cell r="L279">
            <v>0.5</v>
          </cell>
          <cell r="M279">
            <v>1.9</v>
          </cell>
          <cell r="N279">
            <v>12</v>
          </cell>
          <cell r="O279">
            <v>0.16</v>
          </cell>
          <cell r="P279">
            <v>1</v>
          </cell>
          <cell r="R279">
            <v>2.6</v>
          </cell>
          <cell r="S279">
            <v>16.399999999999999</v>
          </cell>
          <cell r="Y279">
            <v>0.3</v>
          </cell>
          <cell r="Z279">
            <v>2</v>
          </cell>
          <cell r="AA279">
            <v>33</v>
          </cell>
          <cell r="AB279">
            <v>6.26</v>
          </cell>
          <cell r="AC279">
            <v>0.15</v>
          </cell>
          <cell r="AD279">
            <v>9</v>
          </cell>
          <cell r="AE279">
            <v>3347</v>
          </cell>
          <cell r="AF279" t="str">
            <v>B1,B2,B3,B4</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row>
        <row r="280">
          <cell r="A280" t="str">
            <v>5533808D03</v>
          </cell>
          <cell r="C280" t="str">
            <v>A</v>
          </cell>
          <cell r="AA280">
            <v>0</v>
          </cell>
          <cell r="AD280">
            <v>9</v>
          </cell>
          <cell r="AE280">
            <v>3411</v>
          </cell>
          <cell r="AF280" t="str">
            <v>B1,B2,B3,B4</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row>
        <row r="281">
          <cell r="A281">
            <v>5533809601</v>
          </cell>
          <cell r="C281" t="str">
            <v>C</v>
          </cell>
          <cell r="D281" t="str">
            <v>99305-1</v>
          </cell>
          <cell r="E281">
            <v>12</v>
          </cell>
          <cell r="F281" t="str">
            <v>V66LT-3 SPK BD</v>
          </cell>
          <cell r="I281">
            <v>0.5</v>
          </cell>
          <cell r="J281">
            <v>0.5</v>
          </cell>
          <cell r="K281">
            <v>3</v>
          </cell>
          <cell r="L281">
            <v>0.5</v>
          </cell>
          <cell r="M281">
            <v>1.9</v>
          </cell>
          <cell r="N281">
            <v>12</v>
          </cell>
          <cell r="O281">
            <v>1.2</v>
          </cell>
          <cell r="P281">
            <v>7.6</v>
          </cell>
          <cell r="Q281">
            <v>2</v>
          </cell>
          <cell r="R281">
            <v>0.2</v>
          </cell>
          <cell r="S281">
            <v>1.3</v>
          </cell>
          <cell r="T281">
            <v>2</v>
          </cell>
          <cell r="X281">
            <v>0.3</v>
          </cell>
          <cell r="Y281">
            <v>0.87</v>
          </cell>
          <cell r="Z281">
            <v>2</v>
          </cell>
          <cell r="AA281">
            <v>25.9</v>
          </cell>
          <cell r="AB281">
            <v>6.17</v>
          </cell>
          <cell r="AC281">
            <v>0.15</v>
          </cell>
          <cell r="AD281">
            <v>26</v>
          </cell>
          <cell r="AE281">
            <v>1181</v>
          </cell>
          <cell r="AF281" t="str">
            <v>B1,B2,B3,B4</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row>
        <row r="282">
          <cell r="A282" t="str">
            <v>5533A01001</v>
          </cell>
          <cell r="B282" t="str">
            <v>AI</v>
          </cell>
          <cell r="D282" t="str">
            <v>98119-1</v>
          </cell>
          <cell r="E282">
            <v>1</v>
          </cell>
          <cell r="F282" t="str">
            <v>X50LA MB</v>
          </cell>
          <cell r="I282">
            <v>1.55</v>
          </cell>
          <cell r="J282">
            <v>4.04</v>
          </cell>
          <cell r="K282">
            <v>9</v>
          </cell>
          <cell r="L282">
            <v>0.5</v>
          </cell>
          <cell r="M282">
            <v>4.04</v>
          </cell>
          <cell r="N282">
            <v>9</v>
          </cell>
          <cell r="O282">
            <v>1.3</v>
          </cell>
          <cell r="P282">
            <v>2.9</v>
          </cell>
          <cell r="R282">
            <v>6.6</v>
          </cell>
          <cell r="S282">
            <v>14.7</v>
          </cell>
          <cell r="Y282">
            <v>0.43</v>
          </cell>
          <cell r="Z282">
            <v>1</v>
          </cell>
          <cell r="AA282">
            <v>37</v>
          </cell>
          <cell r="AB282">
            <v>18.399999999999999</v>
          </cell>
          <cell r="AC282">
            <v>0.45</v>
          </cell>
          <cell r="AD282">
            <v>26</v>
          </cell>
          <cell r="AE282">
            <v>1181</v>
          </cell>
          <cell r="AF282" t="str">
            <v>B1,B2,B3,B4</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row>
        <row r="283">
          <cell r="A283" t="str">
            <v>5533B01001</v>
          </cell>
          <cell r="B283" t="str">
            <v>AI</v>
          </cell>
          <cell r="C283" t="str">
            <v>C</v>
          </cell>
          <cell r="D283" t="str">
            <v>98125-1</v>
          </cell>
          <cell r="E283">
            <v>1</v>
          </cell>
          <cell r="F283" t="str">
            <v>V72MA</v>
          </cell>
          <cell r="I283">
            <v>1.08</v>
          </cell>
          <cell r="J283">
            <v>4.43</v>
          </cell>
          <cell r="K283">
            <v>10</v>
          </cell>
          <cell r="L283">
            <v>0.5</v>
          </cell>
          <cell r="M283">
            <v>6.21</v>
          </cell>
          <cell r="N283">
            <v>14</v>
          </cell>
          <cell r="O283">
            <v>5.9</v>
          </cell>
          <cell r="P283">
            <v>13.3</v>
          </cell>
          <cell r="Y283">
            <v>0.42</v>
          </cell>
          <cell r="Z283">
            <v>1</v>
          </cell>
          <cell r="AA283">
            <v>38</v>
          </cell>
          <cell r="AB283">
            <v>18.5</v>
          </cell>
          <cell r="AC283">
            <v>0.45</v>
          </cell>
          <cell r="AD283">
            <v>26</v>
          </cell>
          <cell r="AE283">
            <v>1195</v>
          </cell>
          <cell r="AF283" t="str">
            <v>B1,B2,B3,B4</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row>
        <row r="284">
          <cell r="A284" t="str">
            <v>5533B01021</v>
          </cell>
          <cell r="B284" t="str">
            <v>AI</v>
          </cell>
          <cell r="C284" t="str">
            <v>A</v>
          </cell>
          <cell r="D284" t="str">
            <v>98125-1</v>
          </cell>
          <cell r="E284">
            <v>1</v>
          </cell>
          <cell r="F284" t="str">
            <v>V72MA</v>
          </cell>
          <cell r="I284">
            <v>1.08</v>
          </cell>
          <cell r="J284">
            <v>4.43</v>
          </cell>
          <cell r="K284">
            <v>10</v>
          </cell>
          <cell r="L284">
            <v>0.5</v>
          </cell>
          <cell r="M284">
            <v>6.21</v>
          </cell>
          <cell r="N284">
            <v>14</v>
          </cell>
          <cell r="O284">
            <v>5.9</v>
          </cell>
          <cell r="P284">
            <v>13.3</v>
          </cell>
          <cell r="Y284">
            <v>0.42</v>
          </cell>
          <cell r="Z284">
            <v>1</v>
          </cell>
          <cell r="AA284">
            <v>38</v>
          </cell>
          <cell r="AB284">
            <v>18.5</v>
          </cell>
          <cell r="AC284">
            <v>0.45</v>
          </cell>
          <cell r="AD284">
            <v>26</v>
          </cell>
          <cell r="AE284">
            <v>1195</v>
          </cell>
          <cell r="AF284" t="str">
            <v>B1,B2,B3,B4</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row>
        <row r="285">
          <cell r="A285" t="str">
            <v>5533B01101</v>
          </cell>
          <cell r="B285" t="str">
            <v>AI</v>
          </cell>
          <cell r="C285" t="str">
            <v>C</v>
          </cell>
          <cell r="D285" t="str">
            <v>98125-2</v>
          </cell>
          <cell r="E285">
            <v>1</v>
          </cell>
          <cell r="F285" t="str">
            <v>V72MA</v>
          </cell>
          <cell r="I285">
            <v>1.08</v>
          </cell>
          <cell r="J285">
            <v>4.68</v>
          </cell>
          <cell r="K285">
            <v>10</v>
          </cell>
          <cell r="L285">
            <v>0.5</v>
          </cell>
          <cell r="M285">
            <v>4.21</v>
          </cell>
          <cell r="N285">
            <v>9</v>
          </cell>
          <cell r="O285">
            <v>1.5</v>
          </cell>
          <cell r="P285">
            <v>3.2</v>
          </cell>
          <cell r="R285">
            <v>6.2</v>
          </cell>
          <cell r="S285">
            <v>13.3</v>
          </cell>
          <cell r="Y285">
            <v>0.45</v>
          </cell>
          <cell r="Z285">
            <v>1</v>
          </cell>
          <cell r="AA285">
            <v>36</v>
          </cell>
          <cell r="AB285">
            <v>18.600000000000001</v>
          </cell>
          <cell r="AC285">
            <v>0.46</v>
          </cell>
          <cell r="AD285">
            <v>27</v>
          </cell>
          <cell r="AE285">
            <v>1133</v>
          </cell>
          <cell r="AF285" t="str">
            <v>B1,B2,B3,B4</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row>
        <row r="286">
          <cell r="A286" t="str">
            <v>5533J01001</v>
          </cell>
          <cell r="B286" t="str">
            <v>DS</v>
          </cell>
          <cell r="C286" t="str">
            <v>C</v>
          </cell>
          <cell r="D286" t="str">
            <v>99134-1</v>
          </cell>
          <cell r="E286">
            <v>1</v>
          </cell>
          <cell r="F286" t="str">
            <v>S57P</v>
          </cell>
          <cell r="G286">
            <v>2.7</v>
          </cell>
          <cell r="I286">
            <v>1.26</v>
          </cell>
          <cell r="J286">
            <v>4.66</v>
          </cell>
          <cell r="K286">
            <v>6</v>
          </cell>
          <cell r="L286">
            <v>0.3</v>
          </cell>
          <cell r="M286">
            <v>13.2</v>
          </cell>
          <cell r="N286">
            <v>17</v>
          </cell>
          <cell r="O286">
            <v>2.75</v>
          </cell>
          <cell r="P286">
            <v>3.5</v>
          </cell>
          <cell r="Q286">
            <v>2</v>
          </cell>
          <cell r="R286">
            <v>3.92</v>
          </cell>
          <cell r="S286">
            <v>5</v>
          </cell>
          <cell r="T286">
            <v>3</v>
          </cell>
          <cell r="U286">
            <v>2.4700000000000002</v>
          </cell>
          <cell r="V286">
            <v>3.2</v>
          </cell>
          <cell r="W286">
            <v>3.2</v>
          </cell>
          <cell r="Y286">
            <v>0.75</v>
          </cell>
          <cell r="Z286">
            <v>1</v>
          </cell>
          <cell r="AA286">
            <v>35.700000000000003</v>
          </cell>
          <cell r="AB286">
            <v>30.57</v>
          </cell>
          <cell r="AC286">
            <v>0.76</v>
          </cell>
          <cell r="AD286">
            <v>45</v>
          </cell>
          <cell r="AE286">
            <v>682</v>
          </cell>
          <cell r="AF286" t="str">
            <v>B1,B2,B3,B4</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row>
        <row r="287">
          <cell r="A287" t="str">
            <v>5533J02001</v>
          </cell>
          <cell r="C287" t="str">
            <v>C</v>
          </cell>
          <cell r="D287" t="str">
            <v>99443-1</v>
          </cell>
          <cell r="E287">
            <v>5</v>
          </cell>
          <cell r="F287" t="str">
            <v>S57P AUDIO BD</v>
          </cell>
          <cell r="I287">
            <v>0.3</v>
          </cell>
          <cell r="J287">
            <v>0.7</v>
          </cell>
          <cell r="K287">
            <v>6</v>
          </cell>
          <cell r="L287">
            <v>0.5</v>
          </cell>
          <cell r="M287">
            <v>0.93</v>
          </cell>
          <cell r="N287">
            <v>9</v>
          </cell>
          <cell r="O287">
            <v>1.3</v>
          </cell>
          <cell r="P287">
            <v>12.6</v>
          </cell>
          <cell r="Q287">
            <v>3</v>
          </cell>
          <cell r="Y287">
            <v>0.2</v>
          </cell>
          <cell r="Z287">
            <v>2</v>
          </cell>
          <cell r="AA287">
            <v>29.6</v>
          </cell>
          <cell r="AB287">
            <v>4.2300000000000004</v>
          </cell>
          <cell r="AC287">
            <v>0.1</v>
          </cell>
          <cell r="AD287">
            <v>6</v>
          </cell>
          <cell r="AE287">
            <v>5117</v>
          </cell>
          <cell r="AF287" t="str">
            <v>B1,B2,B3,B4</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row>
        <row r="288">
          <cell r="A288" t="str">
            <v>5533J03001</v>
          </cell>
          <cell r="C288" t="str">
            <v>C</v>
          </cell>
          <cell r="D288" t="str">
            <v>99444-1</v>
          </cell>
          <cell r="E288">
            <v>2</v>
          </cell>
          <cell r="F288" t="str">
            <v>S57P RISER CARD</v>
          </cell>
          <cell r="I288">
            <v>0.5</v>
          </cell>
          <cell r="J288">
            <v>0.6</v>
          </cell>
          <cell r="K288">
            <v>4</v>
          </cell>
          <cell r="L288">
            <v>0.5</v>
          </cell>
          <cell r="M288">
            <v>1.3</v>
          </cell>
          <cell r="N288">
            <v>8</v>
          </cell>
          <cell r="O288">
            <v>0.5</v>
          </cell>
          <cell r="P288">
            <v>3.1</v>
          </cell>
          <cell r="Q288">
            <v>1</v>
          </cell>
          <cell r="Y288">
            <v>0.3</v>
          </cell>
          <cell r="Z288">
            <v>2</v>
          </cell>
          <cell r="AA288">
            <v>17.100000000000001</v>
          </cell>
          <cell r="AB288">
            <v>4.2</v>
          </cell>
          <cell r="AC288">
            <v>0.1</v>
          </cell>
          <cell r="AD288">
            <v>9</v>
          </cell>
          <cell r="AE288">
            <v>3411</v>
          </cell>
          <cell r="AF288" t="str">
            <v>B1,B2,B3,B4</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row>
        <row r="289">
          <cell r="A289">
            <v>5534001001</v>
          </cell>
          <cell r="B289" t="str">
            <v>AI</v>
          </cell>
          <cell r="D289" t="str">
            <v>97135-1</v>
          </cell>
          <cell r="E289">
            <v>1</v>
          </cell>
          <cell r="F289" t="str">
            <v>V59X MB</v>
          </cell>
          <cell r="I289">
            <v>2.4</v>
          </cell>
          <cell r="J289">
            <v>4.22</v>
          </cell>
          <cell r="K289">
            <v>8</v>
          </cell>
          <cell r="L289">
            <v>0.5</v>
          </cell>
          <cell r="M289">
            <v>4.5</v>
          </cell>
          <cell r="N289">
            <v>9</v>
          </cell>
          <cell r="O289">
            <v>1.88</v>
          </cell>
          <cell r="P289">
            <v>3.8</v>
          </cell>
          <cell r="R289">
            <v>5.45</v>
          </cell>
          <cell r="S289">
            <v>10.9</v>
          </cell>
          <cell r="Y289">
            <v>0.48</v>
          </cell>
          <cell r="Z289">
            <v>1</v>
          </cell>
          <cell r="AA289">
            <v>33</v>
          </cell>
          <cell r="AB289">
            <v>19.399999999999999</v>
          </cell>
          <cell r="AC289">
            <v>0.48</v>
          </cell>
          <cell r="AD289">
            <v>29</v>
          </cell>
          <cell r="AE289">
            <v>1060</v>
          </cell>
          <cell r="AF289" t="str">
            <v>B1,B2,B3,B4</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row>
        <row r="290">
          <cell r="A290">
            <v>5534401001</v>
          </cell>
          <cell r="B290" t="str">
            <v>AI</v>
          </cell>
          <cell r="D290" t="str">
            <v>97155-1</v>
          </cell>
          <cell r="E290">
            <v>1</v>
          </cell>
          <cell r="F290" t="str">
            <v>T3 MB</v>
          </cell>
          <cell r="I290">
            <v>1.01</v>
          </cell>
          <cell r="J290">
            <v>2.59</v>
          </cell>
          <cell r="K290">
            <v>6</v>
          </cell>
          <cell r="L290">
            <v>0.85</v>
          </cell>
          <cell r="M290">
            <v>4.75</v>
          </cell>
          <cell r="N290">
            <v>11</v>
          </cell>
          <cell r="O290">
            <v>1.6</v>
          </cell>
          <cell r="P290">
            <v>3.7</v>
          </cell>
          <cell r="R290">
            <v>2.7</v>
          </cell>
          <cell r="S290">
            <v>6.3</v>
          </cell>
          <cell r="U290">
            <v>0.45</v>
          </cell>
          <cell r="V290">
            <v>1</v>
          </cell>
          <cell r="Y290">
            <v>0.41</v>
          </cell>
          <cell r="Z290">
            <v>1</v>
          </cell>
          <cell r="AA290">
            <v>29</v>
          </cell>
          <cell r="AB290">
            <v>14.3</v>
          </cell>
          <cell r="AC290">
            <v>0.35</v>
          </cell>
          <cell r="AD290">
            <v>25</v>
          </cell>
          <cell r="AE290">
            <v>1227</v>
          </cell>
          <cell r="AF290" t="str">
            <v>B1,B2,B3,B4</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row>
        <row r="291">
          <cell r="A291">
            <v>5534402001</v>
          </cell>
          <cell r="B291" t="str">
            <v>AI</v>
          </cell>
          <cell r="D291" t="str">
            <v>97468-1</v>
          </cell>
          <cell r="F291" t="str">
            <v>T3 IR LED BD</v>
          </cell>
          <cell r="I291">
            <v>0.5</v>
          </cell>
          <cell r="J291">
            <v>0.3</v>
          </cell>
          <cell r="K291">
            <v>2</v>
          </cell>
          <cell r="L291">
            <v>0.5</v>
          </cell>
          <cell r="M291">
            <v>1.7</v>
          </cell>
          <cell r="N291">
            <v>11</v>
          </cell>
          <cell r="Y291">
            <v>0.14000000000000001</v>
          </cell>
          <cell r="Z291">
            <v>1</v>
          </cell>
          <cell r="AA291">
            <v>14</v>
          </cell>
          <cell r="AB291">
            <v>3.14</v>
          </cell>
          <cell r="AC291">
            <v>7.78</v>
          </cell>
          <cell r="AD291">
            <v>9</v>
          </cell>
          <cell r="AE291">
            <v>3429</v>
          </cell>
          <cell r="AF291" t="str">
            <v>B1,B2,B3,B4</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row>
        <row r="292">
          <cell r="A292">
            <v>5534501001</v>
          </cell>
          <cell r="B292" t="str">
            <v>AI</v>
          </cell>
          <cell r="D292" t="str">
            <v>97145-1</v>
          </cell>
          <cell r="E292">
            <v>1</v>
          </cell>
          <cell r="F292" t="str">
            <v>V59LA MB</v>
          </cell>
          <cell r="I292">
            <v>2.4900000000000002</v>
          </cell>
          <cell r="J292">
            <v>5.24</v>
          </cell>
          <cell r="K292">
            <v>8</v>
          </cell>
          <cell r="L292">
            <v>0.32</v>
          </cell>
          <cell r="M292">
            <v>6.56</v>
          </cell>
          <cell r="N292">
            <v>10</v>
          </cell>
          <cell r="O292">
            <v>2.04</v>
          </cell>
          <cell r="P292">
            <v>3.1</v>
          </cell>
          <cell r="R292">
            <v>7.1</v>
          </cell>
          <cell r="S292">
            <v>10.8</v>
          </cell>
          <cell r="U292">
            <v>0.7</v>
          </cell>
          <cell r="V292">
            <v>1.1000000000000001</v>
          </cell>
          <cell r="Y292">
            <v>0.63</v>
          </cell>
          <cell r="Z292">
            <v>1</v>
          </cell>
          <cell r="AA292">
            <v>34</v>
          </cell>
          <cell r="AB292">
            <v>25</v>
          </cell>
          <cell r="AC292">
            <v>0.61</v>
          </cell>
          <cell r="AD292">
            <v>38</v>
          </cell>
          <cell r="AE292">
            <v>808</v>
          </cell>
          <cell r="AF292" t="str">
            <v>B1,B2,B3,B4</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row>
        <row r="293">
          <cell r="A293">
            <v>5534501011</v>
          </cell>
          <cell r="B293" t="str">
            <v>AI</v>
          </cell>
          <cell r="D293" t="str">
            <v>97145-1</v>
          </cell>
          <cell r="E293">
            <v>1</v>
          </cell>
          <cell r="F293" t="str">
            <v>V59LA MB</v>
          </cell>
          <cell r="I293">
            <v>2.4900000000000002</v>
          </cell>
          <cell r="J293">
            <v>5.24</v>
          </cell>
          <cell r="K293">
            <v>8</v>
          </cell>
          <cell r="L293">
            <v>0.32</v>
          </cell>
          <cell r="M293">
            <v>6.56</v>
          </cell>
          <cell r="N293">
            <v>10</v>
          </cell>
          <cell r="O293">
            <v>2.04</v>
          </cell>
          <cell r="P293">
            <v>3.1</v>
          </cell>
          <cell r="R293">
            <v>7.1</v>
          </cell>
          <cell r="S293">
            <v>10.8</v>
          </cell>
          <cell r="U293">
            <v>0.7</v>
          </cell>
          <cell r="V293">
            <v>1.1000000000000001</v>
          </cell>
          <cell r="Y293">
            <v>0.63</v>
          </cell>
          <cell r="Z293">
            <v>1</v>
          </cell>
          <cell r="AA293">
            <v>34</v>
          </cell>
          <cell r="AB293">
            <v>25</v>
          </cell>
          <cell r="AC293">
            <v>0.61</v>
          </cell>
          <cell r="AD293">
            <v>38</v>
          </cell>
          <cell r="AE293">
            <v>808</v>
          </cell>
          <cell r="AF293" t="str">
            <v>B1,B2,B3,B4</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row>
        <row r="294">
          <cell r="A294">
            <v>5534501021</v>
          </cell>
          <cell r="B294" t="str">
            <v>AI</v>
          </cell>
          <cell r="D294" t="str">
            <v>97145-1</v>
          </cell>
          <cell r="E294">
            <v>1</v>
          </cell>
          <cell r="F294" t="str">
            <v>V59LA MB</v>
          </cell>
          <cell r="I294">
            <v>2.4900000000000002</v>
          </cell>
          <cell r="J294">
            <v>5.21</v>
          </cell>
          <cell r="K294">
            <v>9</v>
          </cell>
          <cell r="L294">
            <v>0.32</v>
          </cell>
          <cell r="M294">
            <v>8.1</v>
          </cell>
          <cell r="N294">
            <v>14</v>
          </cell>
          <cell r="O294">
            <v>2.04</v>
          </cell>
          <cell r="P294">
            <v>3.5</v>
          </cell>
          <cell r="R294">
            <v>7.1</v>
          </cell>
          <cell r="S294">
            <v>12.3</v>
          </cell>
          <cell r="U294">
            <v>0.7</v>
          </cell>
          <cell r="V294">
            <v>1.2</v>
          </cell>
          <cell r="Y294">
            <v>0.55000000000000004</v>
          </cell>
          <cell r="Z294">
            <v>1</v>
          </cell>
          <cell r="AA294">
            <v>41</v>
          </cell>
          <cell r="AB294">
            <v>26.5</v>
          </cell>
          <cell r="AC294">
            <v>0.65</v>
          </cell>
          <cell r="AD294">
            <v>34</v>
          </cell>
          <cell r="AE294">
            <v>916</v>
          </cell>
          <cell r="AF294" t="str">
            <v>B1,B2,B3,B4</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row>
        <row r="295">
          <cell r="A295">
            <v>5534501031</v>
          </cell>
          <cell r="B295" t="str">
            <v>AI</v>
          </cell>
          <cell r="D295" t="str">
            <v>97145-1</v>
          </cell>
          <cell r="E295">
            <v>1</v>
          </cell>
          <cell r="F295" t="str">
            <v>V59LA MB</v>
          </cell>
          <cell r="I295">
            <v>2.4900000000000002</v>
          </cell>
          <cell r="J295">
            <v>5.21</v>
          </cell>
          <cell r="K295">
            <v>9</v>
          </cell>
          <cell r="L295">
            <v>0.32</v>
          </cell>
          <cell r="M295">
            <v>7.52</v>
          </cell>
          <cell r="N295">
            <v>13</v>
          </cell>
          <cell r="O295">
            <v>2.04</v>
          </cell>
          <cell r="P295">
            <v>3.5</v>
          </cell>
          <cell r="R295">
            <v>7.1</v>
          </cell>
          <cell r="S295">
            <v>12.3</v>
          </cell>
          <cell r="U295">
            <v>0.7</v>
          </cell>
          <cell r="V295">
            <v>1.2</v>
          </cell>
          <cell r="Y295">
            <v>0.55000000000000004</v>
          </cell>
          <cell r="Z295">
            <v>1</v>
          </cell>
          <cell r="AA295">
            <v>40</v>
          </cell>
          <cell r="AB295">
            <v>25.9</v>
          </cell>
          <cell r="AC295">
            <v>0.64</v>
          </cell>
          <cell r="AD295">
            <v>34</v>
          </cell>
          <cell r="AE295">
            <v>916</v>
          </cell>
          <cell r="AF295" t="str">
            <v>B1,B2,B3,B4</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row>
        <row r="296">
          <cell r="A296">
            <v>5534501051</v>
          </cell>
          <cell r="B296" t="str">
            <v>AI</v>
          </cell>
          <cell r="D296" t="str">
            <v>97145-1</v>
          </cell>
          <cell r="E296">
            <v>1</v>
          </cell>
          <cell r="F296" t="str">
            <v>V59LA MB</v>
          </cell>
          <cell r="I296">
            <v>2.4900000000000002</v>
          </cell>
          <cell r="J296">
            <v>5.24</v>
          </cell>
          <cell r="K296">
            <v>8</v>
          </cell>
          <cell r="L296">
            <v>0.32</v>
          </cell>
          <cell r="M296">
            <v>6.56</v>
          </cell>
          <cell r="N296">
            <v>10</v>
          </cell>
          <cell r="O296">
            <v>2.04</v>
          </cell>
          <cell r="P296">
            <v>3.1</v>
          </cell>
          <cell r="R296">
            <v>7.1</v>
          </cell>
          <cell r="S296">
            <v>10.8</v>
          </cell>
          <cell r="U296">
            <v>0.7</v>
          </cell>
          <cell r="V296">
            <v>1.1000000000000001</v>
          </cell>
          <cell r="Y296">
            <v>0.63</v>
          </cell>
          <cell r="Z296">
            <v>1</v>
          </cell>
          <cell r="AA296">
            <v>34</v>
          </cell>
          <cell r="AB296">
            <v>25</v>
          </cell>
          <cell r="AC296">
            <v>0.61</v>
          </cell>
          <cell r="AD296">
            <v>38</v>
          </cell>
          <cell r="AE296">
            <v>808</v>
          </cell>
          <cell r="AF296" t="str">
            <v>B1,B2,B3,B4</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row>
        <row r="297">
          <cell r="A297">
            <v>5534501061</v>
          </cell>
          <cell r="B297" t="str">
            <v>AI</v>
          </cell>
          <cell r="D297" t="str">
            <v>97145-1m</v>
          </cell>
          <cell r="E297">
            <v>1</v>
          </cell>
          <cell r="F297" t="str">
            <v>V59LA MB</v>
          </cell>
          <cell r="I297">
            <v>2.4500000000000002</v>
          </cell>
          <cell r="J297">
            <v>4.8600000000000003</v>
          </cell>
          <cell r="K297">
            <v>5</v>
          </cell>
          <cell r="L297">
            <v>0.32</v>
          </cell>
          <cell r="M297">
            <v>11.65</v>
          </cell>
          <cell r="N297">
            <v>12</v>
          </cell>
          <cell r="O297">
            <v>2.04</v>
          </cell>
          <cell r="P297">
            <v>2.1</v>
          </cell>
          <cell r="R297">
            <v>7.1</v>
          </cell>
          <cell r="S297">
            <v>7.3</v>
          </cell>
          <cell r="U297">
            <v>0.7</v>
          </cell>
          <cell r="V297">
            <v>0.7</v>
          </cell>
          <cell r="Y297">
            <v>0.93</v>
          </cell>
          <cell r="Z297">
            <v>1</v>
          </cell>
          <cell r="AA297">
            <v>28</v>
          </cell>
          <cell r="AB297">
            <v>30</v>
          </cell>
          <cell r="AC297">
            <v>0.74</v>
          </cell>
          <cell r="AD297">
            <v>56</v>
          </cell>
          <cell r="AE297">
            <v>546</v>
          </cell>
          <cell r="AF297" t="str">
            <v>B1,B2,B3,B4</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row>
        <row r="298">
          <cell r="A298">
            <v>5534501121</v>
          </cell>
          <cell r="B298" t="str">
            <v>AI</v>
          </cell>
          <cell r="D298" t="str">
            <v>97145-1</v>
          </cell>
          <cell r="E298">
            <v>1</v>
          </cell>
          <cell r="F298" t="str">
            <v>V59LA MB</v>
          </cell>
          <cell r="I298">
            <v>2.4900000000000002</v>
          </cell>
          <cell r="J298">
            <v>5.21</v>
          </cell>
          <cell r="K298">
            <v>9</v>
          </cell>
          <cell r="L298">
            <v>0.32</v>
          </cell>
          <cell r="M298">
            <v>7.52</v>
          </cell>
          <cell r="N298">
            <v>13</v>
          </cell>
          <cell r="O298">
            <v>2.04</v>
          </cell>
          <cell r="P298">
            <v>3.5</v>
          </cell>
          <cell r="R298">
            <v>7.1</v>
          </cell>
          <cell r="S298">
            <v>12.3</v>
          </cell>
          <cell r="U298">
            <v>0.7</v>
          </cell>
          <cell r="V298">
            <v>1.2</v>
          </cell>
          <cell r="Y298">
            <v>0.55000000000000004</v>
          </cell>
          <cell r="Z298">
            <v>1</v>
          </cell>
          <cell r="AA298">
            <v>40</v>
          </cell>
          <cell r="AB298">
            <v>25.9</v>
          </cell>
          <cell r="AC298">
            <v>0.64</v>
          </cell>
          <cell r="AD298">
            <v>34</v>
          </cell>
          <cell r="AE298">
            <v>916</v>
          </cell>
          <cell r="AF298" t="str">
            <v>B1,B2,B3,B4</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row>
        <row r="299">
          <cell r="A299">
            <v>5534501211</v>
          </cell>
          <cell r="B299" t="str">
            <v>AI</v>
          </cell>
          <cell r="D299" t="str">
            <v>97145-2</v>
          </cell>
          <cell r="E299">
            <v>1</v>
          </cell>
          <cell r="F299" t="str">
            <v>V59LA MB</v>
          </cell>
          <cell r="I299">
            <v>2.46</v>
          </cell>
          <cell r="J299">
            <v>5.65</v>
          </cell>
          <cell r="K299">
            <v>9</v>
          </cell>
          <cell r="L299">
            <v>0.53</v>
          </cell>
          <cell r="M299">
            <v>5.65</v>
          </cell>
          <cell r="N299">
            <v>9</v>
          </cell>
          <cell r="O299">
            <v>2.04</v>
          </cell>
          <cell r="P299">
            <v>3.2</v>
          </cell>
          <cell r="R299">
            <v>7.1</v>
          </cell>
          <cell r="S299">
            <v>11.3</v>
          </cell>
          <cell r="U299">
            <v>0.7</v>
          </cell>
          <cell r="V299">
            <v>1.1000000000000001</v>
          </cell>
          <cell r="Y299">
            <v>0.6</v>
          </cell>
          <cell r="Z299">
            <v>1</v>
          </cell>
          <cell r="AA299">
            <v>35</v>
          </cell>
          <cell r="AB299">
            <v>24.7</v>
          </cell>
          <cell r="AC299">
            <v>0.61</v>
          </cell>
          <cell r="AD299">
            <v>36</v>
          </cell>
          <cell r="AE299">
            <v>844</v>
          </cell>
          <cell r="AF299" t="str">
            <v>B1,B2,B3,B4</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row>
        <row r="300">
          <cell r="A300">
            <v>5534501221</v>
          </cell>
          <cell r="B300" t="str">
            <v>AI</v>
          </cell>
          <cell r="D300" t="str">
            <v>97145-2</v>
          </cell>
          <cell r="E300">
            <v>1</v>
          </cell>
          <cell r="F300" t="str">
            <v>V59LA MB</v>
          </cell>
          <cell r="I300">
            <v>2.4900000000000002</v>
          </cell>
          <cell r="J300">
            <v>5.7</v>
          </cell>
          <cell r="K300">
            <v>12</v>
          </cell>
          <cell r="L300">
            <v>0.32</v>
          </cell>
          <cell r="M300">
            <v>5.23</v>
          </cell>
          <cell r="N300">
            <v>11</v>
          </cell>
          <cell r="O300">
            <v>2.04</v>
          </cell>
          <cell r="P300">
            <v>4.3</v>
          </cell>
          <cell r="R300">
            <v>7.1</v>
          </cell>
          <cell r="S300">
            <v>14.9</v>
          </cell>
          <cell r="U300">
            <v>0.7</v>
          </cell>
          <cell r="V300">
            <v>1.5</v>
          </cell>
          <cell r="Y300">
            <v>0.45</v>
          </cell>
          <cell r="Z300">
            <v>1</v>
          </cell>
          <cell r="AA300">
            <v>45</v>
          </cell>
          <cell r="AB300">
            <v>24</v>
          </cell>
          <cell r="AC300">
            <v>0.59</v>
          </cell>
          <cell r="AD300">
            <v>28</v>
          </cell>
          <cell r="AE300">
            <v>1115</v>
          </cell>
          <cell r="AF300" t="str">
            <v>B1,B2,B3,B4</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row>
        <row r="301">
          <cell r="A301">
            <v>5534501231</v>
          </cell>
          <cell r="C301" t="str">
            <v>A</v>
          </cell>
          <cell r="D301" t="str">
            <v>97145-2</v>
          </cell>
          <cell r="E301">
            <v>1</v>
          </cell>
          <cell r="F301" t="str">
            <v>V59LA</v>
          </cell>
          <cell r="G301">
            <v>0</v>
          </cell>
          <cell r="H301">
            <v>0</v>
          </cell>
          <cell r="I301">
            <v>2.4900000000000002</v>
          </cell>
          <cell r="J301">
            <v>5.7</v>
          </cell>
          <cell r="K301">
            <v>12</v>
          </cell>
          <cell r="L301">
            <v>0.32</v>
          </cell>
          <cell r="M301">
            <v>5.23</v>
          </cell>
          <cell r="N301">
            <v>11</v>
          </cell>
          <cell r="O301">
            <v>2.04</v>
          </cell>
          <cell r="P301">
            <v>4.3</v>
          </cell>
          <cell r="Q301">
            <v>3</v>
          </cell>
          <cell r="R301">
            <v>7.1</v>
          </cell>
          <cell r="S301">
            <v>14.9</v>
          </cell>
          <cell r="T301">
            <v>3</v>
          </cell>
          <cell r="U301">
            <v>0.7</v>
          </cell>
          <cell r="V301">
            <v>1.5</v>
          </cell>
          <cell r="W301">
            <v>1</v>
          </cell>
          <cell r="X301">
            <v>0</v>
          </cell>
          <cell r="Y301">
            <v>0.47</v>
          </cell>
          <cell r="Z301">
            <v>1</v>
          </cell>
          <cell r="AA301">
            <v>44.7</v>
          </cell>
          <cell r="AB301">
            <v>26.54</v>
          </cell>
          <cell r="AC301">
            <v>0.66</v>
          </cell>
          <cell r="AD301">
            <v>28</v>
          </cell>
          <cell r="AE301">
            <v>1096</v>
          </cell>
          <cell r="AF301" t="str">
            <v>B1,B2,B3,B4</v>
          </cell>
          <cell r="AG301">
            <v>0</v>
          </cell>
        </row>
        <row r="302">
          <cell r="A302">
            <v>5534501241</v>
          </cell>
          <cell r="C302" t="str">
            <v>A</v>
          </cell>
          <cell r="D302" t="str">
            <v>97145-2</v>
          </cell>
          <cell r="E302">
            <v>1</v>
          </cell>
          <cell r="F302" t="str">
            <v>V59LA</v>
          </cell>
          <cell r="G302">
            <v>0</v>
          </cell>
          <cell r="H302">
            <v>0</v>
          </cell>
          <cell r="I302">
            <v>2.4900000000000002</v>
          </cell>
          <cell r="J302">
            <v>5.7</v>
          </cell>
          <cell r="K302">
            <v>12</v>
          </cell>
          <cell r="L302">
            <v>0.32</v>
          </cell>
          <cell r="M302">
            <v>5.23</v>
          </cell>
          <cell r="N302">
            <v>11</v>
          </cell>
          <cell r="O302">
            <v>2.04</v>
          </cell>
          <cell r="P302">
            <v>4.3</v>
          </cell>
          <cell r="Q302">
            <v>3</v>
          </cell>
          <cell r="R302">
            <v>7.1</v>
          </cell>
          <cell r="S302">
            <v>14.9</v>
          </cell>
          <cell r="T302">
            <v>3</v>
          </cell>
          <cell r="U302">
            <v>0.7</v>
          </cell>
          <cell r="V302">
            <v>1.5</v>
          </cell>
          <cell r="W302">
            <v>1</v>
          </cell>
          <cell r="X302">
            <v>0</v>
          </cell>
          <cell r="Y302">
            <v>0.47</v>
          </cell>
          <cell r="Z302">
            <v>1</v>
          </cell>
          <cell r="AA302">
            <v>44.7</v>
          </cell>
          <cell r="AB302">
            <v>26.54</v>
          </cell>
          <cell r="AC302">
            <v>0.66</v>
          </cell>
          <cell r="AD302">
            <v>28</v>
          </cell>
          <cell r="AE302">
            <v>1096</v>
          </cell>
          <cell r="AF302" t="str">
            <v>B1,B2,B3,B4</v>
          </cell>
          <cell r="AG302">
            <v>0</v>
          </cell>
        </row>
        <row r="303">
          <cell r="A303">
            <v>5534501401</v>
          </cell>
          <cell r="B303" t="str">
            <v>AI</v>
          </cell>
          <cell r="D303" t="str">
            <v>97145-1</v>
          </cell>
          <cell r="E303">
            <v>1</v>
          </cell>
          <cell r="F303" t="str">
            <v>V59LA MB</v>
          </cell>
          <cell r="I303">
            <v>2.4900000000000002</v>
          </cell>
          <cell r="J303">
            <v>5.24</v>
          </cell>
          <cell r="K303">
            <v>8</v>
          </cell>
          <cell r="L303">
            <v>0.32</v>
          </cell>
          <cell r="M303">
            <v>5.9</v>
          </cell>
          <cell r="N303">
            <v>9</v>
          </cell>
          <cell r="O303">
            <v>2.04</v>
          </cell>
          <cell r="P303">
            <v>3.1</v>
          </cell>
          <cell r="R303">
            <v>7.1</v>
          </cell>
          <cell r="S303">
            <v>10.8</v>
          </cell>
          <cell r="U303">
            <v>0.7</v>
          </cell>
          <cell r="V303">
            <v>1.1000000000000001</v>
          </cell>
          <cell r="Y303">
            <v>0.63</v>
          </cell>
          <cell r="Z303">
            <v>1</v>
          </cell>
          <cell r="AA303">
            <v>33</v>
          </cell>
          <cell r="AB303">
            <v>24.4</v>
          </cell>
          <cell r="AC303">
            <v>0.6</v>
          </cell>
          <cell r="AD303">
            <v>38</v>
          </cell>
          <cell r="AE303">
            <v>808</v>
          </cell>
          <cell r="AF303" t="str">
            <v>B1,B2,B3,B4</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row>
        <row r="304">
          <cell r="A304">
            <v>5534504001</v>
          </cell>
          <cell r="B304" t="str">
            <v>AI</v>
          </cell>
          <cell r="D304" t="str">
            <v>97518-1</v>
          </cell>
          <cell r="F304" t="str">
            <v>V59LA SLOT BD</v>
          </cell>
          <cell r="I304">
            <v>0.08</v>
          </cell>
          <cell r="J304">
            <v>2.37</v>
          </cell>
          <cell r="K304">
            <v>8</v>
          </cell>
          <cell r="L304">
            <v>0.3</v>
          </cell>
          <cell r="M304">
            <v>2</v>
          </cell>
          <cell r="N304">
            <v>7</v>
          </cell>
          <cell r="Y304">
            <v>0.27</v>
          </cell>
          <cell r="Z304">
            <v>1</v>
          </cell>
          <cell r="AA304">
            <v>16</v>
          </cell>
          <cell r="AB304">
            <v>5.0199999999999996</v>
          </cell>
          <cell r="AC304">
            <v>0.12</v>
          </cell>
          <cell r="AD304">
            <v>17</v>
          </cell>
          <cell r="AE304">
            <v>1855</v>
          </cell>
          <cell r="AF304" t="str">
            <v>B1,B2,B3,B4</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row>
        <row r="305">
          <cell r="A305">
            <v>5534504201</v>
          </cell>
          <cell r="B305" t="str">
            <v>AI</v>
          </cell>
          <cell r="C305" t="str">
            <v>C</v>
          </cell>
          <cell r="D305" t="str">
            <v>96532-1</v>
          </cell>
          <cell r="E305">
            <v>2</v>
          </cell>
          <cell r="F305" t="str">
            <v>V59LA RESER CARD</v>
          </cell>
          <cell r="I305">
            <v>0.69</v>
          </cell>
          <cell r="J305">
            <v>2.8</v>
          </cell>
          <cell r="K305">
            <v>23</v>
          </cell>
          <cell r="L305">
            <v>0.5</v>
          </cell>
          <cell r="M305">
            <v>1</v>
          </cell>
          <cell r="N305">
            <v>9</v>
          </cell>
          <cell r="O305">
            <v>0.12</v>
          </cell>
          <cell r="P305">
            <v>1.1000000000000001</v>
          </cell>
          <cell r="Y305">
            <v>0.2</v>
          </cell>
          <cell r="Z305">
            <v>2</v>
          </cell>
          <cell r="AA305">
            <v>35.1</v>
          </cell>
          <cell r="AB305">
            <v>6</v>
          </cell>
          <cell r="AC305">
            <v>0.15</v>
          </cell>
          <cell r="AD305">
            <v>6</v>
          </cell>
          <cell r="AE305">
            <v>5117</v>
          </cell>
          <cell r="AF305" t="str">
            <v>B1,B2,B3,B4</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row>
        <row r="306">
          <cell r="A306">
            <v>5534505001</v>
          </cell>
          <cell r="B306" t="str">
            <v>AI</v>
          </cell>
          <cell r="D306" t="str">
            <v>97519-1</v>
          </cell>
          <cell r="F306" t="str">
            <v>V59LA CD-TO-IDE</v>
          </cell>
          <cell r="I306">
            <v>0.44</v>
          </cell>
          <cell r="J306">
            <v>0</v>
          </cell>
          <cell r="K306">
            <v>0</v>
          </cell>
          <cell r="L306">
            <v>0.3</v>
          </cell>
          <cell r="M306">
            <v>12.43</v>
          </cell>
          <cell r="N306">
            <v>16</v>
          </cell>
          <cell r="O306">
            <v>0.36</v>
          </cell>
          <cell r="P306">
            <v>0.5</v>
          </cell>
          <cell r="R306">
            <v>5.3</v>
          </cell>
          <cell r="S306">
            <v>8.6</v>
          </cell>
          <cell r="Y306">
            <v>0.74</v>
          </cell>
          <cell r="Z306">
            <v>1</v>
          </cell>
          <cell r="AA306">
            <v>18</v>
          </cell>
          <cell r="AB306">
            <v>14.2</v>
          </cell>
          <cell r="AC306">
            <v>0.35</v>
          </cell>
          <cell r="AD306">
            <v>45</v>
          </cell>
          <cell r="AE306">
            <v>682</v>
          </cell>
          <cell r="AF306" t="str">
            <v>B1,B2,B3,B4</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row>
        <row r="307">
          <cell r="A307">
            <v>5534507001</v>
          </cell>
          <cell r="B307" t="str">
            <v>AI</v>
          </cell>
          <cell r="D307" t="str">
            <v>98362-1</v>
          </cell>
          <cell r="F307" t="str">
            <v>V59LA IRDA BD</v>
          </cell>
          <cell r="I307">
            <v>0.5</v>
          </cell>
          <cell r="J307">
            <v>0.5</v>
          </cell>
          <cell r="K307">
            <v>4</v>
          </cell>
          <cell r="L307">
            <v>0.5</v>
          </cell>
          <cell r="M307">
            <v>1.1000000000000001</v>
          </cell>
          <cell r="N307">
            <v>8</v>
          </cell>
          <cell r="O307">
            <v>0.71</v>
          </cell>
          <cell r="P307">
            <v>5.2</v>
          </cell>
          <cell r="Y307">
            <v>0.39</v>
          </cell>
          <cell r="Z307">
            <v>3</v>
          </cell>
          <cell r="AA307">
            <v>20</v>
          </cell>
          <cell r="AB307">
            <v>3.7</v>
          </cell>
          <cell r="AC307">
            <v>9.16</v>
          </cell>
          <cell r="AD307">
            <v>8</v>
          </cell>
          <cell r="AE307">
            <v>3855</v>
          </cell>
          <cell r="AF307" t="str">
            <v>B1,B2,B3,B4</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row>
        <row r="308">
          <cell r="A308">
            <v>5534801001</v>
          </cell>
          <cell r="B308" t="str">
            <v>AI</v>
          </cell>
          <cell r="D308" t="str">
            <v>97151-1</v>
          </cell>
          <cell r="E308">
            <v>1</v>
          </cell>
          <cell r="F308" t="str">
            <v>V59LT</v>
          </cell>
          <cell r="I308">
            <v>1.87</v>
          </cell>
          <cell r="J308">
            <v>5.54</v>
          </cell>
          <cell r="K308">
            <v>9</v>
          </cell>
          <cell r="L308">
            <v>0.21</v>
          </cell>
          <cell r="M308">
            <v>6.16</v>
          </cell>
          <cell r="N308">
            <v>10</v>
          </cell>
          <cell r="O308">
            <v>2</v>
          </cell>
          <cell r="P308">
            <v>3.2</v>
          </cell>
          <cell r="R308">
            <v>5.3</v>
          </cell>
          <cell r="S308">
            <v>8.6</v>
          </cell>
          <cell r="U308">
            <v>4.3</v>
          </cell>
          <cell r="V308">
            <v>6.9</v>
          </cell>
          <cell r="Y308">
            <v>0.59</v>
          </cell>
          <cell r="Z308">
            <v>1</v>
          </cell>
          <cell r="AA308">
            <v>39</v>
          </cell>
          <cell r="AB308">
            <v>25.9</v>
          </cell>
          <cell r="AC308">
            <v>0.64</v>
          </cell>
          <cell r="AD308">
            <v>36</v>
          </cell>
          <cell r="AE308">
            <v>860</v>
          </cell>
          <cell r="AF308" t="str">
            <v>B1,B2,B3,B4</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row>
        <row r="309">
          <cell r="A309">
            <v>5534801021</v>
          </cell>
          <cell r="B309" t="str">
            <v>AI</v>
          </cell>
          <cell r="C309" t="str">
            <v>C</v>
          </cell>
          <cell r="D309" t="str">
            <v>97151-2M</v>
          </cell>
          <cell r="E309">
            <v>1</v>
          </cell>
          <cell r="F309" t="str">
            <v>V59LT</v>
          </cell>
          <cell r="I309">
            <v>1.99</v>
          </cell>
          <cell r="J309">
            <v>5.6</v>
          </cell>
          <cell r="K309">
            <v>12</v>
          </cell>
          <cell r="L309">
            <v>0.21</v>
          </cell>
          <cell r="M309">
            <v>7.92</v>
          </cell>
          <cell r="N309">
            <v>17</v>
          </cell>
          <cell r="O309">
            <v>2.2000000000000002</v>
          </cell>
          <cell r="P309">
            <v>4.7</v>
          </cell>
          <cell r="R309">
            <v>5.2</v>
          </cell>
          <cell r="S309">
            <v>11.2</v>
          </cell>
          <cell r="U309">
            <v>3.4</v>
          </cell>
          <cell r="V309">
            <v>7.3</v>
          </cell>
          <cell r="Y309">
            <v>0.44</v>
          </cell>
          <cell r="Z309">
            <v>1</v>
          </cell>
          <cell r="AA309">
            <v>53</v>
          </cell>
          <cell r="AB309">
            <v>26.9</v>
          </cell>
          <cell r="AC309">
            <v>0.66</v>
          </cell>
          <cell r="AD309">
            <v>27</v>
          </cell>
          <cell r="AE309">
            <v>1138</v>
          </cell>
          <cell r="AF309" t="str">
            <v>B1,B2,B3,B4</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row>
        <row r="310">
          <cell r="A310">
            <v>5534801201</v>
          </cell>
          <cell r="B310" t="str">
            <v>AI</v>
          </cell>
          <cell r="D310" t="str">
            <v>97151-1</v>
          </cell>
          <cell r="E310">
            <v>1</v>
          </cell>
          <cell r="F310" t="str">
            <v>V59LT</v>
          </cell>
          <cell r="I310">
            <v>1.87</v>
          </cell>
          <cell r="J310">
            <v>5.54</v>
          </cell>
          <cell r="K310">
            <v>9</v>
          </cell>
          <cell r="L310">
            <v>0.21</v>
          </cell>
          <cell r="M310">
            <v>6.16</v>
          </cell>
          <cell r="N310">
            <v>10</v>
          </cell>
          <cell r="O310">
            <v>2</v>
          </cell>
          <cell r="P310">
            <v>3.2</v>
          </cell>
          <cell r="R310">
            <v>5.3</v>
          </cell>
          <cell r="S310">
            <v>8.6</v>
          </cell>
          <cell r="U310">
            <v>4.3</v>
          </cell>
          <cell r="V310">
            <v>6.9</v>
          </cell>
          <cell r="Y310">
            <v>0.59</v>
          </cell>
          <cell r="Z310">
            <v>1</v>
          </cell>
          <cell r="AA310">
            <v>39</v>
          </cell>
          <cell r="AB310">
            <v>25.9</v>
          </cell>
          <cell r="AC310">
            <v>0.64</v>
          </cell>
          <cell r="AD310">
            <v>36</v>
          </cell>
          <cell r="AE310">
            <v>860</v>
          </cell>
          <cell r="AF310" t="str">
            <v>B1,B2,B3,B4</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row>
        <row r="311">
          <cell r="A311">
            <v>5534801221</v>
          </cell>
          <cell r="B311" t="str">
            <v>AI</v>
          </cell>
          <cell r="C311" t="str">
            <v>C</v>
          </cell>
          <cell r="D311" t="str">
            <v>97151-2M</v>
          </cell>
          <cell r="E311">
            <v>1</v>
          </cell>
          <cell r="F311" t="str">
            <v>V59LT</v>
          </cell>
          <cell r="I311">
            <v>1.99</v>
          </cell>
          <cell r="J311">
            <v>5.6</v>
          </cell>
          <cell r="K311">
            <v>12</v>
          </cell>
          <cell r="L311">
            <v>0.21</v>
          </cell>
          <cell r="M311">
            <v>7.92</v>
          </cell>
          <cell r="N311">
            <v>17</v>
          </cell>
          <cell r="O311">
            <v>2.2000000000000002</v>
          </cell>
          <cell r="P311">
            <v>4.7</v>
          </cell>
          <cell r="R311">
            <v>5.2</v>
          </cell>
          <cell r="S311">
            <v>11.2</v>
          </cell>
          <cell r="U311">
            <v>3.4</v>
          </cell>
          <cell r="V311">
            <v>7.3</v>
          </cell>
          <cell r="Y311">
            <v>0.44</v>
          </cell>
          <cell r="Z311">
            <v>1</v>
          </cell>
          <cell r="AA311">
            <v>53</v>
          </cell>
          <cell r="AB311">
            <v>26.9</v>
          </cell>
          <cell r="AC311">
            <v>0.66</v>
          </cell>
          <cell r="AD311">
            <v>27</v>
          </cell>
          <cell r="AE311">
            <v>1138</v>
          </cell>
          <cell r="AF311" t="str">
            <v>B1,B2,B3,B4</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row>
        <row r="312">
          <cell r="A312">
            <v>5534801231</v>
          </cell>
          <cell r="B312" t="str">
            <v>AI</v>
          </cell>
          <cell r="D312">
            <v>97508</v>
          </cell>
          <cell r="E312">
            <v>1</v>
          </cell>
          <cell r="F312" t="str">
            <v>V59LT AUDIO</v>
          </cell>
          <cell r="I312">
            <v>0.5</v>
          </cell>
          <cell r="J312">
            <v>0.8</v>
          </cell>
          <cell r="K312">
            <v>5</v>
          </cell>
          <cell r="L312">
            <v>0.1</v>
          </cell>
          <cell r="M312">
            <v>1.3</v>
          </cell>
          <cell r="N312">
            <v>8</v>
          </cell>
          <cell r="O312">
            <v>1.29</v>
          </cell>
          <cell r="P312">
            <v>7.9</v>
          </cell>
          <cell r="Y312">
            <v>0.31</v>
          </cell>
          <cell r="Z312">
            <v>2</v>
          </cell>
          <cell r="AA312">
            <v>23</v>
          </cell>
          <cell r="AB312">
            <v>4.3</v>
          </cell>
          <cell r="AC312">
            <v>0.1</v>
          </cell>
          <cell r="AD312">
            <v>9</v>
          </cell>
          <cell r="AE312">
            <v>3262</v>
          </cell>
          <cell r="AF312" t="str">
            <v>B1,B2,B3,B4</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row>
        <row r="313">
          <cell r="A313">
            <v>5534801241</v>
          </cell>
          <cell r="B313" t="str">
            <v>AI</v>
          </cell>
          <cell r="D313" t="str">
            <v>98349-1</v>
          </cell>
          <cell r="E313">
            <v>1</v>
          </cell>
          <cell r="F313" t="str">
            <v>V59LT LVDS I/F</v>
          </cell>
          <cell r="I313">
            <v>0.11</v>
          </cell>
          <cell r="J313">
            <v>0.28000000000000003</v>
          </cell>
          <cell r="K313">
            <v>4</v>
          </cell>
          <cell r="L313">
            <v>0.01</v>
          </cell>
          <cell r="M313">
            <v>0.69</v>
          </cell>
          <cell r="N313">
            <v>10</v>
          </cell>
          <cell r="O313">
            <v>0.73</v>
          </cell>
          <cell r="P313">
            <v>10.6</v>
          </cell>
          <cell r="R313">
            <v>0.14000000000000001</v>
          </cell>
          <cell r="S313">
            <v>2</v>
          </cell>
          <cell r="Y313">
            <v>0.19</v>
          </cell>
          <cell r="Z313">
            <v>3</v>
          </cell>
          <cell r="AA313">
            <v>30</v>
          </cell>
          <cell r="AB313">
            <v>2.15</v>
          </cell>
          <cell r="AC313">
            <v>5.33</v>
          </cell>
          <cell r="AD313">
            <v>4</v>
          </cell>
          <cell r="AE313">
            <v>7681</v>
          </cell>
          <cell r="AF313" t="str">
            <v>B1,B2,B3,B4</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row>
        <row r="314">
          <cell r="A314">
            <v>5534801301</v>
          </cell>
          <cell r="B314" t="str">
            <v>AI</v>
          </cell>
          <cell r="D314" t="str">
            <v>97151-1</v>
          </cell>
          <cell r="E314">
            <v>1</v>
          </cell>
          <cell r="F314" t="str">
            <v>V59LT</v>
          </cell>
          <cell r="I314">
            <v>1.87</v>
          </cell>
          <cell r="J314">
            <v>5.54</v>
          </cell>
          <cell r="K314">
            <v>9</v>
          </cell>
          <cell r="L314">
            <v>0.21</v>
          </cell>
          <cell r="M314">
            <v>6.16</v>
          </cell>
          <cell r="N314">
            <v>10</v>
          </cell>
          <cell r="O314">
            <v>2</v>
          </cell>
          <cell r="P314">
            <v>3.2</v>
          </cell>
          <cell r="R314">
            <v>5.3</v>
          </cell>
          <cell r="S314">
            <v>8.6</v>
          </cell>
          <cell r="U314">
            <v>4.3</v>
          </cell>
          <cell r="V314">
            <v>6.9</v>
          </cell>
          <cell r="Y314">
            <v>0.59</v>
          </cell>
          <cell r="Z314">
            <v>1</v>
          </cell>
          <cell r="AA314">
            <v>39</v>
          </cell>
          <cell r="AB314">
            <v>25.9</v>
          </cell>
          <cell r="AC314">
            <v>0.64</v>
          </cell>
          <cell r="AD314">
            <v>36</v>
          </cell>
          <cell r="AE314">
            <v>860</v>
          </cell>
          <cell r="AF314" t="str">
            <v>B1,B2,B3,B4</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row>
        <row r="315">
          <cell r="A315">
            <v>5534801331</v>
          </cell>
          <cell r="B315" t="str">
            <v>AI</v>
          </cell>
          <cell r="C315" t="str">
            <v>C</v>
          </cell>
          <cell r="D315" t="str">
            <v>97151-2M</v>
          </cell>
          <cell r="E315">
            <v>1</v>
          </cell>
          <cell r="F315" t="str">
            <v>V59LT</v>
          </cell>
          <cell r="I315">
            <v>4.5999999999999996</v>
          </cell>
          <cell r="J315">
            <v>5.21</v>
          </cell>
          <cell r="K315">
            <v>12</v>
          </cell>
          <cell r="L315">
            <v>0.21</v>
          </cell>
          <cell r="M315">
            <v>6.5</v>
          </cell>
          <cell r="N315">
            <v>15</v>
          </cell>
          <cell r="O315">
            <v>2.2000000000000002</v>
          </cell>
          <cell r="P315">
            <v>5.0999999999999996</v>
          </cell>
          <cell r="R315">
            <v>5.2</v>
          </cell>
          <cell r="S315">
            <v>12</v>
          </cell>
          <cell r="U315">
            <v>3.4</v>
          </cell>
          <cell r="V315">
            <v>7.9</v>
          </cell>
          <cell r="Y315">
            <v>0.41</v>
          </cell>
          <cell r="Z315">
            <v>1</v>
          </cell>
          <cell r="AA315">
            <v>53</v>
          </cell>
          <cell r="AB315">
            <v>27.7</v>
          </cell>
          <cell r="AC315">
            <v>0.68</v>
          </cell>
          <cell r="AD315">
            <v>25</v>
          </cell>
          <cell r="AE315">
            <v>1223</v>
          </cell>
          <cell r="AF315" t="str">
            <v>B1,B2,B3,B4</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row>
        <row r="316">
          <cell r="A316">
            <v>5534801401</v>
          </cell>
          <cell r="B316" t="str">
            <v>AI</v>
          </cell>
          <cell r="D316" t="str">
            <v>97151-1</v>
          </cell>
          <cell r="E316">
            <v>1</v>
          </cell>
          <cell r="F316" t="str">
            <v>V59LT</v>
          </cell>
          <cell r="I316">
            <v>1.87</v>
          </cell>
          <cell r="J316">
            <v>5.54</v>
          </cell>
          <cell r="K316">
            <v>9</v>
          </cell>
          <cell r="L316">
            <v>0.21</v>
          </cell>
          <cell r="M316">
            <v>8.6300000000000008</v>
          </cell>
          <cell r="N316">
            <v>14</v>
          </cell>
          <cell r="O316">
            <v>2</v>
          </cell>
          <cell r="P316">
            <v>3.2</v>
          </cell>
          <cell r="R316">
            <v>5.3</v>
          </cell>
          <cell r="S316">
            <v>8.6</v>
          </cell>
          <cell r="U316">
            <v>4.3</v>
          </cell>
          <cell r="V316">
            <v>6.9</v>
          </cell>
          <cell r="Y316">
            <v>0.59</v>
          </cell>
          <cell r="Z316">
            <v>1</v>
          </cell>
          <cell r="AA316">
            <v>43</v>
          </cell>
          <cell r="AB316">
            <v>28.4</v>
          </cell>
          <cell r="AC316">
            <v>0.7</v>
          </cell>
          <cell r="AD316">
            <v>36</v>
          </cell>
          <cell r="AE316">
            <v>860</v>
          </cell>
          <cell r="AF316" t="str">
            <v>B1,B2,B3,B4</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row>
        <row r="317">
          <cell r="A317">
            <v>5534801441</v>
          </cell>
          <cell r="B317" t="str">
            <v>AI</v>
          </cell>
          <cell r="C317" t="str">
            <v>C</v>
          </cell>
          <cell r="D317" t="str">
            <v>97151-3</v>
          </cell>
          <cell r="E317">
            <v>1</v>
          </cell>
          <cell r="F317" t="str">
            <v>V59LT</v>
          </cell>
          <cell r="I317">
            <v>4.8</v>
          </cell>
          <cell r="J317">
            <v>5.17</v>
          </cell>
          <cell r="K317">
            <v>11</v>
          </cell>
          <cell r="L317">
            <v>0.53</v>
          </cell>
          <cell r="M317">
            <v>5.64</v>
          </cell>
          <cell r="N317">
            <v>12</v>
          </cell>
          <cell r="O317">
            <v>2.2000000000000002</v>
          </cell>
          <cell r="P317">
            <v>4.7</v>
          </cell>
          <cell r="R317">
            <v>5.2</v>
          </cell>
          <cell r="S317">
            <v>11.1</v>
          </cell>
          <cell r="U317">
            <v>3.4</v>
          </cell>
          <cell r="V317">
            <v>7.3</v>
          </cell>
          <cell r="Y317">
            <v>0.45</v>
          </cell>
          <cell r="Z317">
            <v>1</v>
          </cell>
          <cell r="AA317">
            <v>47</v>
          </cell>
          <cell r="AB317">
            <v>27.3</v>
          </cell>
          <cell r="AC317">
            <v>0.67</v>
          </cell>
          <cell r="AD317">
            <v>27</v>
          </cell>
          <cell r="AE317">
            <v>1128</v>
          </cell>
          <cell r="AF317" t="str">
            <v>B1,B2,B3,B4</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row>
        <row r="318">
          <cell r="A318">
            <v>5534801451</v>
          </cell>
          <cell r="B318" t="str">
            <v>AI</v>
          </cell>
          <cell r="C318" t="str">
            <v>C</v>
          </cell>
          <cell r="D318" t="str">
            <v>97151-3</v>
          </cell>
          <cell r="E318">
            <v>1</v>
          </cell>
          <cell r="F318" t="str">
            <v>V59LT</v>
          </cell>
          <cell r="I318">
            <v>4.8</v>
          </cell>
          <cell r="J318">
            <v>5.17</v>
          </cell>
          <cell r="K318">
            <v>11</v>
          </cell>
          <cell r="L318">
            <v>0.53</v>
          </cell>
          <cell r="M318">
            <v>5.64</v>
          </cell>
          <cell r="N318">
            <v>12</v>
          </cell>
          <cell r="O318">
            <v>2.2000000000000002</v>
          </cell>
          <cell r="P318">
            <v>4.7</v>
          </cell>
          <cell r="R318">
            <v>5.2</v>
          </cell>
          <cell r="S318">
            <v>11.1</v>
          </cell>
          <cell r="U318">
            <v>3.4</v>
          </cell>
          <cell r="V318">
            <v>7.3</v>
          </cell>
          <cell r="Y318">
            <v>0.45</v>
          </cell>
          <cell r="Z318">
            <v>1</v>
          </cell>
          <cell r="AA318">
            <v>47</v>
          </cell>
          <cell r="AB318">
            <v>27.3</v>
          </cell>
          <cell r="AC318">
            <v>0.67</v>
          </cell>
          <cell r="AD318">
            <v>27</v>
          </cell>
          <cell r="AE318">
            <v>1128</v>
          </cell>
          <cell r="AF318" t="str">
            <v>B1,B2,B3,B4</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row>
        <row r="319">
          <cell r="A319">
            <v>5534801701</v>
          </cell>
          <cell r="B319" t="str">
            <v>AI</v>
          </cell>
          <cell r="D319" t="str">
            <v>97151-1</v>
          </cell>
          <cell r="E319">
            <v>1</v>
          </cell>
          <cell r="F319" t="str">
            <v>V59LT</v>
          </cell>
          <cell r="I319">
            <v>1.87</v>
          </cell>
          <cell r="J319">
            <v>5.54</v>
          </cell>
          <cell r="K319">
            <v>9</v>
          </cell>
          <cell r="L319">
            <v>0.21</v>
          </cell>
          <cell r="M319">
            <v>6.16</v>
          </cell>
          <cell r="N319">
            <v>10</v>
          </cell>
          <cell r="O319">
            <v>2</v>
          </cell>
          <cell r="P319">
            <v>3.2</v>
          </cell>
          <cell r="R319">
            <v>5.3</v>
          </cell>
          <cell r="S319">
            <v>8.6</v>
          </cell>
          <cell r="U319">
            <v>4.3</v>
          </cell>
          <cell r="V319">
            <v>6.9</v>
          </cell>
          <cell r="Y319">
            <v>0.59</v>
          </cell>
          <cell r="Z319">
            <v>1</v>
          </cell>
          <cell r="AA319">
            <v>39</v>
          </cell>
          <cell r="AB319">
            <v>25.9</v>
          </cell>
          <cell r="AC319">
            <v>0.64</v>
          </cell>
          <cell r="AD319">
            <v>36</v>
          </cell>
          <cell r="AE319">
            <v>860</v>
          </cell>
          <cell r="AF319" t="str">
            <v>B1,B2,B3,B4</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row>
        <row r="320">
          <cell r="A320">
            <v>5534802001</v>
          </cell>
          <cell r="B320" t="str">
            <v>AI</v>
          </cell>
          <cell r="D320" t="str">
            <v>97474-1</v>
          </cell>
          <cell r="F320" t="str">
            <v>V59LT IRDA BD</v>
          </cell>
          <cell r="I320">
            <v>0.34</v>
          </cell>
          <cell r="J320">
            <v>0.55000000000000004</v>
          </cell>
          <cell r="K320">
            <v>4</v>
          </cell>
          <cell r="L320">
            <v>0.01</v>
          </cell>
          <cell r="M320">
            <v>0.97</v>
          </cell>
          <cell r="N320">
            <v>7</v>
          </cell>
          <cell r="O320">
            <v>0.71</v>
          </cell>
          <cell r="P320">
            <v>5.0999999999999996</v>
          </cell>
          <cell r="Y320">
            <v>0.4</v>
          </cell>
          <cell r="Z320">
            <v>3</v>
          </cell>
          <cell r="AA320">
            <v>19</v>
          </cell>
          <cell r="AB320">
            <v>2.98</v>
          </cell>
          <cell r="AC320">
            <v>7.36</v>
          </cell>
          <cell r="AD320">
            <v>8</v>
          </cell>
          <cell r="AE320">
            <v>3825</v>
          </cell>
          <cell r="AF320" t="str">
            <v>B1,B2,B3,B4</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row>
        <row r="321">
          <cell r="A321">
            <v>5534802201</v>
          </cell>
          <cell r="B321" t="str">
            <v>AI</v>
          </cell>
          <cell r="D321" t="str">
            <v>97511-1</v>
          </cell>
          <cell r="F321" t="str">
            <v>V59LT IRDA BD</v>
          </cell>
          <cell r="I321">
            <v>0.23</v>
          </cell>
          <cell r="J321">
            <v>0.42</v>
          </cell>
          <cell r="K321">
            <v>3</v>
          </cell>
          <cell r="L321">
            <v>0.01</v>
          </cell>
          <cell r="M321">
            <v>0.97</v>
          </cell>
          <cell r="N321">
            <v>7</v>
          </cell>
          <cell r="O321">
            <v>0.71</v>
          </cell>
          <cell r="P321">
            <v>5.0999999999999996</v>
          </cell>
          <cell r="Y321">
            <v>0.4</v>
          </cell>
          <cell r="Z321">
            <v>3</v>
          </cell>
          <cell r="AA321">
            <v>18</v>
          </cell>
          <cell r="AB321">
            <v>2.74</v>
          </cell>
          <cell r="AC321">
            <v>6.77</v>
          </cell>
          <cell r="AD321">
            <v>8</v>
          </cell>
          <cell r="AE321">
            <v>3825</v>
          </cell>
          <cell r="AF321" t="str">
            <v>B1,B2,B3,B4</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row>
        <row r="322">
          <cell r="A322">
            <v>5534803401</v>
          </cell>
          <cell r="B322" t="str">
            <v>AI</v>
          </cell>
          <cell r="C322" t="str">
            <v>C</v>
          </cell>
          <cell r="D322" t="str">
            <v>96532-2</v>
          </cell>
          <cell r="E322">
            <v>2</v>
          </cell>
          <cell r="F322" t="str">
            <v>V59LT SLOT BD</v>
          </cell>
          <cell r="I322">
            <v>0.5</v>
          </cell>
          <cell r="J322">
            <v>3.4</v>
          </cell>
          <cell r="K322">
            <v>22</v>
          </cell>
          <cell r="L322">
            <v>0.5</v>
          </cell>
          <cell r="M322">
            <v>2</v>
          </cell>
          <cell r="N322">
            <v>13</v>
          </cell>
          <cell r="Y322">
            <v>0.3</v>
          </cell>
          <cell r="Z322">
            <v>2</v>
          </cell>
          <cell r="AA322">
            <v>37</v>
          </cell>
          <cell r="AB322">
            <v>7.2</v>
          </cell>
          <cell r="AC322">
            <v>0.18</v>
          </cell>
          <cell r="AD322">
            <v>9</v>
          </cell>
          <cell r="AE322">
            <v>3411</v>
          </cell>
          <cell r="AF322" t="str">
            <v>B1,B2,B3,B4</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row>
        <row r="323">
          <cell r="A323">
            <v>5534804201</v>
          </cell>
          <cell r="B323" t="str">
            <v>AI</v>
          </cell>
          <cell r="D323" t="str">
            <v>97477-1</v>
          </cell>
          <cell r="F323" t="str">
            <v>V59LT Lock midi bd</v>
          </cell>
          <cell r="I323">
            <v>0.05</v>
          </cell>
          <cell r="J323">
            <v>0.52</v>
          </cell>
          <cell r="K323">
            <v>3</v>
          </cell>
          <cell r="L323">
            <v>0.01</v>
          </cell>
          <cell r="M323">
            <v>1.56</v>
          </cell>
          <cell r="N323">
            <v>9</v>
          </cell>
          <cell r="O323">
            <v>1</v>
          </cell>
          <cell r="P323">
            <v>5.8</v>
          </cell>
          <cell r="Y323">
            <v>0.16</v>
          </cell>
          <cell r="Z323">
            <v>1</v>
          </cell>
          <cell r="AA323">
            <v>19</v>
          </cell>
          <cell r="AB323">
            <v>3.3</v>
          </cell>
          <cell r="AC323">
            <v>8.17</v>
          </cell>
          <cell r="AD323">
            <v>10</v>
          </cell>
          <cell r="AE323">
            <v>3058</v>
          </cell>
          <cell r="AF323" t="str">
            <v>B1,B2,B3,B4</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row>
        <row r="324">
          <cell r="A324">
            <v>5534805301</v>
          </cell>
          <cell r="B324" t="str">
            <v>AI</v>
          </cell>
          <cell r="D324" t="str">
            <v>96531-1</v>
          </cell>
          <cell r="F324" t="str">
            <v>V59LT Id2m audio</v>
          </cell>
          <cell r="I324">
            <v>0.49</v>
          </cell>
          <cell r="J324">
            <v>1.1000000000000001</v>
          </cell>
          <cell r="K324">
            <v>3</v>
          </cell>
          <cell r="L324">
            <v>0.01</v>
          </cell>
          <cell r="M324">
            <v>4.03</v>
          </cell>
          <cell r="N324">
            <v>11</v>
          </cell>
          <cell r="O324">
            <v>1.1000000000000001</v>
          </cell>
          <cell r="P324">
            <v>3</v>
          </cell>
          <cell r="Y324">
            <v>0.35</v>
          </cell>
          <cell r="Z324">
            <v>1</v>
          </cell>
          <cell r="AA324">
            <v>18</v>
          </cell>
          <cell r="AB324">
            <v>7.08</v>
          </cell>
          <cell r="AC324">
            <v>0.17</v>
          </cell>
          <cell r="AD324">
            <v>21</v>
          </cell>
          <cell r="AE324">
            <v>1447</v>
          </cell>
          <cell r="AF324" t="str">
            <v>B1,B2,B3,B4</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row>
        <row r="325">
          <cell r="A325">
            <v>5534805401</v>
          </cell>
          <cell r="B325" t="str">
            <v>AI</v>
          </cell>
          <cell r="C325" t="str">
            <v>T</v>
          </cell>
          <cell r="D325" t="str">
            <v>97508-1</v>
          </cell>
          <cell r="F325" t="str">
            <v>V59LT audio BD</v>
          </cell>
          <cell r="I325">
            <v>0.42</v>
          </cell>
          <cell r="J325">
            <v>0.3</v>
          </cell>
          <cell r="K325">
            <v>2</v>
          </cell>
          <cell r="L325">
            <v>0.5</v>
          </cell>
          <cell r="M325">
            <v>1.2</v>
          </cell>
          <cell r="N325">
            <v>8</v>
          </cell>
          <cell r="O325">
            <v>0.52</v>
          </cell>
          <cell r="P325">
            <v>3.5</v>
          </cell>
          <cell r="R325">
            <v>0.15</v>
          </cell>
          <cell r="S325">
            <v>1</v>
          </cell>
          <cell r="Y325">
            <v>0.43</v>
          </cell>
          <cell r="Z325">
            <v>3</v>
          </cell>
          <cell r="AA325">
            <v>18</v>
          </cell>
          <cell r="AB325">
            <v>3.52</v>
          </cell>
          <cell r="AC325">
            <v>8.6999999999999993</v>
          </cell>
          <cell r="AD325">
            <v>9</v>
          </cell>
          <cell r="AE325">
            <v>3533</v>
          </cell>
          <cell r="AF325" t="str">
            <v>B1,B2,B3,B4</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row>
        <row r="326">
          <cell r="A326">
            <v>5534806401</v>
          </cell>
          <cell r="B326" t="str">
            <v>AI</v>
          </cell>
          <cell r="D326" t="str">
            <v>97509-1</v>
          </cell>
          <cell r="F326" t="str">
            <v>V59LT LCD BD</v>
          </cell>
          <cell r="I326">
            <v>0.42</v>
          </cell>
          <cell r="J326">
            <v>0.86</v>
          </cell>
          <cell r="K326">
            <v>3</v>
          </cell>
          <cell r="L326">
            <v>0.5</v>
          </cell>
          <cell r="M326">
            <v>2</v>
          </cell>
          <cell r="N326">
            <v>7</v>
          </cell>
          <cell r="O326">
            <v>1.05</v>
          </cell>
          <cell r="P326">
            <v>3.7</v>
          </cell>
          <cell r="Y326">
            <v>0.27</v>
          </cell>
          <cell r="Z326">
            <v>1</v>
          </cell>
          <cell r="AA326">
            <v>15</v>
          </cell>
          <cell r="AB326">
            <v>5.0999999999999996</v>
          </cell>
          <cell r="AC326">
            <v>0.12</v>
          </cell>
          <cell r="AD326">
            <v>17</v>
          </cell>
          <cell r="AE326">
            <v>1855</v>
          </cell>
          <cell r="AF326" t="str">
            <v>B1,B2,B3,B4</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row>
        <row r="327">
          <cell r="A327">
            <v>5534810001</v>
          </cell>
          <cell r="B327" t="str">
            <v>AI</v>
          </cell>
          <cell r="D327" t="str">
            <v>98340-1</v>
          </cell>
          <cell r="F327" t="str">
            <v>V59LT RISER</v>
          </cell>
          <cell r="I327">
            <v>0.5</v>
          </cell>
          <cell r="J327">
            <v>1</v>
          </cell>
          <cell r="K327">
            <v>3</v>
          </cell>
          <cell r="L327">
            <v>0.5</v>
          </cell>
          <cell r="M327">
            <v>2</v>
          </cell>
          <cell r="N327">
            <v>6</v>
          </cell>
          <cell r="O327">
            <v>0.78</v>
          </cell>
          <cell r="P327">
            <v>2.2999999999999998</v>
          </cell>
          <cell r="Y327">
            <v>0.32</v>
          </cell>
          <cell r="Z327">
            <v>1</v>
          </cell>
          <cell r="AA327">
            <v>12</v>
          </cell>
          <cell r="AB327">
            <v>5.0999999999999996</v>
          </cell>
          <cell r="AC327">
            <v>0.12</v>
          </cell>
          <cell r="AD327">
            <v>19</v>
          </cell>
          <cell r="AE327">
            <v>1590</v>
          </cell>
          <cell r="AF327" t="str">
            <v>B1,B2,B3,B4</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row>
        <row r="328">
          <cell r="A328">
            <v>5534810011</v>
          </cell>
          <cell r="B328" t="str">
            <v>AI</v>
          </cell>
          <cell r="D328" t="str">
            <v>97342-2</v>
          </cell>
          <cell r="F328" t="str">
            <v>V59LT RISER</v>
          </cell>
          <cell r="I328">
            <v>0.5</v>
          </cell>
          <cell r="J328">
            <v>2.8</v>
          </cell>
          <cell r="K328">
            <v>8</v>
          </cell>
          <cell r="L328">
            <v>0.5</v>
          </cell>
          <cell r="M328">
            <v>2.8</v>
          </cell>
          <cell r="N328">
            <v>8</v>
          </cell>
          <cell r="O328">
            <v>1.38</v>
          </cell>
          <cell r="P328">
            <v>3.9</v>
          </cell>
          <cell r="Y328">
            <v>0.33</v>
          </cell>
          <cell r="Z328">
            <v>1</v>
          </cell>
          <cell r="AA328">
            <v>21</v>
          </cell>
          <cell r="AB328">
            <v>8.31</v>
          </cell>
          <cell r="AC328">
            <v>0.2</v>
          </cell>
          <cell r="AD328">
            <v>20</v>
          </cell>
          <cell r="AE328">
            <v>1514</v>
          </cell>
          <cell r="AF328" t="str">
            <v>B1,B2,B3,B4</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row>
        <row r="329">
          <cell r="A329">
            <v>5534810021</v>
          </cell>
          <cell r="B329" t="str">
            <v>AI</v>
          </cell>
          <cell r="C329" t="str">
            <v>C</v>
          </cell>
          <cell r="D329" t="str">
            <v>96532-2</v>
          </cell>
          <cell r="E329">
            <v>2</v>
          </cell>
          <cell r="F329" t="str">
            <v>V59LT RISER</v>
          </cell>
          <cell r="I329">
            <v>0.5</v>
          </cell>
          <cell r="J329">
            <v>3.4</v>
          </cell>
          <cell r="K329">
            <v>22</v>
          </cell>
          <cell r="L329">
            <v>0.5</v>
          </cell>
          <cell r="M329">
            <v>2</v>
          </cell>
          <cell r="N329">
            <v>13</v>
          </cell>
          <cell r="Y329">
            <v>0.3</v>
          </cell>
          <cell r="Z329">
            <v>2</v>
          </cell>
          <cell r="AA329">
            <v>37</v>
          </cell>
          <cell r="AB329">
            <v>7.2</v>
          </cell>
          <cell r="AC329">
            <v>0.18</v>
          </cell>
          <cell r="AD329">
            <v>9</v>
          </cell>
          <cell r="AE329">
            <v>3411</v>
          </cell>
          <cell r="AF329" t="str">
            <v>B1,B2,B3,B4</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row>
        <row r="330">
          <cell r="A330">
            <v>5534810031</v>
          </cell>
          <cell r="B330" t="str">
            <v>AI</v>
          </cell>
          <cell r="D330" t="str">
            <v>97339-2</v>
          </cell>
          <cell r="F330" t="str">
            <v>V59LT RISER</v>
          </cell>
          <cell r="I330">
            <v>0.5</v>
          </cell>
          <cell r="J330">
            <v>3.92</v>
          </cell>
          <cell r="K330">
            <v>9</v>
          </cell>
          <cell r="L330">
            <v>0.5</v>
          </cell>
          <cell r="M330">
            <v>3.48</v>
          </cell>
          <cell r="N330">
            <v>8</v>
          </cell>
          <cell r="Y330">
            <v>0.41</v>
          </cell>
          <cell r="Z330">
            <v>1</v>
          </cell>
          <cell r="AA330">
            <v>18</v>
          </cell>
          <cell r="AB330">
            <v>8.81</v>
          </cell>
          <cell r="AC330">
            <v>0.21</v>
          </cell>
          <cell r="AD330">
            <v>25</v>
          </cell>
          <cell r="AE330">
            <v>1218</v>
          </cell>
          <cell r="AF330" t="str">
            <v>B1,B2,B3,B4</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55348P1021</v>
          </cell>
          <cell r="B331" t="str">
            <v>AI</v>
          </cell>
          <cell r="D331" t="str">
            <v>97151-1</v>
          </cell>
          <cell r="E331">
            <v>1</v>
          </cell>
          <cell r="F331" t="str">
            <v>V59LT</v>
          </cell>
          <cell r="I331">
            <v>1.87</v>
          </cell>
          <cell r="J331">
            <v>5.54</v>
          </cell>
          <cell r="K331">
            <v>9</v>
          </cell>
          <cell r="L331">
            <v>0.21</v>
          </cell>
          <cell r="M331">
            <v>6.78</v>
          </cell>
          <cell r="N331">
            <v>11</v>
          </cell>
          <cell r="O331">
            <v>2</v>
          </cell>
          <cell r="P331">
            <v>3.2</v>
          </cell>
          <cell r="R331">
            <v>5.3</v>
          </cell>
          <cell r="S331">
            <v>8.6</v>
          </cell>
          <cell r="U331">
            <v>4.3</v>
          </cell>
          <cell r="V331">
            <v>6.9</v>
          </cell>
          <cell r="Y331">
            <v>0.59</v>
          </cell>
          <cell r="Z331">
            <v>1</v>
          </cell>
          <cell r="AA331">
            <v>40</v>
          </cell>
          <cell r="AB331">
            <v>26.5</v>
          </cell>
          <cell r="AC331">
            <v>0.65</v>
          </cell>
          <cell r="AD331">
            <v>36</v>
          </cell>
          <cell r="AE331">
            <v>860</v>
          </cell>
          <cell r="AF331" t="str">
            <v>B1,B2,B3,B4</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row>
        <row r="332">
          <cell r="A332">
            <v>5534901001</v>
          </cell>
          <cell r="B332" t="str">
            <v>AI</v>
          </cell>
          <cell r="D332" t="str">
            <v>97154-1</v>
          </cell>
          <cell r="E332">
            <v>1</v>
          </cell>
          <cell r="F332" t="str">
            <v>V65XA MB</v>
          </cell>
          <cell r="I332">
            <v>1.31</v>
          </cell>
          <cell r="J332">
            <v>4.97</v>
          </cell>
          <cell r="K332">
            <v>8</v>
          </cell>
          <cell r="L332">
            <v>0.5</v>
          </cell>
          <cell r="M332">
            <v>6.84</v>
          </cell>
          <cell r="N332">
            <v>11</v>
          </cell>
          <cell r="O332">
            <v>6.59</v>
          </cell>
          <cell r="P332">
            <v>10.6</v>
          </cell>
          <cell r="R332">
            <v>1.23</v>
          </cell>
          <cell r="S332">
            <v>2</v>
          </cell>
          <cell r="U332">
            <v>0.6</v>
          </cell>
          <cell r="V332">
            <v>1</v>
          </cell>
          <cell r="Y332">
            <v>0.6</v>
          </cell>
          <cell r="Z332">
            <v>1</v>
          </cell>
          <cell r="AA332">
            <v>34</v>
          </cell>
          <cell r="AB332">
            <v>22.6</v>
          </cell>
          <cell r="AC332">
            <v>0.55000000000000004</v>
          </cell>
          <cell r="AD332">
            <v>36</v>
          </cell>
          <cell r="AE332">
            <v>852</v>
          </cell>
          <cell r="AF332" t="str">
            <v>B1,B2,B3,B4</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row>
        <row r="333">
          <cell r="A333">
            <v>5534901011</v>
          </cell>
          <cell r="B333" t="str">
            <v>AI</v>
          </cell>
          <cell r="D333" t="str">
            <v>97154-1</v>
          </cell>
          <cell r="E333">
            <v>1</v>
          </cell>
          <cell r="F333" t="str">
            <v>V65XA MB</v>
          </cell>
          <cell r="I333">
            <v>1.31</v>
          </cell>
          <cell r="J333">
            <v>4.97</v>
          </cell>
          <cell r="K333">
            <v>8</v>
          </cell>
          <cell r="L333">
            <v>0.5</v>
          </cell>
          <cell r="M333">
            <v>6.84</v>
          </cell>
          <cell r="N333">
            <v>11</v>
          </cell>
          <cell r="O333">
            <v>6.59</v>
          </cell>
          <cell r="P333">
            <v>10.6</v>
          </cell>
          <cell r="R333">
            <v>1.23</v>
          </cell>
          <cell r="S333">
            <v>2</v>
          </cell>
          <cell r="U333">
            <v>0.6</v>
          </cell>
          <cell r="V333">
            <v>1</v>
          </cell>
          <cell r="Y333">
            <v>0.6</v>
          </cell>
          <cell r="Z333">
            <v>1</v>
          </cell>
          <cell r="AA333">
            <v>34</v>
          </cell>
          <cell r="AB333">
            <v>22.6</v>
          </cell>
          <cell r="AC333">
            <v>0.55000000000000004</v>
          </cell>
          <cell r="AD333">
            <v>36</v>
          </cell>
          <cell r="AE333">
            <v>852</v>
          </cell>
          <cell r="AF333" t="str">
            <v>B1,B2,B3,B4</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row>
        <row r="334">
          <cell r="A334">
            <v>5534901061</v>
          </cell>
          <cell r="B334" t="str">
            <v>AI</v>
          </cell>
          <cell r="D334" t="str">
            <v>97154-1</v>
          </cell>
          <cell r="E334">
            <v>1</v>
          </cell>
          <cell r="F334" t="str">
            <v>V65XA MB</v>
          </cell>
          <cell r="I334">
            <v>1.31</v>
          </cell>
          <cell r="J334">
            <v>4.97</v>
          </cell>
          <cell r="K334">
            <v>8</v>
          </cell>
          <cell r="L334">
            <v>0.5</v>
          </cell>
          <cell r="M334">
            <v>6.84</v>
          </cell>
          <cell r="N334">
            <v>11</v>
          </cell>
          <cell r="O334">
            <v>6.59</v>
          </cell>
          <cell r="P334">
            <v>10.6</v>
          </cell>
          <cell r="R334">
            <v>1.23</v>
          </cell>
          <cell r="S334">
            <v>2</v>
          </cell>
          <cell r="U334">
            <v>0.6</v>
          </cell>
          <cell r="V334">
            <v>1</v>
          </cell>
          <cell r="Y334">
            <v>0.6</v>
          </cell>
          <cell r="Z334">
            <v>1</v>
          </cell>
          <cell r="AA334">
            <v>34</v>
          </cell>
          <cell r="AB334">
            <v>22.6</v>
          </cell>
          <cell r="AC334">
            <v>0.55000000000000004</v>
          </cell>
          <cell r="AD334">
            <v>36</v>
          </cell>
          <cell r="AE334">
            <v>852</v>
          </cell>
          <cell r="AF334" t="str">
            <v>B1,B2,B3,B4</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row>
        <row r="335">
          <cell r="A335">
            <v>5534901071</v>
          </cell>
          <cell r="B335" t="str">
            <v>AI</v>
          </cell>
          <cell r="D335" t="str">
            <v>97154-2</v>
          </cell>
          <cell r="E335">
            <v>1</v>
          </cell>
          <cell r="F335" t="str">
            <v>V65XA ICR MB</v>
          </cell>
          <cell r="I335">
            <v>1.55</v>
          </cell>
          <cell r="J335">
            <v>4.83</v>
          </cell>
          <cell r="K335">
            <v>8</v>
          </cell>
          <cell r="L335">
            <v>0.5</v>
          </cell>
          <cell r="M335">
            <v>5.44</v>
          </cell>
          <cell r="N335">
            <v>9</v>
          </cell>
          <cell r="O335">
            <v>6.04</v>
          </cell>
          <cell r="P335">
            <v>10</v>
          </cell>
          <cell r="Y335">
            <v>0.57999999999999996</v>
          </cell>
          <cell r="Z335">
            <v>1</v>
          </cell>
          <cell r="AA335">
            <v>28</v>
          </cell>
          <cell r="AB335">
            <v>18.899999999999999</v>
          </cell>
          <cell r="AC335">
            <v>0.46</v>
          </cell>
          <cell r="AD335">
            <v>35</v>
          </cell>
          <cell r="AE335">
            <v>877</v>
          </cell>
          <cell r="AF335" t="str">
            <v>B1,B2,B3,B4</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row>
        <row r="336">
          <cell r="A336" t="str">
            <v>5534A01001</v>
          </cell>
          <cell r="B336" t="str">
            <v>AI</v>
          </cell>
          <cell r="D336" t="str">
            <v>98109-1</v>
          </cell>
          <cell r="E336">
            <v>1</v>
          </cell>
          <cell r="F336" t="str">
            <v>V66LA</v>
          </cell>
          <cell r="I336">
            <v>1.25</v>
          </cell>
          <cell r="J336">
            <v>5.8</v>
          </cell>
          <cell r="K336">
            <v>10</v>
          </cell>
          <cell r="L336">
            <v>0.31</v>
          </cell>
          <cell r="M336">
            <v>8.2899999999999991</v>
          </cell>
          <cell r="N336">
            <v>16</v>
          </cell>
          <cell r="O336">
            <v>3.8</v>
          </cell>
          <cell r="P336">
            <v>7.3</v>
          </cell>
          <cell r="R336">
            <v>8.6</v>
          </cell>
          <cell r="S336">
            <v>16.600000000000001</v>
          </cell>
          <cell r="U336">
            <v>0.52</v>
          </cell>
          <cell r="V336">
            <v>1</v>
          </cell>
          <cell r="Y336">
            <v>0.5</v>
          </cell>
          <cell r="Z336">
            <v>1</v>
          </cell>
          <cell r="AA336">
            <v>52</v>
          </cell>
          <cell r="AB336">
            <v>29</v>
          </cell>
          <cell r="AC336">
            <v>0.71</v>
          </cell>
          <cell r="AD336">
            <v>30</v>
          </cell>
          <cell r="AE336">
            <v>1023</v>
          </cell>
          <cell r="AF336" t="str">
            <v>B1,B2,B3,B4</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row>
        <row r="337">
          <cell r="A337" t="str">
            <v>5534A01021</v>
          </cell>
          <cell r="B337" t="str">
            <v>AI</v>
          </cell>
          <cell r="D337" t="str">
            <v>98109-1</v>
          </cell>
          <cell r="E337">
            <v>1</v>
          </cell>
          <cell r="F337" t="str">
            <v>V66LA</v>
          </cell>
          <cell r="I337">
            <v>1.25</v>
          </cell>
          <cell r="J337">
            <v>5.8</v>
          </cell>
          <cell r="K337">
            <v>10</v>
          </cell>
          <cell r="L337">
            <v>0.5</v>
          </cell>
          <cell r="M337">
            <v>7.77</v>
          </cell>
          <cell r="N337">
            <v>15</v>
          </cell>
          <cell r="O337">
            <v>1.6</v>
          </cell>
          <cell r="P337">
            <v>3.1</v>
          </cell>
          <cell r="R337">
            <v>6.7</v>
          </cell>
          <cell r="S337">
            <v>12.9</v>
          </cell>
          <cell r="U337">
            <v>0.52</v>
          </cell>
          <cell r="V337">
            <v>1</v>
          </cell>
          <cell r="Y337">
            <v>0.5</v>
          </cell>
          <cell r="Z337">
            <v>1</v>
          </cell>
          <cell r="AA337">
            <v>43</v>
          </cell>
          <cell r="AB337">
            <v>24.6</v>
          </cell>
          <cell r="AC337">
            <v>0.6</v>
          </cell>
          <cell r="AD337">
            <v>30</v>
          </cell>
          <cell r="AE337">
            <v>1023</v>
          </cell>
          <cell r="AF337" t="str">
            <v>B1,B2,B3,B4</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row>
        <row r="338">
          <cell r="A338" t="str">
            <v>5534A01031</v>
          </cell>
          <cell r="B338" t="str">
            <v>AI</v>
          </cell>
          <cell r="C338" t="str">
            <v>A</v>
          </cell>
          <cell r="D338" t="str">
            <v>98109-1</v>
          </cell>
          <cell r="E338">
            <v>1</v>
          </cell>
          <cell r="F338" t="str">
            <v>V66LA</v>
          </cell>
          <cell r="I338">
            <v>1.25</v>
          </cell>
          <cell r="J338">
            <v>4.9400000000000004</v>
          </cell>
          <cell r="K338">
            <v>11</v>
          </cell>
          <cell r="L338">
            <v>0.5</v>
          </cell>
          <cell r="M338">
            <v>6.73</v>
          </cell>
          <cell r="N338">
            <v>15</v>
          </cell>
          <cell r="O338">
            <v>3.8</v>
          </cell>
          <cell r="P338">
            <v>8.5</v>
          </cell>
          <cell r="R338">
            <v>6.7</v>
          </cell>
          <cell r="S338">
            <v>14.9</v>
          </cell>
          <cell r="U338">
            <v>0.45</v>
          </cell>
          <cell r="V338">
            <v>1</v>
          </cell>
          <cell r="Y338">
            <v>0.43</v>
          </cell>
          <cell r="Z338">
            <v>1</v>
          </cell>
          <cell r="AA338">
            <v>51</v>
          </cell>
          <cell r="AB338">
            <v>24.8</v>
          </cell>
          <cell r="AC338">
            <v>0.61</v>
          </cell>
          <cell r="AD338">
            <v>26</v>
          </cell>
          <cell r="AE338">
            <v>1181</v>
          </cell>
          <cell r="AF338" t="str">
            <v>B1,B2,B3,B4</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row>
        <row r="339">
          <cell r="A339" t="str">
            <v>5534A01041</v>
          </cell>
          <cell r="B339" t="str">
            <v>AI</v>
          </cell>
          <cell r="C339" t="str">
            <v>C</v>
          </cell>
          <cell r="D339" t="str">
            <v>98109-1X</v>
          </cell>
          <cell r="E339">
            <v>1</v>
          </cell>
          <cell r="F339" t="str">
            <v>V66LA</v>
          </cell>
          <cell r="I339">
            <v>1.25</v>
          </cell>
          <cell r="J339">
            <v>4.9400000000000004</v>
          </cell>
          <cell r="K339">
            <v>11</v>
          </cell>
          <cell r="L339">
            <v>0.5</v>
          </cell>
          <cell r="M339">
            <v>4.9400000000000004</v>
          </cell>
          <cell r="N339">
            <v>11</v>
          </cell>
          <cell r="O339">
            <v>6.7</v>
          </cell>
          <cell r="P339">
            <v>14.9</v>
          </cell>
          <cell r="Y339">
            <v>0.43</v>
          </cell>
          <cell r="Z339">
            <v>1</v>
          </cell>
          <cell r="AA339">
            <v>38</v>
          </cell>
          <cell r="AB339">
            <v>18.7</v>
          </cell>
          <cell r="AC339">
            <v>0.46</v>
          </cell>
          <cell r="AD339">
            <v>26</v>
          </cell>
          <cell r="AE339">
            <v>1180</v>
          </cell>
          <cell r="AF339" t="str">
            <v>B1,B2,B3,B4</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row>
        <row r="340">
          <cell r="A340" t="str">
            <v>5534A01061</v>
          </cell>
          <cell r="B340" t="str">
            <v>AI</v>
          </cell>
          <cell r="C340" t="str">
            <v>A</v>
          </cell>
          <cell r="D340" t="str">
            <v>98109-1</v>
          </cell>
          <cell r="E340">
            <v>1</v>
          </cell>
          <cell r="F340" t="str">
            <v>V66LA</v>
          </cell>
          <cell r="I340">
            <v>1.25</v>
          </cell>
          <cell r="J340">
            <v>4.9400000000000004</v>
          </cell>
          <cell r="K340">
            <v>11</v>
          </cell>
          <cell r="L340">
            <v>0.5</v>
          </cell>
          <cell r="M340">
            <v>6.73</v>
          </cell>
          <cell r="N340">
            <v>15</v>
          </cell>
          <cell r="O340">
            <v>3.8</v>
          </cell>
          <cell r="P340">
            <v>8.5</v>
          </cell>
          <cell r="R340">
            <v>6.7</v>
          </cell>
          <cell r="S340">
            <v>14.9</v>
          </cell>
          <cell r="U340">
            <v>0.45</v>
          </cell>
          <cell r="V340">
            <v>1</v>
          </cell>
          <cell r="Y340">
            <v>0.43</v>
          </cell>
          <cell r="Z340">
            <v>1</v>
          </cell>
          <cell r="AA340">
            <v>51</v>
          </cell>
          <cell r="AB340">
            <v>24.8</v>
          </cell>
          <cell r="AC340">
            <v>0.61</v>
          </cell>
          <cell r="AD340">
            <v>26</v>
          </cell>
          <cell r="AE340">
            <v>1181</v>
          </cell>
          <cell r="AF340" t="str">
            <v>B1,B2,B3,B4</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row>
        <row r="341">
          <cell r="A341" t="str">
            <v>5534A01071</v>
          </cell>
          <cell r="C341" t="str">
            <v>A</v>
          </cell>
          <cell r="D341" t="str">
            <v>98109-1X</v>
          </cell>
          <cell r="E341">
            <v>1</v>
          </cell>
          <cell r="F341" t="str">
            <v>V66LA-1</v>
          </cell>
          <cell r="G341">
            <v>0</v>
          </cell>
          <cell r="H341">
            <v>0</v>
          </cell>
          <cell r="I341">
            <v>1.25</v>
          </cell>
          <cell r="J341">
            <v>4.9400000000000004</v>
          </cell>
          <cell r="K341">
            <v>11</v>
          </cell>
          <cell r="L341">
            <v>0.5</v>
          </cell>
          <cell r="M341">
            <v>6.73</v>
          </cell>
          <cell r="N341">
            <v>15</v>
          </cell>
          <cell r="O341">
            <v>3.8</v>
          </cell>
          <cell r="P341">
            <v>8.5</v>
          </cell>
          <cell r="Q341">
            <v>3</v>
          </cell>
          <cell r="R341">
            <v>6.7</v>
          </cell>
          <cell r="S341">
            <v>14.9</v>
          </cell>
          <cell r="T341">
            <v>3</v>
          </cell>
          <cell r="U341">
            <v>0.45</v>
          </cell>
          <cell r="V341">
            <v>1</v>
          </cell>
          <cell r="W341">
            <v>1</v>
          </cell>
          <cell r="X341">
            <v>0</v>
          </cell>
          <cell r="Y341">
            <v>0.43</v>
          </cell>
          <cell r="Z341">
            <v>1</v>
          </cell>
          <cell r="AA341">
            <v>51.4</v>
          </cell>
          <cell r="AB341">
            <v>26.05</v>
          </cell>
          <cell r="AC341">
            <v>0.64</v>
          </cell>
          <cell r="AD341">
            <v>26</v>
          </cell>
          <cell r="AE341">
            <v>1181</v>
          </cell>
          <cell r="AF341" t="str">
            <v>B1,B2,B3,B4</v>
          </cell>
          <cell r="AG341">
            <v>0</v>
          </cell>
        </row>
        <row r="342">
          <cell r="A342" t="str">
            <v>5534A01081</v>
          </cell>
          <cell r="B342" t="str">
            <v>AI</v>
          </cell>
          <cell r="C342" t="str">
            <v>A</v>
          </cell>
          <cell r="D342" t="str">
            <v>98109-1</v>
          </cell>
          <cell r="E342">
            <v>1</v>
          </cell>
          <cell r="F342" t="str">
            <v>V66LA</v>
          </cell>
          <cell r="I342">
            <v>1.25</v>
          </cell>
          <cell r="J342">
            <v>4.9400000000000004</v>
          </cell>
          <cell r="K342">
            <v>11</v>
          </cell>
          <cell r="L342">
            <v>0.5</v>
          </cell>
          <cell r="M342">
            <v>6.73</v>
          </cell>
          <cell r="N342">
            <v>15</v>
          </cell>
          <cell r="O342">
            <v>3.8</v>
          </cell>
          <cell r="P342">
            <v>8.5</v>
          </cell>
          <cell r="R342">
            <v>6.7</v>
          </cell>
          <cell r="S342">
            <v>14.9</v>
          </cell>
          <cell r="U342">
            <v>0.45</v>
          </cell>
          <cell r="V342">
            <v>1</v>
          </cell>
          <cell r="Y342">
            <v>0.43</v>
          </cell>
          <cell r="Z342">
            <v>1</v>
          </cell>
          <cell r="AA342">
            <v>51</v>
          </cell>
          <cell r="AB342">
            <v>24.8</v>
          </cell>
          <cell r="AC342">
            <v>0.61</v>
          </cell>
          <cell r="AD342">
            <v>26</v>
          </cell>
          <cell r="AE342">
            <v>1181</v>
          </cell>
          <cell r="AF342" t="str">
            <v>B1,B2,B3,B4</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row>
        <row r="343">
          <cell r="A343" t="str">
            <v>5534A01091</v>
          </cell>
          <cell r="B343" t="str">
            <v>AI</v>
          </cell>
          <cell r="C343" t="str">
            <v>A</v>
          </cell>
          <cell r="D343" t="str">
            <v>98109-1</v>
          </cell>
          <cell r="E343">
            <v>1</v>
          </cell>
          <cell r="F343" t="str">
            <v>V66LA</v>
          </cell>
          <cell r="I343">
            <v>1.25</v>
          </cell>
          <cell r="J343">
            <v>4.9400000000000004</v>
          </cell>
          <cell r="K343">
            <v>11</v>
          </cell>
          <cell r="L343">
            <v>0.5</v>
          </cell>
          <cell r="M343">
            <v>6.73</v>
          </cell>
          <cell r="N343">
            <v>15</v>
          </cell>
          <cell r="O343">
            <v>3.8</v>
          </cell>
          <cell r="P343">
            <v>8.5</v>
          </cell>
          <cell r="R343">
            <v>6.7</v>
          </cell>
          <cell r="S343">
            <v>14.9</v>
          </cell>
          <cell r="U343">
            <v>0.45</v>
          </cell>
          <cell r="V343">
            <v>1</v>
          </cell>
          <cell r="Y343">
            <v>0.43</v>
          </cell>
          <cell r="Z343">
            <v>1</v>
          </cell>
          <cell r="AA343">
            <v>51</v>
          </cell>
          <cell r="AB343">
            <v>24.8</v>
          </cell>
          <cell r="AC343">
            <v>0.61</v>
          </cell>
          <cell r="AD343">
            <v>26</v>
          </cell>
          <cell r="AE343">
            <v>1181</v>
          </cell>
          <cell r="AF343" t="str">
            <v>B1,B2,B3,B4</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row>
        <row r="344">
          <cell r="A344" t="str">
            <v>5534A01111</v>
          </cell>
          <cell r="B344" t="str">
            <v>AI</v>
          </cell>
          <cell r="C344" t="str">
            <v>A</v>
          </cell>
          <cell r="D344" t="str">
            <v>98109-1</v>
          </cell>
          <cell r="E344">
            <v>1</v>
          </cell>
          <cell r="F344" t="str">
            <v>V66LA</v>
          </cell>
          <cell r="I344">
            <v>1.25</v>
          </cell>
          <cell r="J344">
            <v>4.9400000000000004</v>
          </cell>
          <cell r="K344">
            <v>11</v>
          </cell>
          <cell r="L344">
            <v>0.5</v>
          </cell>
          <cell r="M344">
            <v>6.29</v>
          </cell>
          <cell r="N344">
            <v>14</v>
          </cell>
          <cell r="O344">
            <v>3.8</v>
          </cell>
          <cell r="P344">
            <v>8.5</v>
          </cell>
          <cell r="R344">
            <v>6.7</v>
          </cell>
          <cell r="S344">
            <v>14.9</v>
          </cell>
          <cell r="U344">
            <v>0.45</v>
          </cell>
          <cell r="V344">
            <v>1</v>
          </cell>
          <cell r="Y344">
            <v>0.43</v>
          </cell>
          <cell r="Z344">
            <v>1</v>
          </cell>
          <cell r="AA344">
            <v>50</v>
          </cell>
          <cell r="AB344">
            <v>24.3</v>
          </cell>
          <cell r="AC344">
            <v>0.6</v>
          </cell>
          <cell r="AD344">
            <v>26</v>
          </cell>
          <cell r="AE344">
            <v>1180</v>
          </cell>
          <cell r="AF344" t="str">
            <v>B1,B2,B3,B4</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row>
        <row r="345">
          <cell r="A345" t="str">
            <v>5534A01121</v>
          </cell>
          <cell r="B345" t="str">
            <v>AI</v>
          </cell>
          <cell r="C345" t="str">
            <v>A</v>
          </cell>
          <cell r="D345" t="str">
            <v>98109-1</v>
          </cell>
          <cell r="E345">
            <v>1</v>
          </cell>
          <cell r="F345" t="str">
            <v>V66LA</v>
          </cell>
          <cell r="I345">
            <v>1.25</v>
          </cell>
          <cell r="J345">
            <v>4.9400000000000004</v>
          </cell>
          <cell r="K345">
            <v>11</v>
          </cell>
          <cell r="L345">
            <v>0.5</v>
          </cell>
          <cell r="M345">
            <v>5.84</v>
          </cell>
          <cell r="N345">
            <v>13</v>
          </cell>
          <cell r="O345">
            <v>6.7</v>
          </cell>
          <cell r="P345">
            <v>14.9</v>
          </cell>
          <cell r="Y345">
            <v>0.43</v>
          </cell>
          <cell r="Z345">
            <v>1</v>
          </cell>
          <cell r="AA345">
            <v>40</v>
          </cell>
          <cell r="AB345">
            <v>19.600000000000001</v>
          </cell>
          <cell r="AC345">
            <v>0.48</v>
          </cell>
          <cell r="AD345">
            <v>26</v>
          </cell>
          <cell r="AE345">
            <v>1180</v>
          </cell>
          <cell r="AF345" t="str">
            <v>B1,B2,B3,B4</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row>
        <row r="346">
          <cell r="A346" t="str">
            <v>5534B01001</v>
          </cell>
          <cell r="B346" t="str">
            <v>AI</v>
          </cell>
          <cell r="D346" t="str">
            <v>98127-1</v>
          </cell>
          <cell r="E346">
            <v>1</v>
          </cell>
          <cell r="F346" t="str">
            <v>V70NA</v>
          </cell>
          <cell r="I346">
            <v>1.8</v>
          </cell>
          <cell r="J346">
            <v>3.55</v>
          </cell>
          <cell r="K346">
            <v>8</v>
          </cell>
          <cell r="L346">
            <v>0.56000000000000005</v>
          </cell>
          <cell r="M346">
            <v>5.32</v>
          </cell>
          <cell r="N346">
            <v>12</v>
          </cell>
          <cell r="O346">
            <v>7.7</v>
          </cell>
          <cell r="P346">
            <v>17.399999999999999</v>
          </cell>
          <cell r="Y346">
            <v>0.42</v>
          </cell>
          <cell r="Z346">
            <v>1</v>
          </cell>
          <cell r="AA346">
            <v>38</v>
          </cell>
          <cell r="AB346">
            <v>19.3</v>
          </cell>
          <cell r="AC346">
            <v>0.47</v>
          </cell>
          <cell r="AD346">
            <v>26</v>
          </cell>
          <cell r="AE346">
            <v>1195</v>
          </cell>
          <cell r="AF346" t="str">
            <v>B1,B2,B3,B4</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row>
        <row r="347">
          <cell r="A347" t="str">
            <v>5534B01011</v>
          </cell>
          <cell r="B347" t="str">
            <v>AI</v>
          </cell>
          <cell r="D347" t="str">
            <v>98127-1</v>
          </cell>
          <cell r="E347">
            <v>1</v>
          </cell>
          <cell r="F347" t="str">
            <v>V70NA</v>
          </cell>
          <cell r="I347">
            <v>1.8</v>
          </cell>
          <cell r="J347">
            <v>3.55</v>
          </cell>
          <cell r="K347">
            <v>8</v>
          </cell>
          <cell r="L347">
            <v>0.56000000000000005</v>
          </cell>
          <cell r="M347">
            <v>5.32</v>
          </cell>
          <cell r="N347">
            <v>12</v>
          </cell>
          <cell r="O347">
            <v>7.7</v>
          </cell>
          <cell r="P347">
            <v>17.399999999999999</v>
          </cell>
          <cell r="Y347">
            <v>0.42</v>
          </cell>
          <cell r="Z347">
            <v>1</v>
          </cell>
          <cell r="AA347">
            <v>38</v>
          </cell>
          <cell r="AB347">
            <v>19.3</v>
          </cell>
          <cell r="AC347">
            <v>0.47</v>
          </cell>
          <cell r="AD347">
            <v>26</v>
          </cell>
          <cell r="AE347">
            <v>1195</v>
          </cell>
          <cell r="AF347" t="str">
            <v>B1,B2,B3,B4</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row>
        <row r="348">
          <cell r="A348" t="str">
            <v>5534F01011</v>
          </cell>
          <cell r="B348" t="str">
            <v>AI</v>
          </cell>
          <cell r="C348" t="str">
            <v>A</v>
          </cell>
          <cell r="D348" t="str">
            <v>98145-1</v>
          </cell>
          <cell r="E348">
            <v>1</v>
          </cell>
          <cell r="F348" t="str">
            <v>V80X</v>
          </cell>
          <cell r="I348">
            <v>1.4</v>
          </cell>
          <cell r="J348">
            <v>3.75</v>
          </cell>
          <cell r="K348">
            <v>9</v>
          </cell>
          <cell r="L348">
            <v>0.56000000000000005</v>
          </cell>
          <cell r="M348">
            <v>7.92</v>
          </cell>
          <cell r="N348">
            <v>19</v>
          </cell>
          <cell r="O348">
            <v>4</v>
          </cell>
          <cell r="P348">
            <v>9.6</v>
          </cell>
          <cell r="Y348">
            <v>0.4</v>
          </cell>
          <cell r="Z348">
            <v>1</v>
          </cell>
          <cell r="AA348">
            <v>39</v>
          </cell>
          <cell r="AB348">
            <v>18</v>
          </cell>
          <cell r="AC348">
            <v>0.44</v>
          </cell>
          <cell r="AD348">
            <v>24</v>
          </cell>
          <cell r="AE348">
            <v>1271</v>
          </cell>
          <cell r="AF348" t="str">
            <v>B1,B2,B3,B4</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row>
        <row r="349">
          <cell r="A349" t="str">
            <v>5534G01001</v>
          </cell>
          <cell r="C349" t="str">
            <v>A</v>
          </cell>
          <cell r="D349" t="str">
            <v>98111-1</v>
          </cell>
          <cell r="E349">
            <v>1</v>
          </cell>
          <cell r="F349" t="str">
            <v>V66FMP</v>
          </cell>
          <cell r="I349">
            <v>1.0900000000000001</v>
          </cell>
          <cell r="J349">
            <v>4.0599999999999996</v>
          </cell>
          <cell r="K349">
            <v>9</v>
          </cell>
          <cell r="L349">
            <v>0.5</v>
          </cell>
          <cell r="M349">
            <v>6.31</v>
          </cell>
          <cell r="N349">
            <v>14</v>
          </cell>
          <cell r="O349">
            <v>7.1</v>
          </cell>
          <cell r="P349">
            <v>15.8</v>
          </cell>
          <cell r="Q349">
            <v>3</v>
          </cell>
          <cell r="R349">
            <v>3.2</v>
          </cell>
          <cell r="S349">
            <v>7.1</v>
          </cell>
          <cell r="T349">
            <v>3</v>
          </cell>
          <cell r="U349">
            <v>0</v>
          </cell>
          <cell r="W349">
            <v>0</v>
          </cell>
          <cell r="X349">
            <v>0.45</v>
          </cell>
          <cell r="Y349">
            <v>0.44</v>
          </cell>
          <cell r="Z349">
            <v>1</v>
          </cell>
          <cell r="AA349">
            <v>46.9</v>
          </cell>
          <cell r="AB349">
            <v>23.79</v>
          </cell>
          <cell r="AC349">
            <v>0.59</v>
          </cell>
          <cell r="AD349">
            <v>26</v>
          </cell>
          <cell r="AE349">
            <v>1181</v>
          </cell>
          <cell r="AF349" t="str">
            <v>B1</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row>
        <row r="350">
          <cell r="A350" t="str">
            <v>5534G01061</v>
          </cell>
          <cell r="C350" t="str">
            <v>A</v>
          </cell>
          <cell r="D350" t="str">
            <v>99111-2</v>
          </cell>
          <cell r="F350" t="str">
            <v>V66FMP</v>
          </cell>
          <cell r="AA350">
            <v>0</v>
          </cell>
          <cell r="AD350">
            <v>26</v>
          </cell>
          <cell r="AE350">
            <v>1181</v>
          </cell>
          <cell r="AF350" t="str">
            <v>B1,B2,B3,B4</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row>
        <row r="351">
          <cell r="A351" t="str">
            <v>5534G01D06</v>
          </cell>
          <cell r="C351" t="str">
            <v>A</v>
          </cell>
          <cell r="D351" t="str">
            <v>99111-2</v>
          </cell>
          <cell r="F351" t="str">
            <v>V66FMP</v>
          </cell>
          <cell r="AA351">
            <v>0</v>
          </cell>
          <cell r="AD351">
            <v>26</v>
          </cell>
          <cell r="AE351">
            <v>1181</v>
          </cell>
          <cell r="AF351" t="str">
            <v>B1,B2,B3,B4</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row>
        <row r="352">
          <cell r="A352" t="str">
            <v>5534G01D07</v>
          </cell>
          <cell r="C352" t="str">
            <v>A</v>
          </cell>
          <cell r="D352" t="str">
            <v>99111-2</v>
          </cell>
          <cell r="F352" t="str">
            <v>V66FMP</v>
          </cell>
          <cell r="AA352">
            <v>0</v>
          </cell>
          <cell r="AD352">
            <v>26</v>
          </cell>
          <cell r="AE352">
            <v>1181</v>
          </cell>
          <cell r="AF352" t="str">
            <v>B1,B2,B3,B4</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row>
        <row r="353">
          <cell r="A353" t="str">
            <v>5534G02011</v>
          </cell>
          <cell r="C353" t="str">
            <v>A</v>
          </cell>
          <cell r="AA353">
            <v>0</v>
          </cell>
          <cell r="AD353">
            <v>26</v>
          </cell>
          <cell r="AE353">
            <v>1181</v>
          </cell>
          <cell r="AF353" t="str">
            <v>B4</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row>
        <row r="354">
          <cell r="A354" t="str">
            <v>5534G02021</v>
          </cell>
          <cell r="C354" t="str">
            <v>A</v>
          </cell>
          <cell r="E354">
            <v>1</v>
          </cell>
          <cell r="F354" t="str">
            <v>V66FMP RISER CARD</v>
          </cell>
          <cell r="I354">
            <v>0.5</v>
          </cell>
          <cell r="J354">
            <v>1.7</v>
          </cell>
          <cell r="K354">
            <v>4</v>
          </cell>
          <cell r="L354">
            <v>0.5</v>
          </cell>
          <cell r="M354">
            <v>5.6</v>
          </cell>
          <cell r="N354">
            <v>13</v>
          </cell>
          <cell r="O354">
            <v>3.65</v>
          </cell>
          <cell r="P354">
            <v>8.5</v>
          </cell>
          <cell r="Q354">
            <v>2</v>
          </cell>
          <cell r="X354">
            <v>0.4</v>
          </cell>
          <cell r="Y354">
            <v>0.42</v>
          </cell>
          <cell r="Z354">
            <v>1</v>
          </cell>
          <cell r="AA354">
            <v>26.5</v>
          </cell>
          <cell r="AB354">
            <v>12.87</v>
          </cell>
          <cell r="AC354">
            <v>0.32</v>
          </cell>
          <cell r="AD354">
            <v>25</v>
          </cell>
          <cell r="AE354">
            <v>1228</v>
          </cell>
          <cell r="AF354" t="str">
            <v>B1,B2,B3,B4</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row>
        <row r="355">
          <cell r="A355" t="str">
            <v>5534G03001</v>
          </cell>
          <cell r="C355" t="str">
            <v>C</v>
          </cell>
          <cell r="D355" t="str">
            <v>99352-1</v>
          </cell>
          <cell r="E355">
            <v>2</v>
          </cell>
          <cell r="F355" t="str">
            <v>V66FMP CARD BUS CARD</v>
          </cell>
          <cell r="I355">
            <v>0.5</v>
          </cell>
          <cell r="J355">
            <v>0.6</v>
          </cell>
          <cell r="K355">
            <v>4</v>
          </cell>
          <cell r="L355">
            <v>0.5</v>
          </cell>
          <cell r="M355">
            <v>1.6</v>
          </cell>
          <cell r="N355">
            <v>10</v>
          </cell>
          <cell r="O355">
            <v>0.85</v>
          </cell>
          <cell r="P355">
            <v>5.3</v>
          </cell>
          <cell r="Q355">
            <v>2</v>
          </cell>
          <cell r="X355">
            <v>0.3</v>
          </cell>
          <cell r="Y355">
            <v>0.3</v>
          </cell>
          <cell r="Z355">
            <v>2</v>
          </cell>
          <cell r="AA355">
            <v>21.3</v>
          </cell>
          <cell r="AB355">
            <v>4.8499999999999996</v>
          </cell>
          <cell r="AC355">
            <v>0.12</v>
          </cell>
          <cell r="AD355">
            <v>9</v>
          </cell>
          <cell r="AE355">
            <v>3411</v>
          </cell>
          <cell r="AF355" t="str">
            <v>B1,B2,B3,B4</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row>
        <row r="356">
          <cell r="A356" t="str">
            <v>5534H01001</v>
          </cell>
          <cell r="C356" t="str">
            <v>C</v>
          </cell>
          <cell r="D356" t="str">
            <v>99119-1</v>
          </cell>
          <cell r="E356">
            <v>1</v>
          </cell>
          <cell r="F356" t="str">
            <v>S50L-RINOA</v>
          </cell>
          <cell r="I356">
            <v>0.88</v>
          </cell>
          <cell r="J356">
            <v>5.47</v>
          </cell>
          <cell r="K356">
            <v>6</v>
          </cell>
          <cell r="L356">
            <v>0.5</v>
          </cell>
          <cell r="M356">
            <v>10.9</v>
          </cell>
          <cell r="N356">
            <v>12</v>
          </cell>
          <cell r="O356">
            <v>3.86</v>
          </cell>
          <cell r="P356">
            <v>4.2</v>
          </cell>
          <cell r="Q356">
            <v>2</v>
          </cell>
          <cell r="R356">
            <v>5.8</v>
          </cell>
          <cell r="S356">
            <v>6.4</v>
          </cell>
          <cell r="T356">
            <v>3</v>
          </cell>
          <cell r="U356">
            <v>7.73</v>
          </cell>
          <cell r="V356">
            <v>8.5</v>
          </cell>
          <cell r="W356">
            <v>2</v>
          </cell>
          <cell r="X356">
            <v>0.91</v>
          </cell>
          <cell r="Y356">
            <v>0.8</v>
          </cell>
          <cell r="Z356">
            <v>1</v>
          </cell>
          <cell r="AA356">
            <v>38.1</v>
          </cell>
          <cell r="AB356">
            <v>36.82</v>
          </cell>
          <cell r="AC356">
            <v>0.91</v>
          </cell>
          <cell r="AD356">
            <v>48</v>
          </cell>
          <cell r="AE356">
            <v>640</v>
          </cell>
          <cell r="AF356" t="str">
            <v>B1,B2,B3,B4</v>
          </cell>
          <cell r="AG356">
            <v>0</v>
          </cell>
          <cell r="AH356">
            <v>0</v>
          </cell>
          <cell r="AI356">
            <v>0</v>
          </cell>
          <cell r="AJ356">
            <v>0</v>
          </cell>
          <cell r="AK356">
            <v>0</v>
          </cell>
          <cell r="AL356">
            <v>0</v>
          </cell>
        </row>
        <row r="357">
          <cell r="A357" t="str">
            <v>5534H01011</v>
          </cell>
          <cell r="C357" t="str">
            <v>C</v>
          </cell>
          <cell r="D357" t="str">
            <v>99199-1</v>
          </cell>
          <cell r="E357">
            <v>1</v>
          </cell>
          <cell r="F357" t="str">
            <v>S50L-IRVINE</v>
          </cell>
          <cell r="I357">
            <v>0.88</v>
          </cell>
          <cell r="J357">
            <v>5.47</v>
          </cell>
          <cell r="K357">
            <v>6</v>
          </cell>
          <cell r="L357">
            <v>0.5</v>
          </cell>
          <cell r="M357">
            <v>10.9</v>
          </cell>
          <cell r="N357">
            <v>12</v>
          </cell>
          <cell r="O357">
            <v>3.86</v>
          </cell>
          <cell r="P357">
            <v>4.2</v>
          </cell>
          <cell r="Q357">
            <v>2</v>
          </cell>
          <cell r="R357">
            <v>5.8</v>
          </cell>
          <cell r="S357">
            <v>6.4</v>
          </cell>
          <cell r="T357">
            <v>3</v>
          </cell>
          <cell r="U357">
            <v>7.73</v>
          </cell>
          <cell r="V357">
            <v>8.5</v>
          </cell>
          <cell r="W357">
            <v>8.5</v>
          </cell>
          <cell r="X357">
            <v>0.91</v>
          </cell>
          <cell r="Y357">
            <v>0.8</v>
          </cell>
          <cell r="Z357">
            <v>1</v>
          </cell>
          <cell r="AA357">
            <v>38.1</v>
          </cell>
          <cell r="AB357">
            <v>36.82</v>
          </cell>
          <cell r="AC357">
            <v>0.91</v>
          </cell>
          <cell r="AD357">
            <v>48</v>
          </cell>
          <cell r="AE357">
            <v>640</v>
          </cell>
          <cell r="AF357" t="str">
            <v>B1,B2,B3,B4</v>
          </cell>
          <cell r="AG357">
            <v>0</v>
          </cell>
          <cell r="AH357">
            <v>0</v>
          </cell>
          <cell r="AI357">
            <v>0</v>
          </cell>
          <cell r="AJ357">
            <v>0</v>
          </cell>
          <cell r="AK357">
            <v>0</v>
          </cell>
          <cell r="AL357">
            <v>0</v>
          </cell>
        </row>
        <row r="358">
          <cell r="A358" t="str">
            <v>5534H01071</v>
          </cell>
          <cell r="C358" t="str">
            <v>A</v>
          </cell>
          <cell r="D358">
            <v>99119</v>
          </cell>
          <cell r="E358">
            <v>1</v>
          </cell>
          <cell r="F358" t="str">
            <v>S50L</v>
          </cell>
          <cell r="G358">
            <v>0</v>
          </cell>
          <cell r="H358">
            <v>0</v>
          </cell>
          <cell r="I358">
            <v>0.88</v>
          </cell>
          <cell r="J358">
            <v>5.47</v>
          </cell>
          <cell r="K358">
            <v>6</v>
          </cell>
          <cell r="L358">
            <v>0.5</v>
          </cell>
          <cell r="M358">
            <v>14.5</v>
          </cell>
          <cell r="N358">
            <v>16</v>
          </cell>
          <cell r="O358">
            <v>3.9</v>
          </cell>
          <cell r="P358">
            <v>4.3</v>
          </cell>
          <cell r="Q358">
            <v>2</v>
          </cell>
          <cell r="R358">
            <v>8.7799999999999994</v>
          </cell>
          <cell r="S358">
            <v>9.6999999999999993</v>
          </cell>
          <cell r="T358">
            <v>3</v>
          </cell>
          <cell r="U358">
            <v>3.9</v>
          </cell>
          <cell r="V358">
            <v>4.3</v>
          </cell>
          <cell r="W358">
            <v>2</v>
          </cell>
          <cell r="X358">
            <v>0.97</v>
          </cell>
          <cell r="Y358">
            <v>0.88</v>
          </cell>
          <cell r="Z358">
            <v>1</v>
          </cell>
          <cell r="AA358">
            <v>41.3</v>
          </cell>
          <cell r="AB358">
            <v>39.69</v>
          </cell>
          <cell r="AC358">
            <v>0.98</v>
          </cell>
          <cell r="AD358">
            <v>53</v>
          </cell>
          <cell r="AE358">
            <v>579</v>
          </cell>
          <cell r="AF358" t="str">
            <v>B1,B2,B3,B4</v>
          </cell>
          <cell r="AG358">
            <v>0</v>
          </cell>
        </row>
        <row r="359">
          <cell r="A359" t="str">
            <v>5534H01301</v>
          </cell>
          <cell r="C359" t="str">
            <v>A</v>
          </cell>
          <cell r="D359">
            <v>99119</v>
          </cell>
          <cell r="E359">
            <v>1</v>
          </cell>
          <cell r="F359" t="str">
            <v>S50L-IRVINE</v>
          </cell>
          <cell r="G359">
            <v>0</v>
          </cell>
          <cell r="H359">
            <v>0</v>
          </cell>
          <cell r="I359">
            <v>0.88</v>
          </cell>
          <cell r="J359">
            <v>5.47</v>
          </cell>
          <cell r="K359">
            <v>6</v>
          </cell>
          <cell r="L359">
            <v>0.5</v>
          </cell>
          <cell r="M359">
            <v>14.5</v>
          </cell>
          <cell r="N359">
            <v>16</v>
          </cell>
          <cell r="O359">
            <v>3.9</v>
          </cell>
          <cell r="P359">
            <v>4.3</v>
          </cell>
          <cell r="Q359">
            <v>2</v>
          </cell>
          <cell r="R359">
            <v>8.7799999999999994</v>
          </cell>
          <cell r="S359">
            <v>9.6999999999999993</v>
          </cell>
          <cell r="T359">
            <v>3</v>
          </cell>
          <cell r="U359">
            <v>3.9</v>
          </cell>
          <cell r="V359">
            <v>4.3</v>
          </cell>
          <cell r="W359">
            <v>2</v>
          </cell>
          <cell r="X359">
            <v>0.97</v>
          </cell>
          <cell r="Y359">
            <v>0.88</v>
          </cell>
          <cell r="Z359">
            <v>1</v>
          </cell>
          <cell r="AA359">
            <v>41.3</v>
          </cell>
          <cell r="AB359">
            <v>39.69</v>
          </cell>
          <cell r="AC359">
            <v>0.98</v>
          </cell>
          <cell r="AD359">
            <v>53</v>
          </cell>
          <cell r="AE359">
            <v>579</v>
          </cell>
          <cell r="AF359" t="str">
            <v>B1,B2,B3,B4</v>
          </cell>
          <cell r="AG359">
            <v>0</v>
          </cell>
        </row>
        <row r="360">
          <cell r="A360" t="str">
            <v>5534H01601</v>
          </cell>
          <cell r="C360" t="str">
            <v>C</v>
          </cell>
          <cell r="D360" t="str">
            <v>99119-1</v>
          </cell>
          <cell r="E360">
            <v>1</v>
          </cell>
          <cell r="F360" t="str">
            <v>S50L(SA50)</v>
          </cell>
          <cell r="G360">
            <v>0</v>
          </cell>
          <cell r="H360">
            <v>0</v>
          </cell>
          <cell r="I360">
            <v>0.92</v>
          </cell>
          <cell r="J360">
            <v>3.55</v>
          </cell>
          <cell r="K360">
            <v>8</v>
          </cell>
          <cell r="L360">
            <v>0.53</v>
          </cell>
          <cell r="M360">
            <v>5.32</v>
          </cell>
          <cell r="N360">
            <v>12</v>
          </cell>
          <cell r="O360">
            <v>5.64</v>
          </cell>
          <cell r="P360">
            <v>12.7</v>
          </cell>
          <cell r="Q360">
            <v>3</v>
          </cell>
          <cell r="R360">
            <v>0</v>
          </cell>
          <cell r="U360">
            <v>0</v>
          </cell>
          <cell r="X360">
            <v>0</v>
          </cell>
          <cell r="Y360">
            <v>0.43</v>
          </cell>
          <cell r="Z360">
            <v>1</v>
          </cell>
          <cell r="AA360">
            <v>33.700000000000003</v>
          </cell>
          <cell r="AB360">
            <v>17.309999999999999</v>
          </cell>
          <cell r="AC360">
            <v>0.43</v>
          </cell>
          <cell r="AD360">
            <v>26</v>
          </cell>
          <cell r="AE360">
            <v>1181</v>
          </cell>
          <cell r="AF360" t="str">
            <v>B1,B2,B3,B4</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row>
        <row r="361">
          <cell r="A361" t="str">
            <v>5534H01701</v>
          </cell>
          <cell r="C361" t="str">
            <v>A</v>
          </cell>
          <cell r="D361" t="str">
            <v>99119-1N</v>
          </cell>
          <cell r="E361">
            <v>1</v>
          </cell>
          <cell r="F361" t="str">
            <v>S50L OKI</v>
          </cell>
          <cell r="G361">
            <v>0</v>
          </cell>
          <cell r="H361">
            <v>0</v>
          </cell>
          <cell r="I361">
            <v>1.46</v>
          </cell>
          <cell r="J361">
            <v>6.01</v>
          </cell>
          <cell r="K361">
            <v>7</v>
          </cell>
          <cell r="L361">
            <v>0.53</v>
          </cell>
          <cell r="M361">
            <v>8.58</v>
          </cell>
          <cell r="N361">
            <v>10</v>
          </cell>
          <cell r="O361">
            <v>3.9</v>
          </cell>
          <cell r="P361">
            <v>4.5</v>
          </cell>
          <cell r="Q361">
            <v>2</v>
          </cell>
          <cell r="R361">
            <v>8.7799999999999994</v>
          </cell>
          <cell r="S361">
            <v>10.199999999999999</v>
          </cell>
          <cell r="T361">
            <v>3</v>
          </cell>
          <cell r="U361">
            <v>3.9</v>
          </cell>
          <cell r="V361">
            <v>4.5</v>
          </cell>
          <cell r="W361">
            <v>2</v>
          </cell>
          <cell r="X361">
            <v>0.97</v>
          </cell>
          <cell r="Y361">
            <v>0.83</v>
          </cell>
          <cell r="Z361">
            <v>1</v>
          </cell>
          <cell r="AA361">
            <v>37.200000000000003</v>
          </cell>
          <cell r="AB361">
            <v>35.450000000000003</v>
          </cell>
          <cell r="AC361">
            <v>0.88</v>
          </cell>
          <cell r="AD361">
            <v>50</v>
          </cell>
          <cell r="AE361">
            <v>614</v>
          </cell>
          <cell r="AF361" t="str">
            <v>B1,B2,B3,B4</v>
          </cell>
          <cell r="AG361">
            <v>0</v>
          </cell>
        </row>
        <row r="362">
          <cell r="A362" t="str">
            <v>5534H01711</v>
          </cell>
          <cell r="C362" t="str">
            <v>C</v>
          </cell>
          <cell r="D362" t="str">
            <v>PB99119-2</v>
          </cell>
          <cell r="E362">
            <v>1</v>
          </cell>
          <cell r="F362" t="str">
            <v>S50L-OKI</v>
          </cell>
          <cell r="G362">
            <v>0</v>
          </cell>
          <cell r="H362">
            <v>0</v>
          </cell>
          <cell r="I362">
            <v>1.8</v>
          </cell>
          <cell r="J362">
            <v>5.75</v>
          </cell>
          <cell r="K362">
            <v>7</v>
          </cell>
          <cell r="L362">
            <v>0.5</v>
          </cell>
          <cell r="M362">
            <v>9.9499999999999993</v>
          </cell>
          <cell r="N362">
            <v>12</v>
          </cell>
          <cell r="O362">
            <v>3.5</v>
          </cell>
          <cell r="P362">
            <v>4.2</v>
          </cell>
          <cell r="Q362">
            <v>2</v>
          </cell>
          <cell r="R362">
            <v>6.9</v>
          </cell>
          <cell r="S362">
            <v>8.3000000000000007</v>
          </cell>
          <cell r="T362">
            <v>3</v>
          </cell>
          <cell r="U362">
            <v>6.9</v>
          </cell>
          <cell r="V362">
            <v>8.3000000000000007</v>
          </cell>
          <cell r="W362">
            <v>8.3000000000000007</v>
          </cell>
          <cell r="X362">
            <v>0</v>
          </cell>
          <cell r="Y362">
            <v>0.8</v>
          </cell>
          <cell r="Z362">
            <v>1</v>
          </cell>
          <cell r="AA362">
            <v>40.799999999999997</v>
          </cell>
          <cell r="AB362">
            <v>37.9</v>
          </cell>
          <cell r="AC362">
            <v>0.94</v>
          </cell>
          <cell r="AD362">
            <v>48</v>
          </cell>
          <cell r="AE362">
            <v>640</v>
          </cell>
          <cell r="AF362" t="str">
            <v>B1,B2,B3,B4,B7</v>
          </cell>
          <cell r="AG362">
            <v>0</v>
          </cell>
        </row>
        <row r="363">
          <cell r="A363" t="str">
            <v>5534H01D01</v>
          </cell>
          <cell r="C363" t="str">
            <v>C</v>
          </cell>
          <cell r="D363">
            <v>99119</v>
          </cell>
          <cell r="F363" t="str">
            <v>S50L</v>
          </cell>
          <cell r="AA363">
            <v>0</v>
          </cell>
          <cell r="AD363">
            <v>26</v>
          </cell>
          <cell r="AE363">
            <v>1181</v>
          </cell>
          <cell r="AF363" t="str">
            <v>B1,B2,B3,B4</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row>
        <row r="364">
          <cell r="A364" t="str">
            <v>5534H01D02</v>
          </cell>
          <cell r="C364" t="str">
            <v>A</v>
          </cell>
          <cell r="D364">
            <v>99119</v>
          </cell>
          <cell r="F364" t="str">
            <v>S50L</v>
          </cell>
          <cell r="AA364">
            <v>0</v>
          </cell>
          <cell r="AD364">
            <v>26</v>
          </cell>
          <cell r="AE364">
            <v>1181</v>
          </cell>
          <cell r="AF364" t="str">
            <v>B1,B2,B3,B4</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row>
        <row r="365">
          <cell r="A365" t="str">
            <v>5534H02001</v>
          </cell>
          <cell r="C365" t="str">
            <v>C</v>
          </cell>
          <cell r="F365" t="str">
            <v>S50L AIO BD</v>
          </cell>
          <cell r="I365">
            <v>0.5</v>
          </cell>
          <cell r="J365">
            <v>0.9</v>
          </cell>
          <cell r="K365">
            <v>6</v>
          </cell>
          <cell r="L365">
            <v>0.5</v>
          </cell>
          <cell r="M365">
            <v>1.3</v>
          </cell>
          <cell r="N365">
            <v>8</v>
          </cell>
          <cell r="O365">
            <v>0.77</v>
          </cell>
          <cell r="P365">
            <v>4.7</v>
          </cell>
          <cell r="Q365">
            <v>1</v>
          </cell>
          <cell r="Y365">
            <v>0.3</v>
          </cell>
          <cell r="Z365">
            <v>2</v>
          </cell>
          <cell r="AA365">
            <v>20.7</v>
          </cell>
          <cell r="AB365">
            <v>4.7699999999999996</v>
          </cell>
          <cell r="AC365">
            <v>0.12</v>
          </cell>
          <cell r="AD365">
            <v>9</v>
          </cell>
          <cell r="AE365">
            <v>3411</v>
          </cell>
          <cell r="AF365" t="str">
            <v>B1,B2,B3,B4</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row>
        <row r="366">
          <cell r="A366" t="str">
            <v>5534H02011</v>
          </cell>
          <cell r="C366" t="str">
            <v>C</v>
          </cell>
          <cell r="D366" t="str">
            <v>99419-1</v>
          </cell>
          <cell r="E366">
            <v>14</v>
          </cell>
          <cell r="F366" t="str">
            <v>S50L AIO/USB BD</v>
          </cell>
          <cell r="I366">
            <v>0.5</v>
          </cell>
          <cell r="J366">
            <v>0.6</v>
          </cell>
          <cell r="K366">
            <v>4</v>
          </cell>
          <cell r="L366">
            <v>0.5</v>
          </cell>
          <cell r="M366">
            <v>0.9</v>
          </cell>
          <cell r="N366">
            <v>6</v>
          </cell>
          <cell r="O366">
            <v>0.4</v>
          </cell>
          <cell r="P366">
            <v>2.7</v>
          </cell>
          <cell r="Q366">
            <v>1</v>
          </cell>
          <cell r="U366">
            <v>0.13</v>
          </cell>
          <cell r="V366">
            <v>0.9</v>
          </cell>
          <cell r="W366">
            <v>1</v>
          </cell>
          <cell r="X366">
            <v>0.3</v>
          </cell>
          <cell r="Y366">
            <v>0.3</v>
          </cell>
          <cell r="Z366">
            <v>2</v>
          </cell>
          <cell r="AA366">
            <v>15.6</v>
          </cell>
          <cell r="AB366">
            <v>3.83</v>
          </cell>
          <cell r="AC366">
            <v>0.09</v>
          </cell>
          <cell r="AD366">
            <v>9</v>
          </cell>
          <cell r="AE366">
            <v>3411</v>
          </cell>
          <cell r="AF366" t="str">
            <v>B1,B2,B3,B4</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row>
        <row r="367">
          <cell r="A367" t="str">
            <v>5534H02601</v>
          </cell>
          <cell r="C367" t="str">
            <v>C</v>
          </cell>
          <cell r="D367" t="str">
            <v>00301-1</v>
          </cell>
          <cell r="E367">
            <v>4</v>
          </cell>
          <cell r="F367" t="str">
            <v>ADD-ON CARD</v>
          </cell>
          <cell r="I367">
            <v>0.5</v>
          </cell>
          <cell r="J367">
            <v>0.8</v>
          </cell>
          <cell r="K367">
            <v>5</v>
          </cell>
          <cell r="L367">
            <v>0.5</v>
          </cell>
          <cell r="M367">
            <v>2.33</v>
          </cell>
          <cell r="N367">
            <v>15</v>
          </cell>
          <cell r="O367">
            <v>1</v>
          </cell>
          <cell r="P367">
            <v>6.4</v>
          </cell>
          <cell r="Q367">
            <v>2</v>
          </cell>
          <cell r="R367">
            <v>1.2</v>
          </cell>
          <cell r="S367">
            <v>7.7</v>
          </cell>
          <cell r="T367">
            <v>3</v>
          </cell>
          <cell r="Y367">
            <v>0.3</v>
          </cell>
          <cell r="Z367">
            <v>2</v>
          </cell>
          <cell r="AA367">
            <v>36.1</v>
          </cell>
          <cell r="AB367">
            <v>7.13</v>
          </cell>
          <cell r="AC367">
            <v>0.18</v>
          </cell>
          <cell r="AD367">
            <v>9</v>
          </cell>
          <cell r="AE367">
            <v>3411</v>
          </cell>
          <cell r="AF367" t="str">
            <v>B1,B2,B3,B4</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row>
        <row r="368">
          <cell r="A368" t="str">
            <v>5534H02701</v>
          </cell>
          <cell r="C368" t="str">
            <v>C</v>
          </cell>
          <cell r="D368" t="str">
            <v>97340-1M</v>
          </cell>
          <cell r="E368">
            <v>24</v>
          </cell>
          <cell r="F368" t="str">
            <v>S50L AUDIO BD</v>
          </cell>
          <cell r="I368">
            <v>0.5</v>
          </cell>
          <cell r="J368">
            <v>0.5</v>
          </cell>
          <cell r="K368">
            <v>3</v>
          </cell>
          <cell r="L368">
            <v>0.5</v>
          </cell>
          <cell r="M368">
            <v>1.6</v>
          </cell>
          <cell r="N368">
            <v>10</v>
          </cell>
          <cell r="O368">
            <v>0.4</v>
          </cell>
          <cell r="P368">
            <v>2.5</v>
          </cell>
          <cell r="Q368">
            <v>1</v>
          </cell>
          <cell r="U368">
            <v>1</v>
          </cell>
          <cell r="V368">
            <v>6.2</v>
          </cell>
          <cell r="W368">
            <v>3</v>
          </cell>
          <cell r="Y368">
            <v>0.3</v>
          </cell>
          <cell r="Z368">
            <v>2</v>
          </cell>
          <cell r="AA368">
            <v>23.7</v>
          </cell>
          <cell r="AB368">
            <v>5.3</v>
          </cell>
          <cell r="AC368">
            <v>0.13</v>
          </cell>
          <cell r="AD368">
            <v>9</v>
          </cell>
          <cell r="AE368">
            <v>3411</v>
          </cell>
          <cell r="AF368" t="str">
            <v>B1,B2,B3,B4</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row>
        <row r="369">
          <cell r="A369" t="str">
            <v>5534H02D01</v>
          </cell>
          <cell r="C369" t="str">
            <v>A</v>
          </cell>
          <cell r="AA369">
            <v>0</v>
          </cell>
          <cell r="AD369">
            <v>9</v>
          </cell>
          <cell r="AE369">
            <v>3411</v>
          </cell>
          <cell r="AF369" t="str">
            <v>B1,B2,B3,B4</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row>
        <row r="370">
          <cell r="A370" t="str">
            <v>5534H02D02</v>
          </cell>
          <cell r="C370" t="str">
            <v>A</v>
          </cell>
          <cell r="AA370">
            <v>0</v>
          </cell>
          <cell r="AD370">
            <v>9</v>
          </cell>
          <cell r="AE370">
            <v>3411</v>
          </cell>
          <cell r="AF370" t="str">
            <v>B1,B2,B3,B4</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row>
        <row r="371">
          <cell r="A371" t="str">
            <v>5534H03001</v>
          </cell>
          <cell r="C371" t="str">
            <v>A</v>
          </cell>
          <cell r="D371" t="str">
            <v>99411-1</v>
          </cell>
          <cell r="E371">
            <v>40</v>
          </cell>
          <cell r="F371" t="str">
            <v>S50L IDE CONVERTER B</v>
          </cell>
          <cell r="I371">
            <v>0.5</v>
          </cell>
          <cell r="J371">
            <v>0.3</v>
          </cell>
          <cell r="K371">
            <v>2</v>
          </cell>
          <cell r="L371">
            <v>0.5</v>
          </cell>
          <cell r="M371">
            <v>1</v>
          </cell>
          <cell r="N371">
            <v>7</v>
          </cell>
          <cell r="O371">
            <v>1.5</v>
          </cell>
          <cell r="P371">
            <v>10.5</v>
          </cell>
          <cell r="Q371">
            <v>3</v>
          </cell>
          <cell r="X371">
            <v>0.3</v>
          </cell>
          <cell r="Y371">
            <v>0.3</v>
          </cell>
          <cell r="Z371">
            <v>2</v>
          </cell>
          <cell r="AA371">
            <v>21.5</v>
          </cell>
          <cell r="AB371">
            <v>4.5999999999999996</v>
          </cell>
          <cell r="AC371">
            <v>0.11</v>
          </cell>
          <cell r="AD371">
            <v>9</v>
          </cell>
          <cell r="AE371">
            <v>3411</v>
          </cell>
          <cell r="AF371" t="str">
            <v>B1,B2,B3,B4</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row>
        <row r="372">
          <cell r="A372" t="str">
            <v>5534H03D01</v>
          </cell>
          <cell r="C372" t="str">
            <v>C</v>
          </cell>
          <cell r="AA372">
            <v>0</v>
          </cell>
          <cell r="AD372">
            <v>9</v>
          </cell>
          <cell r="AE372">
            <v>3411</v>
          </cell>
          <cell r="AF372" t="str">
            <v>B1,B2,B3,B4</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row>
        <row r="373">
          <cell r="A373">
            <v>5535601011</v>
          </cell>
          <cell r="B373" t="str">
            <v>AI</v>
          </cell>
          <cell r="C373" t="str">
            <v>A</v>
          </cell>
          <cell r="D373" t="str">
            <v>97156-1</v>
          </cell>
          <cell r="E373">
            <v>1</v>
          </cell>
          <cell r="F373" t="str">
            <v>V65LAN MB</v>
          </cell>
          <cell r="I373">
            <v>1.18</v>
          </cell>
          <cell r="J373">
            <v>3.96</v>
          </cell>
          <cell r="K373">
            <v>11</v>
          </cell>
          <cell r="L373">
            <v>0.53</v>
          </cell>
          <cell r="M373">
            <v>5.27</v>
          </cell>
          <cell r="N373">
            <v>12</v>
          </cell>
          <cell r="O373">
            <v>1.6</v>
          </cell>
          <cell r="P373">
            <v>3.6</v>
          </cell>
          <cell r="R373">
            <v>5.0999999999999996</v>
          </cell>
          <cell r="S373">
            <v>11.6</v>
          </cell>
          <cell r="Y373">
            <v>0.42</v>
          </cell>
          <cell r="Z373">
            <v>1</v>
          </cell>
          <cell r="AA373">
            <v>39</v>
          </cell>
          <cell r="AB373">
            <v>18</v>
          </cell>
          <cell r="AC373">
            <v>0.44</v>
          </cell>
          <cell r="AD373">
            <v>25</v>
          </cell>
          <cell r="AE373">
            <v>1207</v>
          </cell>
          <cell r="AF373" t="str">
            <v>B1,B2,B3,B4</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row>
        <row r="374">
          <cell r="A374">
            <v>5535602001</v>
          </cell>
          <cell r="B374" t="str">
            <v>AI</v>
          </cell>
          <cell r="C374" t="str">
            <v>C</v>
          </cell>
          <cell r="D374" t="str">
            <v>97466-1</v>
          </cell>
          <cell r="E374">
            <v>2</v>
          </cell>
          <cell r="F374" t="str">
            <v>V65LAN RISER CARD</v>
          </cell>
          <cell r="I374">
            <v>0.01</v>
          </cell>
          <cell r="J374">
            <v>0.78</v>
          </cell>
          <cell r="K374">
            <v>5</v>
          </cell>
          <cell r="L374">
            <v>0.1</v>
          </cell>
          <cell r="M374">
            <v>1.4</v>
          </cell>
          <cell r="N374">
            <v>9</v>
          </cell>
          <cell r="O374">
            <v>1.3</v>
          </cell>
          <cell r="P374">
            <v>8.4</v>
          </cell>
          <cell r="Q374">
            <v>3</v>
          </cell>
          <cell r="Y374">
            <v>0.3</v>
          </cell>
          <cell r="Z374">
            <v>2</v>
          </cell>
          <cell r="AA374">
            <v>24.4</v>
          </cell>
          <cell r="AB374">
            <v>3.9</v>
          </cell>
          <cell r="AC374">
            <v>0.1</v>
          </cell>
          <cell r="AD374">
            <v>9</v>
          </cell>
          <cell r="AE374">
            <v>3411</v>
          </cell>
          <cell r="AF374" t="str">
            <v>B1,B2,B3,B4</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row>
        <row r="375">
          <cell r="A375">
            <v>5535603001</v>
          </cell>
          <cell r="C375" t="str">
            <v>A</v>
          </cell>
          <cell r="AA375">
            <v>0</v>
          </cell>
          <cell r="AD375">
            <v>9</v>
          </cell>
          <cell r="AE375">
            <v>3411</v>
          </cell>
          <cell r="AF375" t="str">
            <v>B1,B2,B3,B4</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row>
        <row r="376">
          <cell r="A376">
            <v>5535801041</v>
          </cell>
          <cell r="B376" t="str">
            <v>AI</v>
          </cell>
          <cell r="D376" t="str">
            <v>98101-1</v>
          </cell>
          <cell r="E376">
            <v>1</v>
          </cell>
          <cell r="F376" t="str">
            <v>V70MA</v>
          </cell>
          <cell r="I376">
            <v>1.47</v>
          </cell>
          <cell r="J376">
            <v>4.75</v>
          </cell>
          <cell r="K376">
            <v>11</v>
          </cell>
          <cell r="L376">
            <v>0.53</v>
          </cell>
          <cell r="M376">
            <v>5.18</v>
          </cell>
          <cell r="N376">
            <v>12</v>
          </cell>
          <cell r="O376">
            <v>6</v>
          </cell>
          <cell r="P376">
            <v>13.9</v>
          </cell>
          <cell r="R376">
            <v>1.05</v>
          </cell>
          <cell r="S376">
            <v>2.4</v>
          </cell>
          <cell r="U376">
            <v>0.53</v>
          </cell>
          <cell r="V376">
            <v>1.2</v>
          </cell>
          <cell r="Y376">
            <v>0.41</v>
          </cell>
          <cell r="Z376">
            <v>1</v>
          </cell>
          <cell r="AA376">
            <v>42</v>
          </cell>
          <cell r="AB376">
            <v>19.899999999999999</v>
          </cell>
          <cell r="AC376">
            <v>0.49</v>
          </cell>
          <cell r="AD376">
            <v>25</v>
          </cell>
          <cell r="AE376">
            <v>1228</v>
          </cell>
          <cell r="AF376" t="str">
            <v>B1,B2,B3,B4</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row>
        <row r="377">
          <cell r="A377">
            <v>5535801051</v>
          </cell>
          <cell r="B377" t="str">
            <v>AI</v>
          </cell>
          <cell r="D377" t="str">
            <v>98101-1</v>
          </cell>
          <cell r="E377">
            <v>1</v>
          </cell>
          <cell r="F377" t="str">
            <v>V70MA</v>
          </cell>
          <cell r="I377">
            <v>1.47</v>
          </cell>
          <cell r="J377">
            <v>4.75</v>
          </cell>
          <cell r="K377">
            <v>11</v>
          </cell>
          <cell r="L377">
            <v>0.53</v>
          </cell>
          <cell r="M377">
            <v>5.18</v>
          </cell>
          <cell r="N377">
            <v>12</v>
          </cell>
          <cell r="O377">
            <v>6</v>
          </cell>
          <cell r="P377">
            <v>13.9</v>
          </cell>
          <cell r="R377">
            <v>1.05</v>
          </cell>
          <cell r="S377">
            <v>2.4</v>
          </cell>
          <cell r="U377">
            <v>0.53</v>
          </cell>
          <cell r="V377">
            <v>1.2</v>
          </cell>
          <cell r="Y377">
            <v>0.41</v>
          </cell>
          <cell r="Z377">
            <v>1</v>
          </cell>
          <cell r="AA377">
            <v>42</v>
          </cell>
          <cell r="AB377">
            <v>19.899999999999999</v>
          </cell>
          <cell r="AC377">
            <v>0.49</v>
          </cell>
          <cell r="AD377">
            <v>25</v>
          </cell>
          <cell r="AE377">
            <v>1228</v>
          </cell>
          <cell r="AF377" t="str">
            <v>B1,B2,B3,B4</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row>
        <row r="378">
          <cell r="A378">
            <v>5535801081</v>
          </cell>
          <cell r="B378" t="str">
            <v>AI</v>
          </cell>
          <cell r="D378" t="str">
            <v>98101-1</v>
          </cell>
          <cell r="E378">
            <v>1</v>
          </cell>
          <cell r="F378" t="str">
            <v>V70MA</v>
          </cell>
          <cell r="I378">
            <v>1.47</v>
          </cell>
          <cell r="J378">
            <v>4.75</v>
          </cell>
          <cell r="K378">
            <v>11</v>
          </cell>
          <cell r="L378">
            <v>0.53</v>
          </cell>
          <cell r="M378">
            <v>5.18</v>
          </cell>
          <cell r="N378">
            <v>12</v>
          </cell>
          <cell r="O378">
            <v>6</v>
          </cell>
          <cell r="P378">
            <v>13.9</v>
          </cell>
          <cell r="R378">
            <v>1.05</v>
          </cell>
          <cell r="S378">
            <v>2.4</v>
          </cell>
          <cell r="U378">
            <v>0.53</v>
          </cell>
          <cell r="V378">
            <v>1.2</v>
          </cell>
          <cell r="Y378">
            <v>0.41</v>
          </cell>
          <cell r="Z378">
            <v>1</v>
          </cell>
          <cell r="AA378">
            <v>42</v>
          </cell>
          <cell r="AB378">
            <v>19.899999999999999</v>
          </cell>
          <cell r="AC378">
            <v>0.49</v>
          </cell>
          <cell r="AD378">
            <v>25</v>
          </cell>
          <cell r="AE378">
            <v>1228</v>
          </cell>
          <cell r="AF378" t="str">
            <v>B1,B2,B3,B4</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row>
        <row r="379">
          <cell r="A379">
            <v>5535801091</v>
          </cell>
          <cell r="B379" t="str">
            <v>AI</v>
          </cell>
          <cell r="D379" t="str">
            <v>98101-1</v>
          </cell>
          <cell r="E379">
            <v>1</v>
          </cell>
          <cell r="F379" t="str">
            <v>V70MA</v>
          </cell>
          <cell r="I379">
            <v>1.47</v>
          </cell>
          <cell r="J379">
            <v>4.75</v>
          </cell>
          <cell r="K379">
            <v>11</v>
          </cell>
          <cell r="L379">
            <v>0.53</v>
          </cell>
          <cell r="M379">
            <v>5.18</v>
          </cell>
          <cell r="N379">
            <v>12</v>
          </cell>
          <cell r="O379">
            <v>6</v>
          </cell>
          <cell r="P379">
            <v>13.9</v>
          </cell>
          <cell r="R379">
            <v>1.05</v>
          </cell>
          <cell r="S379">
            <v>2.4</v>
          </cell>
          <cell r="U379">
            <v>0.53</v>
          </cell>
          <cell r="V379">
            <v>1.2</v>
          </cell>
          <cell r="Y379">
            <v>0.41</v>
          </cell>
          <cell r="Z379">
            <v>1</v>
          </cell>
          <cell r="AA379">
            <v>42</v>
          </cell>
          <cell r="AB379">
            <v>19.899999999999999</v>
          </cell>
          <cell r="AC379">
            <v>0.49</v>
          </cell>
          <cell r="AD379">
            <v>25</v>
          </cell>
          <cell r="AE379">
            <v>1228</v>
          </cell>
          <cell r="AF379" t="str">
            <v>B1,B2,B3,B4</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row>
        <row r="380">
          <cell r="A380">
            <v>5535801121</v>
          </cell>
          <cell r="C380" t="str">
            <v>A</v>
          </cell>
          <cell r="D380" t="str">
            <v>98101-1</v>
          </cell>
          <cell r="E380">
            <v>1</v>
          </cell>
          <cell r="F380" t="str">
            <v>V70MA</v>
          </cell>
          <cell r="G380">
            <v>0</v>
          </cell>
          <cell r="H380">
            <v>0</v>
          </cell>
          <cell r="I380">
            <v>1.47</v>
          </cell>
          <cell r="J380">
            <v>4.75</v>
          </cell>
          <cell r="K380">
            <v>11</v>
          </cell>
          <cell r="L380">
            <v>0.53</v>
          </cell>
          <cell r="M380">
            <v>5.18</v>
          </cell>
          <cell r="N380">
            <v>12</v>
          </cell>
          <cell r="O380">
            <v>6</v>
          </cell>
          <cell r="P380">
            <v>13.9</v>
          </cell>
          <cell r="Q380">
            <v>3</v>
          </cell>
          <cell r="R380">
            <v>0</v>
          </cell>
          <cell r="U380">
            <v>0</v>
          </cell>
          <cell r="X380">
            <v>0</v>
          </cell>
          <cell r="Y380">
            <v>0.42</v>
          </cell>
          <cell r="Z380">
            <v>1</v>
          </cell>
          <cell r="AA380">
            <v>37.9</v>
          </cell>
          <cell r="AB380">
            <v>19.82</v>
          </cell>
          <cell r="AC380">
            <v>0.49</v>
          </cell>
          <cell r="AD380">
            <v>25</v>
          </cell>
          <cell r="AE380">
            <v>1228</v>
          </cell>
          <cell r="AF380" t="str">
            <v>B1,B2,B3,B4</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row>
        <row r="381">
          <cell r="A381">
            <v>5535901031</v>
          </cell>
          <cell r="B381" t="str">
            <v>AI</v>
          </cell>
          <cell r="D381" t="str">
            <v>97168-1</v>
          </cell>
          <cell r="E381">
            <v>1</v>
          </cell>
          <cell r="F381" t="str">
            <v>V66XA MB</v>
          </cell>
          <cell r="I381">
            <v>1.21</v>
          </cell>
          <cell r="J381">
            <v>4.9400000000000004</v>
          </cell>
          <cell r="K381">
            <v>11</v>
          </cell>
          <cell r="L381">
            <v>0.28000000000000003</v>
          </cell>
          <cell r="M381">
            <v>5.84</v>
          </cell>
          <cell r="N381">
            <v>13</v>
          </cell>
          <cell r="O381">
            <v>6.45</v>
          </cell>
          <cell r="P381">
            <v>14.4</v>
          </cell>
          <cell r="Y381">
            <v>0.43</v>
          </cell>
          <cell r="Z381">
            <v>1</v>
          </cell>
          <cell r="AA381">
            <v>39</v>
          </cell>
          <cell r="AB381">
            <v>19.100000000000001</v>
          </cell>
          <cell r="AC381">
            <v>0.47</v>
          </cell>
          <cell r="AD381">
            <v>26</v>
          </cell>
          <cell r="AE381">
            <v>1180</v>
          </cell>
          <cell r="AF381" t="str">
            <v>B1,B2,B3,B4</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row>
        <row r="382">
          <cell r="A382">
            <v>5535901041</v>
          </cell>
          <cell r="B382" t="str">
            <v>AI</v>
          </cell>
          <cell r="D382" t="str">
            <v>97168-1</v>
          </cell>
          <cell r="E382">
            <v>1</v>
          </cell>
          <cell r="F382" t="str">
            <v>V66XA MB</v>
          </cell>
          <cell r="I382">
            <v>1.21</v>
          </cell>
          <cell r="J382">
            <v>4.9400000000000004</v>
          </cell>
          <cell r="K382">
            <v>11</v>
          </cell>
          <cell r="L382">
            <v>0.28000000000000003</v>
          </cell>
          <cell r="M382">
            <v>5.84</v>
          </cell>
          <cell r="N382">
            <v>13</v>
          </cell>
          <cell r="O382">
            <v>6.45</v>
          </cell>
          <cell r="P382">
            <v>14.4</v>
          </cell>
          <cell r="Y382">
            <v>0.43</v>
          </cell>
          <cell r="Z382">
            <v>1</v>
          </cell>
          <cell r="AA382">
            <v>39</v>
          </cell>
          <cell r="AB382">
            <v>19.100000000000001</v>
          </cell>
          <cell r="AC382">
            <v>0.47</v>
          </cell>
          <cell r="AD382">
            <v>26</v>
          </cell>
          <cell r="AE382">
            <v>1180</v>
          </cell>
          <cell r="AF382" t="str">
            <v>B1,B2,B3,B4</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row>
        <row r="383">
          <cell r="A383">
            <v>5535901051</v>
          </cell>
          <cell r="B383" t="str">
            <v>AI</v>
          </cell>
          <cell r="D383" t="str">
            <v>97168-1</v>
          </cell>
          <cell r="E383">
            <v>1</v>
          </cell>
          <cell r="F383" t="str">
            <v>V66XA MB</v>
          </cell>
          <cell r="I383">
            <v>1.21</v>
          </cell>
          <cell r="J383">
            <v>5.39</v>
          </cell>
          <cell r="K383">
            <v>12</v>
          </cell>
          <cell r="L383">
            <v>0.28000000000000003</v>
          </cell>
          <cell r="M383">
            <v>7.63</v>
          </cell>
          <cell r="N383">
            <v>17</v>
          </cell>
          <cell r="O383">
            <v>9.67</v>
          </cell>
          <cell r="P383">
            <v>21.5</v>
          </cell>
          <cell r="Y383">
            <v>0.43</v>
          </cell>
          <cell r="Z383">
            <v>1</v>
          </cell>
          <cell r="AA383">
            <v>52</v>
          </cell>
          <cell r="AB383">
            <v>24.6</v>
          </cell>
          <cell r="AC383">
            <v>0.6</v>
          </cell>
          <cell r="AD383">
            <v>26</v>
          </cell>
          <cell r="AE383">
            <v>1181</v>
          </cell>
          <cell r="AF383" t="str">
            <v>B1,B2,B3,B4</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row>
        <row r="384">
          <cell r="A384">
            <v>5535901081</v>
          </cell>
          <cell r="B384" t="str">
            <v>AI</v>
          </cell>
          <cell r="D384" t="str">
            <v>97168-1</v>
          </cell>
          <cell r="E384">
            <v>1</v>
          </cell>
          <cell r="F384" t="str">
            <v>V66XA MB</v>
          </cell>
          <cell r="I384">
            <v>1.21</v>
          </cell>
          <cell r="J384">
            <v>4.9400000000000004</v>
          </cell>
          <cell r="K384">
            <v>11</v>
          </cell>
          <cell r="L384">
            <v>0.28000000000000003</v>
          </cell>
          <cell r="M384">
            <v>5.84</v>
          </cell>
          <cell r="N384">
            <v>13</v>
          </cell>
          <cell r="O384">
            <v>6.45</v>
          </cell>
          <cell r="P384">
            <v>14.4</v>
          </cell>
          <cell r="Y384">
            <v>0.43</v>
          </cell>
          <cell r="Z384">
            <v>1</v>
          </cell>
          <cell r="AA384">
            <v>39</v>
          </cell>
          <cell r="AB384">
            <v>19.100000000000001</v>
          </cell>
          <cell r="AC384">
            <v>0.47</v>
          </cell>
          <cell r="AD384">
            <v>26</v>
          </cell>
          <cell r="AE384">
            <v>1180</v>
          </cell>
          <cell r="AF384" t="str">
            <v>B1,B2,B3,B4</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row>
        <row r="385">
          <cell r="A385" t="str">
            <v>5535B01001</v>
          </cell>
          <cell r="B385" t="str">
            <v>AI</v>
          </cell>
          <cell r="C385" t="str">
            <v>C</v>
          </cell>
          <cell r="D385" t="str">
            <v>98128-1</v>
          </cell>
          <cell r="E385">
            <v>1</v>
          </cell>
          <cell r="F385" t="str">
            <v>V66NA MB</v>
          </cell>
          <cell r="I385">
            <v>0.78</v>
          </cell>
          <cell r="J385">
            <v>3.58</v>
          </cell>
          <cell r="K385">
            <v>8</v>
          </cell>
          <cell r="L385">
            <v>0.5</v>
          </cell>
          <cell r="M385">
            <v>8.0500000000000007</v>
          </cell>
          <cell r="N385">
            <v>18</v>
          </cell>
          <cell r="O385">
            <v>7</v>
          </cell>
          <cell r="P385">
            <v>15.7</v>
          </cell>
          <cell r="Y385">
            <v>0.43</v>
          </cell>
          <cell r="Z385">
            <v>1</v>
          </cell>
          <cell r="AA385">
            <v>43</v>
          </cell>
          <cell r="AB385">
            <v>20.3</v>
          </cell>
          <cell r="AC385">
            <v>0.5</v>
          </cell>
          <cell r="AD385">
            <v>26</v>
          </cell>
          <cell r="AE385">
            <v>1185</v>
          </cell>
          <cell r="AF385" t="str">
            <v>B1,B2,B3,B4</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row>
        <row r="386">
          <cell r="A386" t="str">
            <v>5535B01011</v>
          </cell>
          <cell r="B386" t="str">
            <v>AI</v>
          </cell>
          <cell r="C386" t="str">
            <v>C</v>
          </cell>
          <cell r="D386" t="str">
            <v>98128-1</v>
          </cell>
          <cell r="E386">
            <v>1</v>
          </cell>
          <cell r="F386" t="str">
            <v>V66NA MB</v>
          </cell>
          <cell r="I386">
            <v>0.78</v>
          </cell>
          <cell r="J386">
            <v>3.58</v>
          </cell>
          <cell r="K386">
            <v>8</v>
          </cell>
          <cell r="L386">
            <v>0.5</v>
          </cell>
          <cell r="M386">
            <v>8.0500000000000007</v>
          </cell>
          <cell r="N386">
            <v>18</v>
          </cell>
          <cell r="O386">
            <v>8.4</v>
          </cell>
          <cell r="P386">
            <v>18.8</v>
          </cell>
          <cell r="Y386">
            <v>0.43</v>
          </cell>
          <cell r="Z386">
            <v>1</v>
          </cell>
          <cell r="AA386">
            <v>46</v>
          </cell>
          <cell r="AB386">
            <v>21.7</v>
          </cell>
          <cell r="AC386">
            <v>0.53</v>
          </cell>
          <cell r="AD386">
            <v>26</v>
          </cell>
          <cell r="AE386">
            <v>1185</v>
          </cell>
          <cell r="AF386" t="str">
            <v>B1,B2,B3,B4</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row>
        <row r="387">
          <cell r="A387" t="str">
            <v>5535F01001</v>
          </cell>
          <cell r="B387" t="str">
            <v>AI</v>
          </cell>
          <cell r="C387" t="str">
            <v>A</v>
          </cell>
          <cell r="D387" t="str">
            <v>98149-1</v>
          </cell>
          <cell r="E387">
            <v>1</v>
          </cell>
          <cell r="F387" t="str">
            <v>V66NAS MB</v>
          </cell>
          <cell r="I387">
            <v>0.98</v>
          </cell>
          <cell r="J387">
            <v>3.46</v>
          </cell>
          <cell r="K387">
            <v>8</v>
          </cell>
          <cell r="L387">
            <v>0.53</v>
          </cell>
          <cell r="M387">
            <v>4.32</v>
          </cell>
          <cell r="N387">
            <v>10</v>
          </cell>
          <cell r="O387">
            <v>1.4</v>
          </cell>
          <cell r="P387">
            <v>3.2</v>
          </cell>
          <cell r="R387">
            <v>7.4</v>
          </cell>
          <cell r="S387">
            <v>17.100000000000001</v>
          </cell>
          <cell r="Y387">
            <v>0.41</v>
          </cell>
          <cell r="Z387">
            <v>1</v>
          </cell>
          <cell r="AA387">
            <v>39</v>
          </cell>
          <cell r="AB387">
            <v>18.5</v>
          </cell>
          <cell r="AC387">
            <v>0.45</v>
          </cell>
          <cell r="AD387">
            <v>25</v>
          </cell>
          <cell r="AE387">
            <v>1227</v>
          </cell>
          <cell r="AF387" t="str">
            <v>B1,B2,B3,B4</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row>
        <row r="388">
          <cell r="A388" t="str">
            <v>5535F02001</v>
          </cell>
          <cell r="B388" t="str">
            <v>AI</v>
          </cell>
          <cell r="C388" t="str">
            <v>A</v>
          </cell>
          <cell r="D388" t="str">
            <v>99315-1</v>
          </cell>
          <cell r="E388">
            <v>1</v>
          </cell>
          <cell r="F388" t="str">
            <v>V66NAS RISER CARD</v>
          </cell>
          <cell r="I388">
            <v>1</v>
          </cell>
          <cell r="J388">
            <v>1.3</v>
          </cell>
          <cell r="K388">
            <v>3</v>
          </cell>
          <cell r="L388">
            <v>1</v>
          </cell>
          <cell r="M388">
            <v>5.6</v>
          </cell>
          <cell r="N388">
            <v>13</v>
          </cell>
          <cell r="O388">
            <v>4.37</v>
          </cell>
          <cell r="P388">
            <v>10.1</v>
          </cell>
          <cell r="Y388">
            <v>0.41</v>
          </cell>
          <cell r="Z388">
            <v>1</v>
          </cell>
          <cell r="AA388">
            <v>27</v>
          </cell>
          <cell r="AB388">
            <v>13.6</v>
          </cell>
          <cell r="AC388">
            <v>0.33</v>
          </cell>
          <cell r="AD388">
            <v>25</v>
          </cell>
          <cell r="AE388">
            <v>1230</v>
          </cell>
          <cell r="AF388" t="str">
            <v>B1,B2,B3,B4</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row>
        <row r="389">
          <cell r="A389" t="str">
            <v>5535G01001</v>
          </cell>
          <cell r="B389" t="str">
            <v>AI</v>
          </cell>
          <cell r="C389" t="str">
            <v>A</v>
          </cell>
          <cell r="D389" t="str">
            <v>99110-1</v>
          </cell>
          <cell r="E389">
            <v>1</v>
          </cell>
          <cell r="F389" t="str">
            <v>S30 MB</v>
          </cell>
          <cell r="I389">
            <v>0.4</v>
          </cell>
          <cell r="J389">
            <v>2.42</v>
          </cell>
          <cell r="K389">
            <v>7</v>
          </cell>
          <cell r="L389">
            <v>0.5</v>
          </cell>
          <cell r="M389">
            <v>3.45</v>
          </cell>
          <cell r="N389">
            <v>10</v>
          </cell>
          <cell r="O389">
            <v>3.6</v>
          </cell>
          <cell r="P389">
            <v>10.4</v>
          </cell>
          <cell r="Y389">
            <v>0.66</v>
          </cell>
          <cell r="Z389">
            <v>2</v>
          </cell>
          <cell r="AA389">
            <v>29</v>
          </cell>
          <cell r="AB389">
            <v>11</v>
          </cell>
          <cell r="AC389">
            <v>0.27</v>
          </cell>
          <cell r="AD389">
            <v>20</v>
          </cell>
          <cell r="AE389">
            <v>1536</v>
          </cell>
          <cell r="AF389" t="str">
            <v>B1,B2,B3,B4</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row>
        <row r="390">
          <cell r="A390" t="str">
            <v>5535G02001</v>
          </cell>
          <cell r="C390" t="str">
            <v>A</v>
          </cell>
          <cell r="D390" t="str">
            <v>99354-1</v>
          </cell>
          <cell r="E390">
            <v>16</v>
          </cell>
          <cell r="F390" t="str">
            <v>S61USB BD</v>
          </cell>
          <cell r="I390">
            <v>0</v>
          </cell>
          <cell r="J390">
            <v>0.3</v>
          </cell>
          <cell r="K390">
            <v>2</v>
          </cell>
          <cell r="L390">
            <v>0.5</v>
          </cell>
          <cell r="M390">
            <v>0.9</v>
          </cell>
          <cell r="N390">
            <v>6</v>
          </cell>
          <cell r="O390">
            <v>0.5</v>
          </cell>
          <cell r="P390">
            <v>3.3</v>
          </cell>
          <cell r="Q390">
            <v>1</v>
          </cell>
          <cell r="AA390">
            <v>11.3</v>
          </cell>
          <cell r="AB390">
            <v>2.2000000000000002</v>
          </cell>
          <cell r="AC390">
            <v>0.05</v>
          </cell>
          <cell r="AD390">
            <v>9</v>
          </cell>
          <cell r="AE390">
            <v>3411</v>
          </cell>
          <cell r="AF390" t="str">
            <v>B1,B2,B3,B4</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row>
        <row r="391">
          <cell r="A391" t="str">
            <v>5535H01001</v>
          </cell>
          <cell r="C391" t="str">
            <v>A</v>
          </cell>
          <cell r="D391" t="str">
            <v>99141-1</v>
          </cell>
          <cell r="E391">
            <v>1</v>
          </cell>
          <cell r="F391" t="str">
            <v>S55F</v>
          </cell>
          <cell r="G391">
            <v>0</v>
          </cell>
          <cell r="H391">
            <v>0</v>
          </cell>
          <cell r="I391">
            <v>0.5</v>
          </cell>
          <cell r="J391">
            <v>3.85</v>
          </cell>
          <cell r="K391">
            <v>9</v>
          </cell>
          <cell r="L391">
            <v>0.53</v>
          </cell>
          <cell r="M391">
            <v>3.85</v>
          </cell>
          <cell r="N391">
            <v>9</v>
          </cell>
          <cell r="O391">
            <v>3.5</v>
          </cell>
          <cell r="P391">
            <v>8.1999999999999993</v>
          </cell>
          <cell r="Q391">
            <v>3</v>
          </cell>
          <cell r="R391">
            <v>0</v>
          </cell>
          <cell r="U391">
            <v>0</v>
          </cell>
          <cell r="X391">
            <v>0</v>
          </cell>
          <cell r="Y391">
            <v>0.42</v>
          </cell>
          <cell r="Z391">
            <v>1</v>
          </cell>
          <cell r="AA391">
            <v>27.2</v>
          </cell>
          <cell r="AB391">
            <v>13.15</v>
          </cell>
          <cell r="AC391">
            <v>0.32</v>
          </cell>
          <cell r="AD391">
            <v>25</v>
          </cell>
          <cell r="AE391">
            <v>1228</v>
          </cell>
          <cell r="AF391" t="str">
            <v>B1,B2,B3,B4</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row>
        <row r="392">
          <cell r="A392" t="str">
            <v>5536B01001</v>
          </cell>
          <cell r="B392" t="str">
            <v>AI</v>
          </cell>
          <cell r="D392" t="str">
            <v>98130-1</v>
          </cell>
          <cell r="E392">
            <v>1</v>
          </cell>
          <cell r="F392" t="str">
            <v>V65FLT</v>
          </cell>
          <cell r="I392">
            <v>1.47</v>
          </cell>
          <cell r="J392">
            <v>3.63</v>
          </cell>
          <cell r="K392">
            <v>6</v>
          </cell>
          <cell r="L392">
            <v>0.56000000000000005</v>
          </cell>
          <cell r="M392">
            <v>11.48</v>
          </cell>
          <cell r="N392">
            <v>19</v>
          </cell>
          <cell r="O392">
            <v>1.3</v>
          </cell>
          <cell r="P392">
            <v>2.2000000000000002</v>
          </cell>
          <cell r="R392">
            <v>6.8</v>
          </cell>
          <cell r="S392">
            <v>11.3</v>
          </cell>
          <cell r="Y392">
            <v>0.57999999999999996</v>
          </cell>
          <cell r="Z392">
            <v>1</v>
          </cell>
          <cell r="AA392">
            <v>40</v>
          </cell>
          <cell r="AB392">
            <v>25.8</v>
          </cell>
          <cell r="AC392">
            <v>0.63</v>
          </cell>
          <cell r="AD392">
            <v>35</v>
          </cell>
          <cell r="AE392">
            <v>877</v>
          </cell>
          <cell r="AF392" t="str">
            <v>B1,B2,B3,B4</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row>
        <row r="393">
          <cell r="A393" t="str">
            <v>5536B01011</v>
          </cell>
          <cell r="B393" t="str">
            <v>AI</v>
          </cell>
          <cell r="C393" t="str">
            <v>A</v>
          </cell>
          <cell r="D393" t="str">
            <v>98130-1</v>
          </cell>
          <cell r="E393">
            <v>1</v>
          </cell>
          <cell r="F393" t="str">
            <v>V65FLT</v>
          </cell>
          <cell r="I393">
            <v>1.47</v>
          </cell>
          <cell r="J393">
            <v>3.63</v>
          </cell>
          <cell r="K393">
            <v>6</v>
          </cell>
          <cell r="L393">
            <v>0.56000000000000005</v>
          </cell>
          <cell r="M393">
            <v>11.48</v>
          </cell>
          <cell r="N393">
            <v>19</v>
          </cell>
          <cell r="O393">
            <v>1.3</v>
          </cell>
          <cell r="P393">
            <v>2.2000000000000002</v>
          </cell>
          <cell r="R393">
            <v>6.8</v>
          </cell>
          <cell r="S393">
            <v>11.3</v>
          </cell>
          <cell r="Y393">
            <v>0.57999999999999996</v>
          </cell>
          <cell r="Z393">
            <v>1</v>
          </cell>
          <cell r="AA393">
            <v>40</v>
          </cell>
          <cell r="AB393">
            <v>25.8</v>
          </cell>
          <cell r="AC393">
            <v>0.63</v>
          </cell>
          <cell r="AD393">
            <v>35</v>
          </cell>
          <cell r="AE393">
            <v>877</v>
          </cell>
          <cell r="AF393" t="str">
            <v>B1,B2,B3,B4</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row>
        <row r="394">
          <cell r="A394" t="str">
            <v>5536B01021</v>
          </cell>
          <cell r="B394" t="str">
            <v>AI</v>
          </cell>
          <cell r="C394" t="str">
            <v>A</v>
          </cell>
          <cell r="D394" t="str">
            <v>98130-2</v>
          </cell>
          <cell r="E394">
            <v>1</v>
          </cell>
          <cell r="F394" t="str">
            <v>V65FLT -2</v>
          </cell>
          <cell r="I394">
            <v>0.82</v>
          </cell>
          <cell r="J394">
            <v>3.18</v>
          </cell>
          <cell r="K394">
            <v>7</v>
          </cell>
          <cell r="L394">
            <v>0.56000000000000005</v>
          </cell>
          <cell r="M394">
            <v>5.45</v>
          </cell>
          <cell r="N394">
            <v>12</v>
          </cell>
          <cell r="O394">
            <v>2.1</v>
          </cell>
          <cell r="P394">
            <v>4.5999999999999996</v>
          </cell>
          <cell r="R394">
            <v>6.8</v>
          </cell>
          <cell r="S394">
            <v>15</v>
          </cell>
          <cell r="Y394">
            <v>0.43</v>
          </cell>
          <cell r="Z394">
            <v>1</v>
          </cell>
          <cell r="AA394">
            <v>40</v>
          </cell>
          <cell r="AB394">
            <v>19.3</v>
          </cell>
          <cell r="AC394">
            <v>0.47</v>
          </cell>
          <cell r="AD394">
            <v>26</v>
          </cell>
          <cell r="AE394">
            <v>1167</v>
          </cell>
          <cell r="AF394" t="str">
            <v>B1,B2,B3,B4</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row>
        <row r="395">
          <cell r="A395" t="str">
            <v>5536B02001</v>
          </cell>
          <cell r="B395" t="str">
            <v>AI</v>
          </cell>
          <cell r="D395" t="str">
            <v>98130-1</v>
          </cell>
          <cell r="E395">
            <v>1</v>
          </cell>
          <cell r="F395" t="str">
            <v>V65FLT</v>
          </cell>
          <cell r="I395">
            <v>2.23</v>
          </cell>
          <cell r="J395">
            <v>3.02</v>
          </cell>
          <cell r="K395">
            <v>7</v>
          </cell>
          <cell r="L395">
            <v>0.56000000000000005</v>
          </cell>
          <cell r="M395">
            <v>7.76</v>
          </cell>
          <cell r="N395">
            <v>18</v>
          </cell>
          <cell r="O395">
            <v>6.8</v>
          </cell>
          <cell r="P395">
            <v>15.8</v>
          </cell>
          <cell r="Y395">
            <v>0.41</v>
          </cell>
          <cell r="Z395">
            <v>1</v>
          </cell>
          <cell r="AA395">
            <v>42</v>
          </cell>
          <cell r="AB395">
            <v>20.7</v>
          </cell>
          <cell r="AC395">
            <v>0.51</v>
          </cell>
          <cell r="AD395">
            <v>25</v>
          </cell>
          <cell r="AE395">
            <v>1229</v>
          </cell>
          <cell r="AF395" t="str">
            <v>B1,B2,B3,B4</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row>
        <row r="396">
          <cell r="A396" t="str">
            <v>5536B03001</v>
          </cell>
          <cell r="B396" t="str">
            <v>AI</v>
          </cell>
          <cell r="D396" t="str">
            <v>98393-1</v>
          </cell>
          <cell r="F396" t="str">
            <v>V65FLT CARD BUS</v>
          </cell>
          <cell r="I396">
            <v>1</v>
          </cell>
          <cell r="J396">
            <v>0.9</v>
          </cell>
          <cell r="K396">
            <v>4</v>
          </cell>
          <cell r="L396">
            <v>1</v>
          </cell>
          <cell r="M396">
            <v>2.9</v>
          </cell>
          <cell r="N396">
            <v>13</v>
          </cell>
          <cell r="O396">
            <v>2</v>
          </cell>
          <cell r="P396">
            <v>9</v>
          </cell>
          <cell r="Y396">
            <v>0.21</v>
          </cell>
          <cell r="Z396">
            <v>1</v>
          </cell>
          <cell r="AA396">
            <v>27</v>
          </cell>
          <cell r="AB396">
            <v>8.01</v>
          </cell>
          <cell r="AC396">
            <v>0.19</v>
          </cell>
          <cell r="AD396">
            <v>13</v>
          </cell>
          <cell r="AE396">
            <v>2356</v>
          </cell>
          <cell r="AF396" t="str">
            <v>B1,B2,B3,B4</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row>
        <row r="397">
          <cell r="A397" t="str">
            <v>5536B03011</v>
          </cell>
          <cell r="B397" t="str">
            <v>AI</v>
          </cell>
          <cell r="C397" t="str">
            <v>A</v>
          </cell>
          <cell r="D397" t="str">
            <v>98383-2N</v>
          </cell>
          <cell r="E397">
            <v>2</v>
          </cell>
          <cell r="F397" t="str">
            <v>V65FLT SIO BD</v>
          </cell>
          <cell r="I397">
            <v>1</v>
          </cell>
          <cell r="J397">
            <v>1.7</v>
          </cell>
          <cell r="K397">
            <v>11</v>
          </cell>
          <cell r="L397">
            <v>1</v>
          </cell>
          <cell r="M397">
            <v>1.9</v>
          </cell>
          <cell r="N397">
            <v>12</v>
          </cell>
          <cell r="O397">
            <v>2.46</v>
          </cell>
          <cell r="P397">
            <v>15.5</v>
          </cell>
          <cell r="Y397">
            <v>0.28999999999999998</v>
          </cell>
          <cell r="Z397">
            <v>2</v>
          </cell>
          <cell r="AA397">
            <v>40</v>
          </cell>
          <cell r="AB397">
            <v>8.35</v>
          </cell>
          <cell r="AC397">
            <v>0.2</v>
          </cell>
          <cell r="AD397">
            <v>9</v>
          </cell>
          <cell r="AE397">
            <v>3429</v>
          </cell>
          <cell r="AF397" t="str">
            <v>B1,B2,B3,B4</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row>
        <row r="398">
          <cell r="A398" t="str">
            <v>5536B04001</v>
          </cell>
          <cell r="B398" t="str">
            <v>AI</v>
          </cell>
          <cell r="D398" t="str">
            <v>97519-1</v>
          </cell>
          <cell r="F398" t="str">
            <v>V65FLT CD-IDE BD</v>
          </cell>
          <cell r="I398">
            <v>0.5</v>
          </cell>
          <cell r="J398">
            <v>0.47</v>
          </cell>
          <cell r="K398">
            <v>3</v>
          </cell>
          <cell r="L398">
            <v>0.5</v>
          </cell>
          <cell r="M398">
            <v>1.71</v>
          </cell>
          <cell r="N398">
            <v>11</v>
          </cell>
          <cell r="O398">
            <v>1.76</v>
          </cell>
          <cell r="P398">
            <v>11.3</v>
          </cell>
          <cell r="Y398">
            <v>0.15</v>
          </cell>
          <cell r="Z398">
            <v>1</v>
          </cell>
          <cell r="AA398">
            <v>26</v>
          </cell>
          <cell r="AB398">
            <v>5.09</v>
          </cell>
          <cell r="AC398">
            <v>0.12</v>
          </cell>
          <cell r="AD398">
            <v>9</v>
          </cell>
          <cell r="AE398">
            <v>3409</v>
          </cell>
          <cell r="AF398" t="str">
            <v>B1,B2,B3,B4</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row>
        <row r="399">
          <cell r="A399" t="str">
            <v>5536G01021</v>
          </cell>
          <cell r="C399" t="str">
            <v>C</v>
          </cell>
          <cell r="D399" t="str">
            <v>99113-1</v>
          </cell>
          <cell r="E399">
            <v>1</v>
          </cell>
          <cell r="F399" t="str">
            <v>S10M</v>
          </cell>
          <cell r="I399">
            <v>0.96</v>
          </cell>
          <cell r="J399">
            <v>4.43</v>
          </cell>
          <cell r="K399">
            <v>5</v>
          </cell>
          <cell r="L399">
            <v>0.5</v>
          </cell>
          <cell r="M399">
            <v>14.2</v>
          </cell>
          <cell r="N399">
            <v>16</v>
          </cell>
          <cell r="O399">
            <v>5.64</v>
          </cell>
          <cell r="P399">
            <v>6.4</v>
          </cell>
          <cell r="Q399">
            <v>2</v>
          </cell>
          <cell r="R399">
            <v>7.52</v>
          </cell>
          <cell r="S399">
            <v>8.5</v>
          </cell>
          <cell r="T399">
            <v>3</v>
          </cell>
          <cell r="U399">
            <v>0</v>
          </cell>
          <cell r="X399">
            <v>0.89</v>
          </cell>
          <cell r="Y399">
            <v>0.87</v>
          </cell>
          <cell r="Z399">
            <v>1</v>
          </cell>
          <cell r="AA399">
            <v>36.9</v>
          </cell>
          <cell r="AB399">
            <v>35.08</v>
          </cell>
          <cell r="AC399">
            <v>0.87</v>
          </cell>
          <cell r="AD399">
            <v>52</v>
          </cell>
          <cell r="AE399">
            <v>590</v>
          </cell>
          <cell r="AF399" t="str">
            <v>B1,B2,B3,B4</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row>
        <row r="400">
          <cell r="A400" t="str">
            <v>5536G01031</v>
          </cell>
          <cell r="C400" t="str">
            <v>A</v>
          </cell>
          <cell r="AA400">
            <v>0</v>
          </cell>
          <cell r="AD400">
            <v>26</v>
          </cell>
          <cell r="AE400">
            <v>1181</v>
          </cell>
          <cell r="AF400" t="str">
            <v>B1,B2,B3,B4</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row>
        <row r="401">
          <cell r="A401" t="str">
            <v>5536G01041</v>
          </cell>
          <cell r="C401" t="str">
            <v>A</v>
          </cell>
          <cell r="AA401">
            <v>0</v>
          </cell>
          <cell r="AD401">
            <v>35</v>
          </cell>
          <cell r="AE401">
            <v>877</v>
          </cell>
          <cell r="AF401" t="str">
            <v>B1,B2,B3,B4</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A402" t="str">
            <v>5536G01051</v>
          </cell>
          <cell r="C402" t="str">
            <v>C</v>
          </cell>
          <cell r="D402" t="str">
            <v>99113-1O</v>
          </cell>
          <cell r="E402">
            <v>1</v>
          </cell>
          <cell r="F402" t="str">
            <v>S10M</v>
          </cell>
          <cell r="G402">
            <v>0</v>
          </cell>
          <cell r="H402">
            <v>0</v>
          </cell>
          <cell r="I402">
            <v>1.7</v>
          </cell>
          <cell r="J402">
            <v>4.79</v>
          </cell>
          <cell r="K402">
            <v>8</v>
          </cell>
          <cell r="L402">
            <v>0.6</v>
          </cell>
          <cell r="M402">
            <v>7.19</v>
          </cell>
          <cell r="N402">
            <v>15</v>
          </cell>
          <cell r="O402">
            <v>3.8</v>
          </cell>
          <cell r="P402">
            <v>7.9</v>
          </cell>
          <cell r="Q402">
            <v>2</v>
          </cell>
          <cell r="R402">
            <v>4.9000000000000004</v>
          </cell>
          <cell r="S402">
            <v>10.199999999999999</v>
          </cell>
          <cell r="T402">
            <v>3</v>
          </cell>
          <cell r="U402">
            <v>0</v>
          </cell>
          <cell r="X402">
            <v>0.59</v>
          </cell>
          <cell r="Y402">
            <v>0.57999999999999996</v>
          </cell>
          <cell r="Z402">
            <v>1</v>
          </cell>
          <cell r="AA402">
            <v>42.1</v>
          </cell>
          <cell r="AB402">
            <v>25.26</v>
          </cell>
          <cell r="AC402">
            <v>0.62</v>
          </cell>
          <cell r="AD402">
            <v>35</v>
          </cell>
          <cell r="AE402">
            <v>877</v>
          </cell>
          <cell r="AF402" t="str">
            <v>B1,B2,B3,B4</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row>
        <row r="403">
          <cell r="A403" t="str">
            <v>5536G01D03</v>
          </cell>
          <cell r="C403" t="str">
            <v>A</v>
          </cell>
          <cell r="D403" t="str">
            <v>99113-1N</v>
          </cell>
          <cell r="E403">
            <v>1</v>
          </cell>
          <cell r="F403" t="str">
            <v>S10M</v>
          </cell>
          <cell r="AA403">
            <v>0</v>
          </cell>
          <cell r="AD403">
            <v>35</v>
          </cell>
          <cell r="AE403">
            <v>877</v>
          </cell>
          <cell r="AF403" t="str">
            <v>B1,B2,B3,B4</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A404" t="str">
            <v>5536J01001</v>
          </cell>
          <cell r="C404" t="str">
            <v>C</v>
          </cell>
          <cell r="D404" t="str">
            <v>PB00123-1</v>
          </cell>
          <cell r="E404">
            <v>1</v>
          </cell>
          <cell r="F404" t="str">
            <v>S58P HIGH-END</v>
          </cell>
          <cell r="G404">
            <v>0</v>
          </cell>
          <cell r="H404">
            <v>0</v>
          </cell>
          <cell r="I404">
            <v>1.5</v>
          </cell>
          <cell r="J404">
            <v>3.73</v>
          </cell>
          <cell r="K404">
            <v>6</v>
          </cell>
          <cell r="L404">
            <v>0.5</v>
          </cell>
          <cell r="M404">
            <v>6.84</v>
          </cell>
          <cell r="N404">
            <v>11</v>
          </cell>
          <cell r="O404">
            <v>3.3</v>
          </cell>
          <cell r="P404">
            <v>5.3</v>
          </cell>
          <cell r="Q404">
            <v>2</v>
          </cell>
          <cell r="R404">
            <v>5.7</v>
          </cell>
          <cell r="S404">
            <v>9.1999999999999993</v>
          </cell>
          <cell r="T404">
            <v>3</v>
          </cell>
          <cell r="U404">
            <v>0.66</v>
          </cell>
          <cell r="V404">
            <v>1.1000000000000001</v>
          </cell>
          <cell r="W404">
            <v>1.1000000000000001</v>
          </cell>
          <cell r="X404">
            <v>0</v>
          </cell>
          <cell r="Y404">
            <v>0.6</v>
          </cell>
          <cell r="Z404">
            <v>1</v>
          </cell>
          <cell r="AA404">
            <v>33.6</v>
          </cell>
          <cell r="AB404">
            <v>24.33</v>
          </cell>
          <cell r="AC404">
            <v>0.6</v>
          </cell>
          <cell r="AD404">
            <v>36</v>
          </cell>
          <cell r="AE404">
            <v>853</v>
          </cell>
          <cell r="AF404" t="str">
            <v>B1,B2,B3,B4,B7</v>
          </cell>
          <cell r="AG404">
            <v>0</v>
          </cell>
        </row>
        <row r="405">
          <cell r="A405" t="str">
            <v>5536J01002</v>
          </cell>
          <cell r="C405" t="str">
            <v>C</v>
          </cell>
          <cell r="D405" t="str">
            <v>00123-1</v>
          </cell>
          <cell r="E405">
            <v>1</v>
          </cell>
          <cell r="F405" t="str">
            <v>S58P-LOW END</v>
          </cell>
          <cell r="G405">
            <v>0</v>
          </cell>
          <cell r="H405">
            <v>0</v>
          </cell>
          <cell r="I405">
            <v>1.5</v>
          </cell>
          <cell r="J405">
            <v>3.62</v>
          </cell>
          <cell r="K405">
            <v>6</v>
          </cell>
          <cell r="L405">
            <v>0.5</v>
          </cell>
          <cell r="M405">
            <v>6.73</v>
          </cell>
          <cell r="N405">
            <v>11</v>
          </cell>
          <cell r="O405">
            <v>3.3</v>
          </cell>
          <cell r="P405">
            <v>5.4</v>
          </cell>
          <cell r="Q405">
            <v>2</v>
          </cell>
          <cell r="R405">
            <v>5.7</v>
          </cell>
          <cell r="S405">
            <v>9.3000000000000007</v>
          </cell>
          <cell r="T405">
            <v>3</v>
          </cell>
          <cell r="U405">
            <v>0.66</v>
          </cell>
          <cell r="V405">
            <v>1.1000000000000001</v>
          </cell>
          <cell r="W405">
            <v>1.1000000000000001</v>
          </cell>
          <cell r="X405">
            <v>0</v>
          </cell>
          <cell r="Y405">
            <v>0.5</v>
          </cell>
          <cell r="Z405">
            <v>1</v>
          </cell>
          <cell r="AA405">
            <v>33.799999999999997</v>
          </cell>
          <cell r="AB405">
            <v>24.01</v>
          </cell>
          <cell r="AC405">
            <v>0.59</v>
          </cell>
          <cell r="AD405">
            <v>30</v>
          </cell>
          <cell r="AE405">
            <v>1023</v>
          </cell>
          <cell r="AF405" t="str">
            <v>B1,B2,B3,B4,B7</v>
          </cell>
          <cell r="AG405">
            <v>0</v>
          </cell>
        </row>
        <row r="406">
          <cell r="A406" t="str">
            <v>5536J02001</v>
          </cell>
          <cell r="C406" t="str">
            <v>C</v>
          </cell>
          <cell r="D406" t="str">
            <v>00372-1M</v>
          </cell>
          <cell r="E406">
            <v>5</v>
          </cell>
          <cell r="F406" t="str">
            <v>S58P CONTROL BD</v>
          </cell>
          <cell r="I406">
            <v>0.5</v>
          </cell>
          <cell r="J406">
            <v>1.7</v>
          </cell>
          <cell r="K406">
            <v>4</v>
          </cell>
          <cell r="L406">
            <v>0.5</v>
          </cell>
          <cell r="M406">
            <v>3.5</v>
          </cell>
          <cell r="N406">
            <v>8</v>
          </cell>
          <cell r="O406">
            <v>0.6</v>
          </cell>
          <cell r="P406">
            <v>1.4</v>
          </cell>
          <cell r="Q406">
            <v>2</v>
          </cell>
          <cell r="U406">
            <v>1.3</v>
          </cell>
          <cell r="V406">
            <v>3</v>
          </cell>
          <cell r="W406">
            <v>1</v>
          </cell>
          <cell r="Y406">
            <v>0.42</v>
          </cell>
          <cell r="Z406">
            <v>1</v>
          </cell>
          <cell r="AA406">
            <v>17.399999999999999</v>
          </cell>
          <cell r="AB406">
            <v>9.02</v>
          </cell>
          <cell r="AC406">
            <v>0.22</v>
          </cell>
          <cell r="AD406">
            <v>25</v>
          </cell>
          <cell r="AE406">
            <v>1228</v>
          </cell>
          <cell r="AF406" t="str">
            <v>B1,B2,B3,B4,B7</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row>
        <row r="407">
          <cell r="A407" t="str">
            <v>5536J02002</v>
          </cell>
          <cell r="C407" t="str">
            <v>C</v>
          </cell>
          <cell r="D407" t="str">
            <v>00372-1</v>
          </cell>
          <cell r="E407">
            <v>5</v>
          </cell>
          <cell r="F407" t="str">
            <v>S58P CONTROL BD</v>
          </cell>
          <cell r="I407">
            <v>0.5</v>
          </cell>
          <cell r="J407">
            <v>0.6</v>
          </cell>
          <cell r="K407">
            <v>4</v>
          </cell>
          <cell r="L407">
            <v>0.5</v>
          </cell>
          <cell r="M407">
            <v>3.9</v>
          </cell>
          <cell r="N407">
            <v>15</v>
          </cell>
          <cell r="O407">
            <v>0.6</v>
          </cell>
          <cell r="P407">
            <v>2.2999999999999998</v>
          </cell>
          <cell r="Q407">
            <v>2</v>
          </cell>
          <cell r="Y407">
            <v>0.25</v>
          </cell>
          <cell r="Z407">
            <v>1</v>
          </cell>
          <cell r="AA407">
            <v>22.3</v>
          </cell>
          <cell r="AB407">
            <v>6.85</v>
          </cell>
          <cell r="AC407">
            <v>0.17</v>
          </cell>
          <cell r="AD407">
            <v>15</v>
          </cell>
          <cell r="AE407">
            <v>2047</v>
          </cell>
          <cell r="AF407" t="str">
            <v>B1,B2,B3,B4,B7</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row>
        <row r="408">
          <cell r="A408" t="str">
            <v>5536J03001</v>
          </cell>
          <cell r="C408" t="str">
            <v>C</v>
          </cell>
          <cell r="D408" t="str">
            <v>00373-1M</v>
          </cell>
          <cell r="E408">
            <v>1</v>
          </cell>
          <cell r="F408" t="str">
            <v>S58P I/O BD</v>
          </cell>
          <cell r="I408">
            <v>0.5</v>
          </cell>
          <cell r="J408">
            <v>1.3</v>
          </cell>
          <cell r="K408">
            <v>5</v>
          </cell>
          <cell r="L408">
            <v>0.5</v>
          </cell>
          <cell r="M408">
            <v>3.6</v>
          </cell>
          <cell r="N408">
            <v>14</v>
          </cell>
          <cell r="O408">
            <v>0.6</v>
          </cell>
          <cell r="P408">
            <v>2.2999999999999998</v>
          </cell>
          <cell r="Q408">
            <v>5</v>
          </cell>
          <cell r="R408">
            <v>1.8</v>
          </cell>
          <cell r="S408">
            <v>7</v>
          </cell>
          <cell r="T408">
            <v>2</v>
          </cell>
          <cell r="Y408">
            <v>0.25</v>
          </cell>
          <cell r="Z408">
            <v>1</v>
          </cell>
          <cell r="AA408">
            <v>29.3</v>
          </cell>
          <cell r="AB408">
            <v>9.0500000000000007</v>
          </cell>
          <cell r="AC408">
            <v>0.22</v>
          </cell>
          <cell r="AD408">
            <v>15</v>
          </cell>
          <cell r="AE408">
            <v>2047</v>
          </cell>
          <cell r="AF408" t="str">
            <v>B1,B2,B3,B4,B7</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row>
        <row r="409">
          <cell r="A409" t="str">
            <v>5536J03002</v>
          </cell>
          <cell r="C409" t="str">
            <v>C</v>
          </cell>
          <cell r="D409" t="str">
            <v>00373-1M</v>
          </cell>
          <cell r="E409">
            <v>1</v>
          </cell>
          <cell r="F409" t="str">
            <v>S58P I/O BD</v>
          </cell>
          <cell r="I409">
            <v>1</v>
          </cell>
          <cell r="J409">
            <v>1.3</v>
          </cell>
          <cell r="K409">
            <v>5</v>
          </cell>
          <cell r="L409">
            <v>0.5</v>
          </cell>
          <cell r="M409">
            <v>3.6</v>
          </cell>
          <cell r="N409">
            <v>14</v>
          </cell>
          <cell r="O409">
            <v>0.6</v>
          </cell>
          <cell r="P409">
            <v>2.2999999999999998</v>
          </cell>
          <cell r="Q409">
            <v>5</v>
          </cell>
          <cell r="R409">
            <v>1.8</v>
          </cell>
          <cell r="S409">
            <v>7</v>
          </cell>
          <cell r="T409">
            <v>2</v>
          </cell>
          <cell r="Y409">
            <v>0.25</v>
          </cell>
          <cell r="Z409">
            <v>1</v>
          </cell>
          <cell r="AA409">
            <v>29.3</v>
          </cell>
          <cell r="AB409">
            <v>10.050000000000001</v>
          </cell>
          <cell r="AC409">
            <v>0.25</v>
          </cell>
          <cell r="AD409">
            <v>15</v>
          </cell>
          <cell r="AE409">
            <v>2047</v>
          </cell>
          <cell r="AF409" t="str">
            <v>B1,B2,B3,B4,B7</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row>
        <row r="410">
          <cell r="A410" t="str">
            <v>5536J04001</v>
          </cell>
          <cell r="C410" t="str">
            <v>A</v>
          </cell>
          <cell r="D410" t="str">
            <v>00374-1</v>
          </cell>
          <cell r="E410">
            <v>8</v>
          </cell>
          <cell r="F410" t="str">
            <v>S58P BUTTON BD</v>
          </cell>
          <cell r="I410">
            <v>0.5</v>
          </cell>
          <cell r="J410">
            <v>1.7</v>
          </cell>
          <cell r="K410">
            <v>11</v>
          </cell>
          <cell r="L410">
            <v>0.5</v>
          </cell>
          <cell r="M410">
            <v>1.1000000000000001</v>
          </cell>
          <cell r="N410">
            <v>7</v>
          </cell>
          <cell r="O410">
            <v>0.6</v>
          </cell>
          <cell r="P410">
            <v>3.8</v>
          </cell>
          <cell r="Q410">
            <v>1</v>
          </cell>
          <cell r="AA410">
            <v>21.8</v>
          </cell>
          <cell r="AB410">
            <v>4.9000000000000004</v>
          </cell>
          <cell r="AC410">
            <v>0.12</v>
          </cell>
          <cell r="AD410">
            <v>9</v>
          </cell>
          <cell r="AE410">
            <v>3411</v>
          </cell>
          <cell r="AF410" t="str">
            <v>B1,B2,B3,B4,B7</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row>
        <row r="411">
          <cell r="A411" t="str">
            <v>5536J04002</v>
          </cell>
          <cell r="C411" t="str">
            <v>A</v>
          </cell>
          <cell r="D411" t="str">
            <v>00451-1</v>
          </cell>
          <cell r="E411">
            <v>8</v>
          </cell>
          <cell r="F411" t="str">
            <v>S58P BUTTON BD</v>
          </cell>
          <cell r="I411">
            <v>0.5</v>
          </cell>
          <cell r="J411">
            <v>0.8</v>
          </cell>
          <cell r="K411">
            <v>5</v>
          </cell>
          <cell r="L411">
            <v>0.5</v>
          </cell>
          <cell r="M411">
            <v>1.1000000000000001</v>
          </cell>
          <cell r="N411">
            <v>7</v>
          </cell>
          <cell r="O411">
            <v>0.6</v>
          </cell>
          <cell r="P411">
            <v>3.8</v>
          </cell>
          <cell r="Q411">
            <v>1</v>
          </cell>
          <cell r="Y411">
            <v>0.3</v>
          </cell>
          <cell r="Z411">
            <v>2</v>
          </cell>
          <cell r="AA411">
            <v>17.8</v>
          </cell>
          <cell r="AB411">
            <v>4.3</v>
          </cell>
          <cell r="AC411">
            <v>0.11</v>
          </cell>
          <cell r="AD411">
            <v>9</v>
          </cell>
          <cell r="AE411">
            <v>3411</v>
          </cell>
          <cell r="AF411" t="str">
            <v>B1,B2,B3,B4,B7</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row>
        <row r="412">
          <cell r="A412" t="str">
            <v>5536J05001</v>
          </cell>
          <cell r="C412" t="str">
            <v>C</v>
          </cell>
          <cell r="D412" t="str">
            <v>00376-1</v>
          </cell>
          <cell r="E412">
            <v>4</v>
          </cell>
          <cell r="F412" t="str">
            <v>S58P RISER CARD</v>
          </cell>
          <cell r="I412">
            <v>1</v>
          </cell>
          <cell r="J412">
            <v>1</v>
          </cell>
          <cell r="K412">
            <v>3</v>
          </cell>
          <cell r="L412">
            <v>0.5</v>
          </cell>
          <cell r="M412">
            <v>4.0999999999999996</v>
          </cell>
          <cell r="N412">
            <v>12</v>
          </cell>
          <cell r="U412">
            <v>1</v>
          </cell>
          <cell r="V412">
            <v>2.9</v>
          </cell>
          <cell r="W412">
            <v>2.9</v>
          </cell>
          <cell r="Y412">
            <v>0.67</v>
          </cell>
          <cell r="Z412">
            <v>2</v>
          </cell>
          <cell r="AA412">
            <v>19.899999999999999</v>
          </cell>
          <cell r="AB412">
            <v>9.27</v>
          </cell>
          <cell r="AC412">
            <v>0.23</v>
          </cell>
          <cell r="AD412">
            <v>20</v>
          </cell>
          <cell r="AE412">
            <v>1535</v>
          </cell>
          <cell r="AF412" t="str">
            <v>B1,B2,B3,B4,B7</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row>
        <row r="413">
          <cell r="A413" t="str">
            <v>5536J06001</v>
          </cell>
          <cell r="C413" t="str">
            <v>C</v>
          </cell>
          <cell r="D413" t="str">
            <v>00375-1</v>
          </cell>
          <cell r="E413">
            <v>6</v>
          </cell>
          <cell r="F413" t="str">
            <v>S58P DCTODC BD</v>
          </cell>
          <cell r="I413">
            <v>0.5</v>
          </cell>
          <cell r="J413">
            <v>1.3</v>
          </cell>
          <cell r="K413">
            <v>8</v>
          </cell>
          <cell r="L413">
            <v>0.5</v>
          </cell>
          <cell r="M413">
            <v>1.4</v>
          </cell>
          <cell r="N413">
            <v>6</v>
          </cell>
          <cell r="O413">
            <v>1</v>
          </cell>
          <cell r="P413">
            <v>4.3</v>
          </cell>
          <cell r="Q413">
            <v>1</v>
          </cell>
          <cell r="Y413">
            <v>0.3</v>
          </cell>
          <cell r="Z413">
            <v>2</v>
          </cell>
          <cell r="AA413">
            <v>20.3</v>
          </cell>
          <cell r="AB413">
            <v>5.5</v>
          </cell>
          <cell r="AC413">
            <v>0.14000000000000001</v>
          </cell>
          <cell r="AD413">
            <v>9</v>
          </cell>
          <cell r="AE413">
            <v>3411</v>
          </cell>
          <cell r="AF413" t="str">
            <v>B1,B2,B3,B4,B7</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row>
        <row r="414">
          <cell r="A414" t="str">
            <v>5536J07001</v>
          </cell>
          <cell r="C414" t="str">
            <v>C</v>
          </cell>
          <cell r="D414" t="str">
            <v>00418-1M</v>
          </cell>
          <cell r="E414">
            <v>8</v>
          </cell>
          <cell r="F414" t="str">
            <v>S58P DC JACK BD</v>
          </cell>
          <cell r="I414">
            <v>1</v>
          </cell>
          <cell r="J414">
            <v>0.3</v>
          </cell>
          <cell r="K414">
            <v>1</v>
          </cell>
          <cell r="L414">
            <v>0.5</v>
          </cell>
          <cell r="M414">
            <v>2.2999999999999998</v>
          </cell>
          <cell r="N414">
            <v>9</v>
          </cell>
          <cell r="O414">
            <v>0.9</v>
          </cell>
          <cell r="P414">
            <v>3.5</v>
          </cell>
          <cell r="Q414">
            <v>1</v>
          </cell>
          <cell r="AA414">
            <v>13.5</v>
          </cell>
          <cell r="AB414">
            <v>6</v>
          </cell>
          <cell r="AC414">
            <v>0.15</v>
          </cell>
          <cell r="AD414">
            <v>15</v>
          </cell>
          <cell r="AE414">
            <v>2047</v>
          </cell>
          <cell r="AF414" t="str">
            <v>B1,B2,B3,B4,B7</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row>
        <row r="415">
          <cell r="A415" t="str">
            <v>5536J08001</v>
          </cell>
          <cell r="C415" t="str">
            <v>A</v>
          </cell>
          <cell r="D415" t="str">
            <v>00416-1</v>
          </cell>
          <cell r="E415">
            <v>50</v>
          </cell>
          <cell r="F415" t="str">
            <v>S58P MDC BD</v>
          </cell>
          <cell r="I415">
            <v>0.5</v>
          </cell>
          <cell r="J415">
            <v>0.08</v>
          </cell>
          <cell r="K415">
            <v>1</v>
          </cell>
          <cell r="L415">
            <v>0.5</v>
          </cell>
          <cell r="M415">
            <v>0.5</v>
          </cell>
          <cell r="N415">
            <v>6</v>
          </cell>
          <cell r="O415">
            <v>0.5</v>
          </cell>
          <cell r="P415">
            <v>6</v>
          </cell>
          <cell r="Q415">
            <v>1</v>
          </cell>
          <cell r="Y415">
            <v>0.25</v>
          </cell>
          <cell r="Z415">
            <v>3</v>
          </cell>
          <cell r="AA415">
            <v>16</v>
          </cell>
          <cell r="AB415">
            <v>2.83</v>
          </cell>
          <cell r="AC415">
            <v>7.0000000000000007E-2</v>
          </cell>
          <cell r="AD415">
            <v>5</v>
          </cell>
          <cell r="AE415">
            <v>6140</v>
          </cell>
          <cell r="AF415" t="str">
            <v>B1,B2,B3,B4,B7</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row>
        <row r="416">
          <cell r="A416">
            <v>5537003001</v>
          </cell>
          <cell r="C416" t="str">
            <v>A</v>
          </cell>
          <cell r="AA416">
            <v>0</v>
          </cell>
          <cell r="AD416">
            <v>9</v>
          </cell>
          <cell r="AE416">
            <v>3411</v>
          </cell>
          <cell r="AF416" t="str">
            <v>B1,B2,B3,B4</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A417">
            <v>5537003201</v>
          </cell>
          <cell r="C417" t="str">
            <v>A</v>
          </cell>
          <cell r="D417" t="str">
            <v>98101-1</v>
          </cell>
          <cell r="E417">
            <v>1</v>
          </cell>
          <cell r="F417" t="str">
            <v>V70MA</v>
          </cell>
          <cell r="G417">
            <v>0</v>
          </cell>
          <cell r="H417">
            <v>0</v>
          </cell>
          <cell r="I417">
            <v>1.47</v>
          </cell>
          <cell r="J417">
            <v>4.75</v>
          </cell>
          <cell r="K417">
            <v>11</v>
          </cell>
          <cell r="L417">
            <v>0.53</v>
          </cell>
          <cell r="M417">
            <v>5.18</v>
          </cell>
          <cell r="N417">
            <v>12</v>
          </cell>
          <cell r="O417">
            <v>6</v>
          </cell>
          <cell r="P417">
            <v>13.9</v>
          </cell>
          <cell r="Q417">
            <v>3</v>
          </cell>
          <cell r="R417">
            <v>0</v>
          </cell>
          <cell r="U417">
            <v>0</v>
          </cell>
          <cell r="X417">
            <v>0</v>
          </cell>
          <cell r="Y417">
            <v>0.42</v>
          </cell>
          <cell r="Z417">
            <v>1</v>
          </cell>
          <cell r="AA417">
            <v>37.9</v>
          </cell>
          <cell r="AB417">
            <v>19.82</v>
          </cell>
          <cell r="AC417">
            <v>0.49</v>
          </cell>
          <cell r="AD417">
            <v>25</v>
          </cell>
          <cell r="AE417">
            <v>1228</v>
          </cell>
          <cell r="AF417" t="str">
            <v>B1,B2,B3,B4</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row>
        <row r="418">
          <cell r="A418">
            <v>5537104001</v>
          </cell>
          <cell r="C418" t="str">
            <v>A</v>
          </cell>
          <cell r="AA418">
            <v>0</v>
          </cell>
          <cell r="AD418">
            <v>9</v>
          </cell>
          <cell r="AE418">
            <v>3411</v>
          </cell>
          <cell r="AF418" t="str">
            <v>B1,B2,B3,B4</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A419">
            <v>5537501031</v>
          </cell>
          <cell r="C419" t="str">
            <v>A</v>
          </cell>
          <cell r="D419">
            <v>97103</v>
          </cell>
          <cell r="E419">
            <v>1</v>
          </cell>
          <cell r="F419" t="str">
            <v>V38X</v>
          </cell>
          <cell r="G419">
            <v>0</v>
          </cell>
          <cell r="H419">
            <v>0</v>
          </cell>
          <cell r="I419">
            <v>0.76</v>
          </cell>
          <cell r="J419">
            <v>4.8</v>
          </cell>
          <cell r="K419">
            <v>11</v>
          </cell>
          <cell r="L419">
            <v>0.5</v>
          </cell>
          <cell r="M419">
            <v>5.18</v>
          </cell>
          <cell r="N419">
            <v>12</v>
          </cell>
          <cell r="O419">
            <v>3.97</v>
          </cell>
          <cell r="P419">
            <v>9.1999999999999993</v>
          </cell>
          <cell r="Q419">
            <v>3</v>
          </cell>
          <cell r="R419">
            <v>0.43</v>
          </cell>
          <cell r="S419">
            <v>1</v>
          </cell>
          <cell r="T419">
            <v>1</v>
          </cell>
          <cell r="U419">
            <v>0</v>
          </cell>
          <cell r="X419">
            <v>0</v>
          </cell>
          <cell r="Y419">
            <v>0.42</v>
          </cell>
          <cell r="Z419">
            <v>1</v>
          </cell>
          <cell r="AA419">
            <v>34.200000000000003</v>
          </cell>
          <cell r="AB419">
            <v>16.82</v>
          </cell>
          <cell r="AC419">
            <v>0.42</v>
          </cell>
          <cell r="AD419">
            <v>25</v>
          </cell>
          <cell r="AE419">
            <v>1228</v>
          </cell>
          <cell r="AF419" t="str">
            <v>B1,B2,B3,B4</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row>
        <row r="420">
          <cell r="A420">
            <v>5537702001</v>
          </cell>
          <cell r="C420" t="str">
            <v>A</v>
          </cell>
          <cell r="D420" t="str">
            <v>97339-1</v>
          </cell>
          <cell r="F420" t="str">
            <v>V62LA SLOT BD</v>
          </cell>
          <cell r="I420">
            <v>1.6</v>
          </cell>
          <cell r="J420">
            <v>3.6</v>
          </cell>
          <cell r="K420">
            <v>23</v>
          </cell>
          <cell r="L420">
            <v>0.1</v>
          </cell>
          <cell r="M420">
            <v>1.7</v>
          </cell>
          <cell r="N420">
            <v>11</v>
          </cell>
          <cell r="O420">
            <v>0.52</v>
          </cell>
          <cell r="P420">
            <v>3.4</v>
          </cell>
          <cell r="Q420">
            <v>3</v>
          </cell>
          <cell r="X420">
            <v>0.3</v>
          </cell>
          <cell r="Y420">
            <v>0.3</v>
          </cell>
          <cell r="Z420">
            <v>2</v>
          </cell>
          <cell r="AA420">
            <v>39.4</v>
          </cell>
          <cell r="AB420">
            <v>9.42</v>
          </cell>
          <cell r="AC420">
            <v>0.23</v>
          </cell>
          <cell r="AD420">
            <v>9</v>
          </cell>
          <cell r="AE420">
            <v>3411</v>
          </cell>
          <cell r="AF420" t="str">
            <v>B1,B2,B3,B4</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row>
        <row r="421">
          <cell r="A421">
            <v>5537703001</v>
          </cell>
          <cell r="C421" t="str">
            <v>A</v>
          </cell>
          <cell r="AA421">
            <v>0</v>
          </cell>
          <cell r="AD421">
            <v>9</v>
          </cell>
          <cell r="AE421">
            <v>3411</v>
          </cell>
          <cell r="AF421" t="str">
            <v>B1,B2,B3,B4</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A422" t="str">
            <v>5537A01001</v>
          </cell>
          <cell r="B422" t="str">
            <v>AI</v>
          </cell>
          <cell r="C422" t="str">
            <v>A</v>
          </cell>
          <cell r="D422" t="str">
            <v>98118-1</v>
          </cell>
          <cell r="E422">
            <v>1</v>
          </cell>
          <cell r="F422" t="str">
            <v>V80M</v>
          </cell>
          <cell r="I422">
            <v>1.43</v>
          </cell>
          <cell r="J422">
            <v>4.0199999999999996</v>
          </cell>
          <cell r="K422">
            <v>9</v>
          </cell>
          <cell r="L422">
            <v>0.56000000000000005</v>
          </cell>
          <cell r="M422">
            <v>7.15</v>
          </cell>
          <cell r="N422">
            <v>16</v>
          </cell>
          <cell r="O422">
            <v>6.2</v>
          </cell>
          <cell r="P422">
            <v>13.9</v>
          </cell>
          <cell r="Y422">
            <v>0.43</v>
          </cell>
          <cell r="Z422">
            <v>1</v>
          </cell>
          <cell r="AA422">
            <v>40</v>
          </cell>
          <cell r="AB422">
            <v>19.7</v>
          </cell>
          <cell r="AC422">
            <v>0.48</v>
          </cell>
          <cell r="AD422">
            <v>26</v>
          </cell>
          <cell r="AE422">
            <v>1186</v>
          </cell>
          <cell r="AF422" t="str">
            <v>B1,B2,B3,B4</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row>
        <row r="423">
          <cell r="A423" t="str">
            <v>5537A01011</v>
          </cell>
          <cell r="C423" t="str">
            <v>A</v>
          </cell>
          <cell r="D423" t="str">
            <v>98118-1</v>
          </cell>
          <cell r="E423">
            <v>1</v>
          </cell>
          <cell r="F423" t="str">
            <v>V80M</v>
          </cell>
          <cell r="G423">
            <v>0</v>
          </cell>
          <cell r="H423">
            <v>0</v>
          </cell>
          <cell r="I423">
            <v>1.43</v>
          </cell>
          <cell r="J423">
            <v>4.0199999999999996</v>
          </cell>
          <cell r="K423">
            <v>9</v>
          </cell>
          <cell r="L423">
            <v>0.53</v>
          </cell>
          <cell r="M423">
            <v>7.15</v>
          </cell>
          <cell r="N423">
            <v>16</v>
          </cell>
          <cell r="O423">
            <v>4</v>
          </cell>
          <cell r="P423">
            <v>9</v>
          </cell>
          <cell r="Q423">
            <v>3</v>
          </cell>
          <cell r="R423">
            <v>0</v>
          </cell>
          <cell r="U423">
            <v>0</v>
          </cell>
          <cell r="X423">
            <v>0</v>
          </cell>
          <cell r="Y423">
            <v>0.43</v>
          </cell>
          <cell r="Z423">
            <v>1</v>
          </cell>
          <cell r="AA423">
            <v>35</v>
          </cell>
          <cell r="AB423">
            <v>18.989999999999998</v>
          </cell>
          <cell r="AC423">
            <v>0.47</v>
          </cell>
          <cell r="AD423">
            <v>26</v>
          </cell>
          <cell r="AE423">
            <v>1181</v>
          </cell>
          <cell r="AF423" t="str">
            <v>B1,B2,B3,B4</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row>
        <row r="424">
          <cell r="A424" t="str">
            <v>5537B01401</v>
          </cell>
          <cell r="B424" t="str">
            <v>AI</v>
          </cell>
          <cell r="C424" t="str">
            <v>C</v>
          </cell>
          <cell r="D424" t="str">
            <v>98129-1M</v>
          </cell>
          <cell r="E424">
            <v>1</v>
          </cell>
          <cell r="F424" t="str">
            <v>V70LT MB</v>
          </cell>
          <cell r="I424">
            <v>1.5</v>
          </cell>
          <cell r="J424">
            <v>6.47</v>
          </cell>
          <cell r="K424">
            <v>9</v>
          </cell>
          <cell r="L424">
            <v>0.5</v>
          </cell>
          <cell r="M424">
            <v>7.86</v>
          </cell>
          <cell r="N424">
            <v>11</v>
          </cell>
          <cell r="O424">
            <v>2.1</v>
          </cell>
          <cell r="P424">
            <v>2.9</v>
          </cell>
          <cell r="R424">
            <v>5.8</v>
          </cell>
          <cell r="S424">
            <v>8.1</v>
          </cell>
          <cell r="U424">
            <v>3.8</v>
          </cell>
          <cell r="V424">
            <v>5.3</v>
          </cell>
          <cell r="Y424">
            <v>0.7</v>
          </cell>
          <cell r="Z424">
            <v>1</v>
          </cell>
          <cell r="AA424">
            <v>37.299999999999997</v>
          </cell>
          <cell r="AB424">
            <v>30.23</v>
          </cell>
          <cell r="AC424">
            <v>0.75</v>
          </cell>
          <cell r="AD424">
            <v>42</v>
          </cell>
          <cell r="AE424">
            <v>731</v>
          </cell>
          <cell r="AF424" t="str">
            <v>B1,B2,B3,B4</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row>
        <row r="425">
          <cell r="A425" t="str">
            <v>5537B02001</v>
          </cell>
          <cell r="B425" t="str">
            <v>AI</v>
          </cell>
          <cell r="C425" t="str">
            <v>C</v>
          </cell>
          <cell r="D425" t="str">
            <v>98397-1</v>
          </cell>
          <cell r="E425">
            <v>4</v>
          </cell>
          <cell r="F425" t="str">
            <v>TMDS LCD I/F</v>
          </cell>
          <cell r="I425">
            <v>0.5</v>
          </cell>
          <cell r="J425">
            <v>0.6</v>
          </cell>
          <cell r="K425">
            <v>4</v>
          </cell>
          <cell r="L425">
            <v>0.5</v>
          </cell>
          <cell r="M425">
            <v>1.9</v>
          </cell>
          <cell r="N425">
            <v>12</v>
          </cell>
          <cell r="O425">
            <v>1.25</v>
          </cell>
          <cell r="P425">
            <v>7.9</v>
          </cell>
          <cell r="Y425">
            <v>0.3</v>
          </cell>
          <cell r="Z425">
            <v>2</v>
          </cell>
          <cell r="AA425">
            <v>25.9</v>
          </cell>
          <cell r="AB425">
            <v>5.55</v>
          </cell>
          <cell r="AC425">
            <v>0.14000000000000001</v>
          </cell>
          <cell r="AD425">
            <v>9</v>
          </cell>
          <cell r="AE425">
            <v>3411</v>
          </cell>
          <cell r="AF425" t="str">
            <v>B1,B2,B3,B4</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row>
        <row r="426">
          <cell r="A426" t="str">
            <v>5537B02011</v>
          </cell>
          <cell r="C426" t="str">
            <v>A</v>
          </cell>
          <cell r="AA426">
            <v>0</v>
          </cell>
          <cell r="AD426">
            <v>9</v>
          </cell>
          <cell r="AE426">
            <v>3411</v>
          </cell>
          <cell r="AF426" t="str">
            <v>B1,B2,B3,B4</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row>
        <row r="427">
          <cell r="A427" t="str">
            <v>5537B03411</v>
          </cell>
          <cell r="B427" t="str">
            <v>AI</v>
          </cell>
          <cell r="C427" t="str">
            <v>A</v>
          </cell>
          <cell r="D427" t="str">
            <v>99328-1</v>
          </cell>
          <cell r="E427">
            <v>2</v>
          </cell>
          <cell r="F427" t="str">
            <v>Riser card(IDB3)</v>
          </cell>
          <cell r="I427">
            <v>0.3</v>
          </cell>
          <cell r="J427">
            <v>1.3</v>
          </cell>
          <cell r="K427">
            <v>8</v>
          </cell>
          <cell r="L427">
            <v>0.5</v>
          </cell>
          <cell r="M427">
            <v>1.4</v>
          </cell>
          <cell r="N427">
            <v>9</v>
          </cell>
          <cell r="O427">
            <v>0.15</v>
          </cell>
          <cell r="P427">
            <v>1</v>
          </cell>
          <cell r="Y427">
            <v>0.3</v>
          </cell>
          <cell r="Z427">
            <v>2</v>
          </cell>
          <cell r="AA427">
            <v>20</v>
          </cell>
          <cell r="AB427">
            <v>3.95</v>
          </cell>
          <cell r="AC427">
            <v>9.75</v>
          </cell>
          <cell r="AD427">
            <v>9</v>
          </cell>
          <cell r="AE427">
            <v>3407</v>
          </cell>
          <cell r="AF427" t="str">
            <v>B1,B2,B3,B4</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row>
        <row r="428">
          <cell r="A428" t="str">
            <v>5537C01011</v>
          </cell>
          <cell r="B428" t="str">
            <v>AI</v>
          </cell>
          <cell r="C428" t="str">
            <v>A</v>
          </cell>
          <cell r="D428" t="str">
            <v>98141-1</v>
          </cell>
          <cell r="E428">
            <v>1</v>
          </cell>
          <cell r="F428" t="str">
            <v>V75M MB ACER</v>
          </cell>
          <cell r="I428">
            <v>1.7</v>
          </cell>
          <cell r="J428">
            <v>3.74</v>
          </cell>
          <cell r="K428">
            <v>8</v>
          </cell>
          <cell r="L428">
            <v>0.53</v>
          </cell>
          <cell r="M428">
            <v>5.14</v>
          </cell>
          <cell r="N428">
            <v>11</v>
          </cell>
          <cell r="O428">
            <v>1.46</v>
          </cell>
          <cell r="P428">
            <v>3.1</v>
          </cell>
          <cell r="R428">
            <v>6.61</v>
          </cell>
          <cell r="S428">
            <v>14.1</v>
          </cell>
          <cell r="Y428">
            <v>0.45</v>
          </cell>
          <cell r="Z428">
            <v>1</v>
          </cell>
          <cell r="AA428">
            <v>37</v>
          </cell>
          <cell r="AB428">
            <v>19.600000000000001</v>
          </cell>
          <cell r="AC428">
            <v>0.48</v>
          </cell>
          <cell r="AD428">
            <v>27</v>
          </cell>
          <cell r="AE428">
            <v>1134</v>
          </cell>
          <cell r="AF428" t="str">
            <v>B1,B2,B3,B4</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row>
        <row r="429">
          <cell r="A429" t="str">
            <v>5537C01021</v>
          </cell>
          <cell r="B429" t="str">
            <v>AI</v>
          </cell>
          <cell r="C429" t="str">
            <v>A</v>
          </cell>
          <cell r="D429" t="str">
            <v>98141-1</v>
          </cell>
          <cell r="E429">
            <v>1</v>
          </cell>
          <cell r="F429" t="str">
            <v>V75M MB</v>
          </cell>
          <cell r="I429">
            <v>1.7</v>
          </cell>
          <cell r="J429">
            <v>3.61</v>
          </cell>
          <cell r="K429">
            <v>13</v>
          </cell>
          <cell r="L429">
            <v>0.53</v>
          </cell>
          <cell r="M429">
            <v>3.34</v>
          </cell>
          <cell r="N429">
            <v>12</v>
          </cell>
          <cell r="O429">
            <v>3.73</v>
          </cell>
          <cell r="P429">
            <v>13.4</v>
          </cell>
          <cell r="Y429">
            <v>0.53</v>
          </cell>
          <cell r="Z429">
            <v>2</v>
          </cell>
          <cell r="AA429">
            <v>40</v>
          </cell>
          <cell r="AB429">
            <v>13.4</v>
          </cell>
          <cell r="AC429">
            <v>0.33</v>
          </cell>
          <cell r="AD429">
            <v>16</v>
          </cell>
          <cell r="AE429">
            <v>1904</v>
          </cell>
          <cell r="AF429" t="str">
            <v>B1,B2,B3,B4</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row>
        <row r="430">
          <cell r="A430" t="str">
            <v>5537C01031</v>
          </cell>
          <cell r="B430" t="str">
            <v>AI</v>
          </cell>
          <cell r="C430" t="str">
            <v>A</v>
          </cell>
          <cell r="D430" t="str">
            <v>98141-1</v>
          </cell>
          <cell r="E430">
            <v>1</v>
          </cell>
          <cell r="F430" t="str">
            <v>V75M MB FUJ</v>
          </cell>
          <cell r="I430">
            <v>1.7</v>
          </cell>
          <cell r="J430">
            <v>3.74</v>
          </cell>
          <cell r="K430">
            <v>8</v>
          </cell>
          <cell r="L430">
            <v>0.53</v>
          </cell>
          <cell r="M430">
            <v>4.68</v>
          </cell>
          <cell r="N430">
            <v>10</v>
          </cell>
          <cell r="O430">
            <v>6.61</v>
          </cell>
          <cell r="P430">
            <v>14.1</v>
          </cell>
          <cell r="Y430">
            <v>0.45</v>
          </cell>
          <cell r="Z430">
            <v>1</v>
          </cell>
          <cell r="AA430">
            <v>33</v>
          </cell>
          <cell r="AB430">
            <v>17.7</v>
          </cell>
          <cell r="AC430">
            <v>0.43</v>
          </cell>
          <cell r="AD430">
            <v>27</v>
          </cell>
          <cell r="AE430">
            <v>1132</v>
          </cell>
          <cell r="AF430" t="str">
            <v>B1,B2,B3,B4</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row>
        <row r="431">
          <cell r="A431" t="str">
            <v>5537C01041</v>
          </cell>
          <cell r="B431" t="str">
            <v>AI</v>
          </cell>
          <cell r="C431" t="str">
            <v>A</v>
          </cell>
          <cell r="D431" t="str">
            <v>98141-1</v>
          </cell>
          <cell r="E431">
            <v>1</v>
          </cell>
          <cell r="F431" t="str">
            <v>V75M MB</v>
          </cell>
          <cell r="I431">
            <v>1.7</v>
          </cell>
          <cell r="J431">
            <v>3.61</v>
          </cell>
          <cell r="K431">
            <v>13</v>
          </cell>
          <cell r="L431">
            <v>0.53</v>
          </cell>
          <cell r="M431">
            <v>3.34</v>
          </cell>
          <cell r="N431">
            <v>12</v>
          </cell>
          <cell r="O431">
            <v>3.73</v>
          </cell>
          <cell r="P431">
            <v>13.4</v>
          </cell>
          <cell r="Y431">
            <v>0.53</v>
          </cell>
          <cell r="Z431">
            <v>2</v>
          </cell>
          <cell r="AA431">
            <v>40</v>
          </cell>
          <cell r="AB431">
            <v>13.4</v>
          </cell>
          <cell r="AC431">
            <v>0.33</v>
          </cell>
          <cell r="AD431">
            <v>16</v>
          </cell>
          <cell r="AE431">
            <v>1904</v>
          </cell>
          <cell r="AF431" t="str">
            <v>B1,B2,B3,B4</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row>
        <row r="432">
          <cell r="A432" t="str">
            <v>5537C01051</v>
          </cell>
          <cell r="B432" t="str">
            <v>AI</v>
          </cell>
          <cell r="C432" t="str">
            <v>A</v>
          </cell>
          <cell r="D432" t="str">
            <v>98141-1</v>
          </cell>
          <cell r="E432">
            <v>1</v>
          </cell>
          <cell r="F432" t="str">
            <v>V75M MB ACER</v>
          </cell>
          <cell r="I432">
            <v>1.7</v>
          </cell>
          <cell r="J432">
            <v>3.74</v>
          </cell>
          <cell r="K432">
            <v>8</v>
          </cell>
          <cell r="L432">
            <v>0.53</v>
          </cell>
          <cell r="M432">
            <v>5.14</v>
          </cell>
          <cell r="N432">
            <v>11</v>
          </cell>
          <cell r="O432">
            <v>1.46</v>
          </cell>
          <cell r="P432">
            <v>3.1</v>
          </cell>
          <cell r="R432">
            <v>6.61</v>
          </cell>
          <cell r="S432">
            <v>14.1</v>
          </cell>
          <cell r="Y432">
            <v>0.45</v>
          </cell>
          <cell r="Z432">
            <v>1</v>
          </cell>
          <cell r="AA432">
            <v>37</v>
          </cell>
          <cell r="AB432">
            <v>19.600000000000001</v>
          </cell>
          <cell r="AC432">
            <v>0.48</v>
          </cell>
          <cell r="AD432">
            <v>27</v>
          </cell>
          <cell r="AE432">
            <v>1134</v>
          </cell>
          <cell r="AF432" t="str">
            <v>B1,B2,B3,B4</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row>
        <row r="433">
          <cell r="A433" t="str">
            <v>5537C01091</v>
          </cell>
          <cell r="C433" t="str">
            <v>A</v>
          </cell>
          <cell r="D433" t="str">
            <v>98141-1</v>
          </cell>
          <cell r="F433" t="str">
            <v>V75M</v>
          </cell>
          <cell r="I433">
            <v>1.7</v>
          </cell>
          <cell r="J433">
            <v>3.78</v>
          </cell>
          <cell r="K433">
            <v>8</v>
          </cell>
          <cell r="L433">
            <v>0.5</v>
          </cell>
          <cell r="M433">
            <v>6.07</v>
          </cell>
          <cell r="N433">
            <v>13</v>
          </cell>
          <cell r="O433">
            <v>6.61</v>
          </cell>
          <cell r="P433">
            <v>14.2</v>
          </cell>
          <cell r="Q433">
            <v>3</v>
          </cell>
          <cell r="R433">
            <v>0</v>
          </cell>
          <cell r="U433">
            <v>0</v>
          </cell>
          <cell r="X433">
            <v>0.45</v>
          </cell>
          <cell r="Y433">
            <v>0.43</v>
          </cell>
          <cell r="Z433">
            <v>1</v>
          </cell>
          <cell r="AA433">
            <v>36.200000000000003</v>
          </cell>
          <cell r="AB433">
            <v>20.79</v>
          </cell>
          <cell r="AC433">
            <v>0.51</v>
          </cell>
          <cell r="AD433">
            <v>26</v>
          </cell>
          <cell r="AE433">
            <v>1181</v>
          </cell>
          <cell r="AF433" t="str">
            <v>B1,B2,B3,B4</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row>
        <row r="434">
          <cell r="A434" t="str">
            <v>5537C01101</v>
          </cell>
          <cell r="C434" t="str">
            <v>A</v>
          </cell>
          <cell r="AA434">
            <v>0</v>
          </cell>
          <cell r="AD434">
            <v>26</v>
          </cell>
          <cell r="AE434">
            <v>1181</v>
          </cell>
          <cell r="AF434" t="str">
            <v>B1,B2,B3,B4</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row>
        <row r="435">
          <cell r="A435" t="str">
            <v>5537C01131</v>
          </cell>
          <cell r="C435" t="str">
            <v>A</v>
          </cell>
          <cell r="D435" t="str">
            <v>98141-1</v>
          </cell>
          <cell r="E435">
            <v>1</v>
          </cell>
          <cell r="F435" t="str">
            <v>V75M</v>
          </cell>
          <cell r="I435">
            <v>1.7</v>
          </cell>
          <cell r="J435">
            <v>3.74</v>
          </cell>
          <cell r="K435">
            <v>8</v>
          </cell>
          <cell r="L435">
            <v>0.53</v>
          </cell>
          <cell r="M435">
            <v>5.14</v>
          </cell>
          <cell r="N435">
            <v>11</v>
          </cell>
          <cell r="O435">
            <v>1.46</v>
          </cell>
          <cell r="P435">
            <v>3.1</v>
          </cell>
          <cell r="Q435">
            <v>2</v>
          </cell>
          <cell r="R435">
            <v>6.61</v>
          </cell>
          <cell r="S435">
            <v>14.1</v>
          </cell>
          <cell r="T435">
            <v>3</v>
          </cell>
          <cell r="U435">
            <v>0</v>
          </cell>
          <cell r="X435">
            <v>0.45</v>
          </cell>
          <cell r="Y435">
            <v>0.45</v>
          </cell>
          <cell r="Z435">
            <v>1</v>
          </cell>
          <cell r="AA435">
            <v>37.200000000000003</v>
          </cell>
          <cell r="AB435">
            <v>21.33</v>
          </cell>
          <cell r="AC435">
            <v>0.53</v>
          </cell>
          <cell r="AD435">
            <v>27</v>
          </cell>
          <cell r="AE435">
            <v>1137</v>
          </cell>
          <cell r="AF435" t="str">
            <v>B1,B2,B3,B4</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row>
        <row r="436">
          <cell r="A436" t="str">
            <v>5537C01701</v>
          </cell>
          <cell r="C436" t="str">
            <v>A</v>
          </cell>
          <cell r="D436" t="str">
            <v>98141-1</v>
          </cell>
          <cell r="E436">
            <v>1</v>
          </cell>
          <cell r="F436" t="str">
            <v>V75M FJ MB</v>
          </cell>
          <cell r="G436">
            <v>0</v>
          </cell>
          <cell r="H436">
            <v>0</v>
          </cell>
          <cell r="I436">
            <v>1.7</v>
          </cell>
          <cell r="J436">
            <v>3.78</v>
          </cell>
          <cell r="K436">
            <v>8</v>
          </cell>
          <cell r="L436">
            <v>0.5</v>
          </cell>
          <cell r="M436">
            <v>6.07</v>
          </cell>
          <cell r="N436">
            <v>13</v>
          </cell>
          <cell r="O436">
            <v>6.61</v>
          </cell>
          <cell r="P436">
            <v>14.2</v>
          </cell>
          <cell r="Q436">
            <v>3</v>
          </cell>
          <cell r="R436">
            <v>0</v>
          </cell>
          <cell r="U436">
            <v>0</v>
          </cell>
          <cell r="X436">
            <v>0</v>
          </cell>
          <cell r="Y436">
            <v>0.43</v>
          </cell>
          <cell r="Z436">
            <v>1</v>
          </cell>
          <cell r="AA436">
            <v>36.200000000000003</v>
          </cell>
          <cell r="AB436">
            <v>20.79</v>
          </cell>
          <cell r="AC436">
            <v>0.51</v>
          </cell>
          <cell r="AD436">
            <v>26</v>
          </cell>
          <cell r="AE436">
            <v>1181</v>
          </cell>
          <cell r="AF436" t="str">
            <v>B1,B2,B3,B4</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row>
        <row r="437">
          <cell r="A437" t="str">
            <v>5537C01D15</v>
          </cell>
          <cell r="C437" t="str">
            <v>A</v>
          </cell>
          <cell r="AA437">
            <v>0</v>
          </cell>
          <cell r="AD437">
            <v>26</v>
          </cell>
          <cell r="AE437">
            <v>1181</v>
          </cell>
          <cell r="AF437" t="str">
            <v>B1,B2,B3,B4</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row>
        <row r="438">
          <cell r="A438" t="str">
            <v>5537H01001</v>
          </cell>
          <cell r="C438" t="str">
            <v>C</v>
          </cell>
          <cell r="D438" t="str">
            <v>00103-1</v>
          </cell>
          <cell r="E438">
            <v>1</v>
          </cell>
          <cell r="F438" t="str">
            <v>S511P</v>
          </cell>
          <cell r="G438">
            <v>0</v>
          </cell>
          <cell r="H438">
            <v>0</v>
          </cell>
          <cell r="I438">
            <v>0.69</v>
          </cell>
          <cell r="J438">
            <v>4.41</v>
          </cell>
          <cell r="K438">
            <v>10</v>
          </cell>
          <cell r="L438">
            <v>0.5</v>
          </cell>
          <cell r="M438">
            <v>3.97</v>
          </cell>
          <cell r="N438">
            <v>9</v>
          </cell>
          <cell r="O438">
            <v>2.34</v>
          </cell>
          <cell r="P438">
            <v>5.3</v>
          </cell>
          <cell r="Q438">
            <v>2</v>
          </cell>
          <cell r="R438">
            <v>5.4</v>
          </cell>
          <cell r="S438">
            <v>12.2</v>
          </cell>
          <cell r="T438">
            <v>3</v>
          </cell>
          <cell r="U438">
            <v>0.47</v>
          </cell>
          <cell r="V438">
            <v>1.1000000000000001</v>
          </cell>
          <cell r="W438">
            <v>1.1000000000000001</v>
          </cell>
          <cell r="X438">
            <v>0</v>
          </cell>
          <cell r="Y438">
            <v>0.43</v>
          </cell>
          <cell r="Z438">
            <v>1</v>
          </cell>
          <cell r="AA438">
            <v>38.6</v>
          </cell>
          <cell r="AB438">
            <v>18.899999999999999</v>
          </cell>
          <cell r="AC438">
            <v>0.47</v>
          </cell>
          <cell r="AD438">
            <v>26</v>
          </cell>
          <cell r="AE438">
            <v>1181</v>
          </cell>
          <cell r="AF438" t="str">
            <v>B1,B2,B3,B4</v>
          </cell>
          <cell r="AG438">
            <v>0</v>
          </cell>
        </row>
        <row r="439">
          <cell r="A439" t="str">
            <v>5537H03001</v>
          </cell>
          <cell r="C439" t="str">
            <v>C</v>
          </cell>
          <cell r="D439" t="str">
            <v>99467-1</v>
          </cell>
          <cell r="E439">
            <v>8</v>
          </cell>
          <cell r="F439" t="str">
            <v>S511P HOT SW AP BD</v>
          </cell>
          <cell r="I439">
            <v>0.5</v>
          </cell>
          <cell r="J439">
            <v>0.6</v>
          </cell>
          <cell r="K439">
            <v>4</v>
          </cell>
          <cell r="L439">
            <v>0.5</v>
          </cell>
          <cell r="M439">
            <v>2.5</v>
          </cell>
          <cell r="N439">
            <v>16</v>
          </cell>
          <cell r="U439">
            <v>1.5</v>
          </cell>
          <cell r="V439">
            <v>9.6</v>
          </cell>
          <cell r="W439">
            <v>9.6</v>
          </cell>
          <cell r="Y439">
            <v>0.3</v>
          </cell>
          <cell r="Z439">
            <v>2</v>
          </cell>
          <cell r="AA439">
            <v>31.6</v>
          </cell>
          <cell r="AB439">
            <v>6.4</v>
          </cell>
          <cell r="AC439">
            <v>0.16</v>
          </cell>
          <cell r="AD439">
            <v>9</v>
          </cell>
          <cell r="AE439">
            <v>3411</v>
          </cell>
          <cell r="AF439" t="str">
            <v>B1,B2,B3,B4</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row>
        <row r="440">
          <cell r="A440" t="str">
            <v>5537H03011</v>
          </cell>
          <cell r="C440" t="str">
            <v>C</v>
          </cell>
          <cell r="D440" t="str">
            <v>99467-1M</v>
          </cell>
          <cell r="E440">
            <v>8</v>
          </cell>
          <cell r="F440" t="str">
            <v>S511P HOT SWAP BD</v>
          </cell>
          <cell r="I440">
            <v>0.5</v>
          </cell>
          <cell r="J440">
            <v>0.62</v>
          </cell>
          <cell r="K440">
            <v>4</v>
          </cell>
          <cell r="L440">
            <v>0.5</v>
          </cell>
          <cell r="M440">
            <v>2.02</v>
          </cell>
          <cell r="N440">
            <v>13</v>
          </cell>
          <cell r="U440">
            <v>1.5</v>
          </cell>
          <cell r="V440">
            <v>9.6999999999999993</v>
          </cell>
          <cell r="W440">
            <v>9.6</v>
          </cell>
          <cell r="Y440">
            <v>0.3</v>
          </cell>
          <cell r="Z440">
            <v>2</v>
          </cell>
          <cell r="AA440">
            <v>28.7</v>
          </cell>
          <cell r="AB440">
            <v>5.94</v>
          </cell>
          <cell r="AC440">
            <v>0.15</v>
          </cell>
          <cell r="AD440">
            <v>9</v>
          </cell>
          <cell r="AE440">
            <v>3411</v>
          </cell>
          <cell r="AF440" t="str">
            <v>B1,B2,B3,B4,B7</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row>
        <row r="441">
          <cell r="A441" t="str">
            <v>5537H04001</v>
          </cell>
          <cell r="C441" t="str">
            <v>C</v>
          </cell>
          <cell r="D441" t="str">
            <v>00317-1</v>
          </cell>
          <cell r="E441">
            <v>8</v>
          </cell>
          <cell r="F441" t="str">
            <v>AUDIO BD S511P</v>
          </cell>
          <cell r="H441">
            <v>0.3</v>
          </cell>
          <cell r="I441">
            <v>0.5</v>
          </cell>
          <cell r="J441">
            <v>0.9</v>
          </cell>
          <cell r="K441">
            <v>6</v>
          </cell>
          <cell r="L441">
            <v>0.5</v>
          </cell>
          <cell r="M441">
            <v>1.3</v>
          </cell>
          <cell r="N441">
            <v>8</v>
          </cell>
          <cell r="O441">
            <v>1.1000000000000001</v>
          </cell>
          <cell r="P441">
            <v>6.8</v>
          </cell>
          <cell r="Q441">
            <v>3</v>
          </cell>
          <cell r="R441">
            <v>0.15</v>
          </cell>
          <cell r="S441">
            <v>0.9</v>
          </cell>
          <cell r="T441">
            <v>3</v>
          </cell>
          <cell r="Y441">
            <v>0.3</v>
          </cell>
          <cell r="Z441">
            <v>2</v>
          </cell>
          <cell r="AA441">
            <v>23.7</v>
          </cell>
          <cell r="AB441">
            <v>5.25</v>
          </cell>
          <cell r="AC441">
            <v>0.13</v>
          </cell>
          <cell r="AD441">
            <v>9</v>
          </cell>
          <cell r="AE441">
            <v>3411</v>
          </cell>
          <cell r="AF441" t="str">
            <v>B1,B2,B3,B4</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row>
        <row r="442">
          <cell r="A442" t="str">
            <v>5537H05001</v>
          </cell>
          <cell r="C442" t="str">
            <v>C</v>
          </cell>
          <cell r="D442" t="str">
            <v>00327-1</v>
          </cell>
          <cell r="E442">
            <v>4</v>
          </cell>
          <cell r="F442" t="str">
            <v>LCD INTERF ACE S511P</v>
          </cell>
          <cell r="I442">
            <v>0.5</v>
          </cell>
          <cell r="J442">
            <v>1.3</v>
          </cell>
          <cell r="K442">
            <v>8</v>
          </cell>
          <cell r="L442">
            <v>0.5</v>
          </cell>
          <cell r="M442">
            <v>1.4</v>
          </cell>
          <cell r="N442">
            <v>9</v>
          </cell>
          <cell r="O442">
            <v>2.5</v>
          </cell>
          <cell r="P442">
            <v>16.100000000000001</v>
          </cell>
          <cell r="Q442">
            <v>2</v>
          </cell>
          <cell r="Y442">
            <v>0.3</v>
          </cell>
          <cell r="Z442">
            <v>2</v>
          </cell>
          <cell r="AA442">
            <v>35.1</v>
          </cell>
          <cell r="AB442">
            <v>7</v>
          </cell>
          <cell r="AC442">
            <v>0.17</v>
          </cell>
          <cell r="AD442">
            <v>9</v>
          </cell>
          <cell r="AE442">
            <v>3411</v>
          </cell>
          <cell r="AF442" t="str">
            <v>B1,B2,B3,B4</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row>
        <row r="443">
          <cell r="A443" t="str">
            <v>5537H06001</v>
          </cell>
          <cell r="C443" t="str">
            <v>A</v>
          </cell>
          <cell r="D443" t="str">
            <v>00328-1</v>
          </cell>
          <cell r="E443">
            <v>10</v>
          </cell>
          <cell r="F443" t="str">
            <v>OSD CONTROL S511P</v>
          </cell>
          <cell r="I443">
            <v>0.5</v>
          </cell>
          <cell r="J443">
            <v>0.5</v>
          </cell>
          <cell r="K443">
            <v>3</v>
          </cell>
          <cell r="L443">
            <v>0.5</v>
          </cell>
          <cell r="M443">
            <v>0.9</v>
          </cell>
          <cell r="N443">
            <v>6</v>
          </cell>
          <cell r="U443">
            <v>1</v>
          </cell>
          <cell r="V443">
            <v>6.7</v>
          </cell>
          <cell r="W443">
            <v>1</v>
          </cell>
          <cell r="AA443">
            <v>15.7</v>
          </cell>
          <cell r="AB443">
            <v>3.9</v>
          </cell>
          <cell r="AC443">
            <v>0.1</v>
          </cell>
          <cell r="AD443">
            <v>9</v>
          </cell>
          <cell r="AE443">
            <v>3411</v>
          </cell>
          <cell r="AF443" t="str">
            <v>B1,B2,B3,B4</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row>
        <row r="444">
          <cell r="A444" t="str">
            <v>5537K01001</v>
          </cell>
          <cell r="C444" t="str">
            <v>C</v>
          </cell>
          <cell r="D444" t="str">
            <v>00118-1</v>
          </cell>
          <cell r="E444">
            <v>1</v>
          </cell>
          <cell r="F444" t="str">
            <v>S56P</v>
          </cell>
          <cell r="G444">
            <v>0</v>
          </cell>
          <cell r="H444">
            <v>0</v>
          </cell>
          <cell r="I444">
            <v>1.5</v>
          </cell>
          <cell r="J444">
            <v>4.33</v>
          </cell>
          <cell r="K444">
            <v>7</v>
          </cell>
          <cell r="L444">
            <v>1</v>
          </cell>
          <cell r="M444">
            <v>9.3000000000000007</v>
          </cell>
          <cell r="N444">
            <v>15</v>
          </cell>
          <cell r="O444">
            <v>2.8</v>
          </cell>
          <cell r="P444">
            <v>4.5</v>
          </cell>
          <cell r="Q444">
            <v>1</v>
          </cell>
          <cell r="R444">
            <v>7.7</v>
          </cell>
          <cell r="S444">
            <v>12.4</v>
          </cell>
          <cell r="T444">
            <v>2</v>
          </cell>
          <cell r="U444">
            <v>0</v>
          </cell>
          <cell r="X444">
            <v>0</v>
          </cell>
          <cell r="Y444">
            <v>0.6</v>
          </cell>
          <cell r="Z444">
            <v>1</v>
          </cell>
          <cell r="AA444">
            <v>39.9</v>
          </cell>
          <cell r="AB444">
            <v>28.73</v>
          </cell>
          <cell r="AC444">
            <v>0.71</v>
          </cell>
          <cell r="AD444">
            <v>36</v>
          </cell>
          <cell r="AE444">
            <v>853</v>
          </cell>
          <cell r="AF444" t="str">
            <v>B1,B2,B3,B4</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row>
        <row r="445">
          <cell r="A445" t="str">
            <v>5537K02001</v>
          </cell>
          <cell r="C445" t="str">
            <v>A</v>
          </cell>
          <cell r="D445" t="str">
            <v>00367-1</v>
          </cell>
          <cell r="E445">
            <v>4</v>
          </cell>
          <cell r="F445" t="str">
            <v>S56P RISER CARD</v>
          </cell>
          <cell r="I445">
            <v>0.5</v>
          </cell>
          <cell r="J445">
            <v>0.6</v>
          </cell>
          <cell r="K445">
            <v>4</v>
          </cell>
          <cell r="L445">
            <v>0.5</v>
          </cell>
          <cell r="M445">
            <v>1.4</v>
          </cell>
          <cell r="N445">
            <v>9</v>
          </cell>
          <cell r="O445">
            <v>0.7</v>
          </cell>
          <cell r="P445">
            <v>4.5</v>
          </cell>
          <cell r="Q445">
            <v>1</v>
          </cell>
          <cell r="Y445">
            <v>0.3</v>
          </cell>
          <cell r="Z445">
            <v>2</v>
          </cell>
          <cell r="AA445">
            <v>19.5</v>
          </cell>
          <cell r="AB445">
            <v>4.5</v>
          </cell>
          <cell r="AC445">
            <v>0.11</v>
          </cell>
          <cell r="AD445">
            <v>9</v>
          </cell>
          <cell r="AE445">
            <v>3411</v>
          </cell>
          <cell r="AF445" t="str">
            <v>B1,B2,B3,B4</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row>
        <row r="446">
          <cell r="A446" t="str">
            <v>5537K03001</v>
          </cell>
          <cell r="C446" t="str">
            <v>C</v>
          </cell>
          <cell r="D446" t="str">
            <v>00357-1</v>
          </cell>
          <cell r="E446">
            <v>2</v>
          </cell>
          <cell r="F446" t="str">
            <v>S56P CONNECTOR BD</v>
          </cell>
          <cell r="I446">
            <v>0.5</v>
          </cell>
          <cell r="J446">
            <v>2.0699999999999998</v>
          </cell>
          <cell r="K446">
            <v>10</v>
          </cell>
          <cell r="L446">
            <v>0.5</v>
          </cell>
          <cell r="M446">
            <v>2.2799999999999998</v>
          </cell>
          <cell r="N446">
            <v>11</v>
          </cell>
          <cell r="O446">
            <v>2.5</v>
          </cell>
          <cell r="P446">
            <v>12.1</v>
          </cell>
          <cell r="Q446">
            <v>2</v>
          </cell>
          <cell r="Y446">
            <v>0.4</v>
          </cell>
          <cell r="Z446">
            <v>2</v>
          </cell>
          <cell r="AA446">
            <v>35.1</v>
          </cell>
          <cell r="AB446">
            <v>8.75</v>
          </cell>
          <cell r="AC446">
            <v>0.22</v>
          </cell>
          <cell r="AD446">
            <v>12</v>
          </cell>
          <cell r="AE446">
            <v>2558</v>
          </cell>
          <cell r="AF446" t="str">
            <v>B1,B2,B3,B4</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row>
        <row r="447">
          <cell r="A447">
            <v>5538101021</v>
          </cell>
          <cell r="C447" t="str">
            <v>A</v>
          </cell>
          <cell r="D447" t="str">
            <v>97129-1</v>
          </cell>
          <cell r="E447">
            <v>1</v>
          </cell>
          <cell r="F447" t="str">
            <v>V56LS</v>
          </cell>
          <cell r="G447">
            <v>0</v>
          </cell>
          <cell r="H447">
            <v>0</v>
          </cell>
          <cell r="I447">
            <v>1.7</v>
          </cell>
          <cell r="J447">
            <v>4.66</v>
          </cell>
          <cell r="K447">
            <v>9</v>
          </cell>
          <cell r="L447">
            <v>0.41</v>
          </cell>
          <cell r="M447">
            <v>6.22</v>
          </cell>
          <cell r="N447">
            <v>12</v>
          </cell>
          <cell r="O447">
            <v>5.78</v>
          </cell>
          <cell r="P447">
            <v>11.2</v>
          </cell>
          <cell r="Q447">
            <v>3</v>
          </cell>
          <cell r="R447">
            <v>2.16</v>
          </cell>
          <cell r="S447">
            <v>4.2</v>
          </cell>
          <cell r="T447">
            <v>3</v>
          </cell>
          <cell r="U447">
            <v>0</v>
          </cell>
          <cell r="X447">
            <v>0</v>
          </cell>
          <cell r="Y447">
            <v>0.5</v>
          </cell>
          <cell r="Z447">
            <v>1</v>
          </cell>
          <cell r="AA447">
            <v>37.4</v>
          </cell>
          <cell r="AB447">
            <v>23.13</v>
          </cell>
          <cell r="AC447">
            <v>0.56999999999999995</v>
          </cell>
          <cell r="AD447">
            <v>30</v>
          </cell>
          <cell r="AE447">
            <v>1023</v>
          </cell>
          <cell r="AF447" t="str">
            <v>B1,B2,B3,B4</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row>
        <row r="448">
          <cell r="A448">
            <v>5538202011</v>
          </cell>
          <cell r="B448" t="str">
            <v>AI</v>
          </cell>
          <cell r="D448" t="str">
            <v>97347-1</v>
          </cell>
          <cell r="F448" t="str">
            <v>V62 CPU BD</v>
          </cell>
          <cell r="I448">
            <v>0.25</v>
          </cell>
          <cell r="J448">
            <v>0.23</v>
          </cell>
          <cell r="K448">
            <v>1</v>
          </cell>
          <cell r="L448">
            <v>0.01</v>
          </cell>
          <cell r="M448">
            <v>1.8</v>
          </cell>
          <cell r="N448">
            <v>8</v>
          </cell>
          <cell r="O448">
            <v>2</v>
          </cell>
          <cell r="P448">
            <v>8.9</v>
          </cell>
          <cell r="Y448">
            <v>0.21</v>
          </cell>
          <cell r="Z448">
            <v>1</v>
          </cell>
          <cell r="AA448">
            <v>19</v>
          </cell>
          <cell r="AB448">
            <v>4.5</v>
          </cell>
          <cell r="AC448">
            <v>0.11</v>
          </cell>
          <cell r="AD448">
            <v>13</v>
          </cell>
          <cell r="AE448">
            <v>2356</v>
          </cell>
          <cell r="AF448" t="str">
            <v>B1,B2,B3,B4</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row>
        <row r="449">
          <cell r="A449">
            <v>5538501001</v>
          </cell>
          <cell r="B449" t="str">
            <v>AI</v>
          </cell>
          <cell r="D449" t="str">
            <v>97115-1</v>
          </cell>
          <cell r="E449">
            <v>1</v>
          </cell>
          <cell r="F449" t="str">
            <v>V65X MB</v>
          </cell>
          <cell r="I449">
            <v>1.51</v>
          </cell>
          <cell r="J449">
            <v>4.9400000000000004</v>
          </cell>
          <cell r="K449">
            <v>11</v>
          </cell>
          <cell r="L449">
            <v>1</v>
          </cell>
          <cell r="M449">
            <v>5.39</v>
          </cell>
          <cell r="N449">
            <v>12</v>
          </cell>
          <cell r="O449">
            <v>6.05</v>
          </cell>
          <cell r="P449">
            <v>13.5</v>
          </cell>
          <cell r="R449">
            <v>2.27</v>
          </cell>
          <cell r="S449">
            <v>5.0999999999999996</v>
          </cell>
          <cell r="Y449">
            <v>0.43</v>
          </cell>
          <cell r="Z449">
            <v>1</v>
          </cell>
          <cell r="AA449">
            <v>43</v>
          </cell>
          <cell r="AB449">
            <v>21.5</v>
          </cell>
          <cell r="AC449">
            <v>0.53</v>
          </cell>
          <cell r="AD449">
            <v>26</v>
          </cell>
          <cell r="AE449">
            <v>1180</v>
          </cell>
          <cell r="AF449" t="str">
            <v>B1,B2,B3,B4</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row>
        <row r="450">
          <cell r="A450">
            <v>5538501011</v>
          </cell>
          <cell r="B450" t="str">
            <v>AI</v>
          </cell>
          <cell r="D450" t="str">
            <v>97115-1</v>
          </cell>
          <cell r="E450">
            <v>1</v>
          </cell>
          <cell r="F450" t="str">
            <v>V65X MB</v>
          </cell>
          <cell r="I450">
            <v>1.51</v>
          </cell>
          <cell r="J450">
            <v>4.9400000000000004</v>
          </cell>
          <cell r="K450">
            <v>11</v>
          </cell>
          <cell r="L450">
            <v>1</v>
          </cell>
          <cell r="M450">
            <v>5.39</v>
          </cell>
          <cell r="N450">
            <v>12</v>
          </cell>
          <cell r="O450">
            <v>4.99</v>
          </cell>
          <cell r="P450">
            <v>11.1</v>
          </cell>
          <cell r="R450">
            <v>2.27</v>
          </cell>
          <cell r="S450">
            <v>5.0999999999999996</v>
          </cell>
          <cell r="Y450">
            <v>0.43</v>
          </cell>
          <cell r="Z450">
            <v>1</v>
          </cell>
          <cell r="AA450">
            <v>40</v>
          </cell>
          <cell r="AB450">
            <v>20.5</v>
          </cell>
          <cell r="AC450">
            <v>0.5</v>
          </cell>
          <cell r="AD450">
            <v>26</v>
          </cell>
          <cell r="AE450">
            <v>1180</v>
          </cell>
          <cell r="AF450" t="str">
            <v>B1,B2,B3,B4</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row>
        <row r="451">
          <cell r="A451">
            <v>5538501051</v>
          </cell>
          <cell r="B451" t="str">
            <v>AI</v>
          </cell>
          <cell r="C451" t="str">
            <v>C</v>
          </cell>
          <cell r="D451" t="str">
            <v>97115-1</v>
          </cell>
          <cell r="E451">
            <v>1</v>
          </cell>
          <cell r="F451" t="str">
            <v>V65X MB</v>
          </cell>
          <cell r="I451">
            <v>1.51</v>
          </cell>
          <cell r="J451">
            <v>4.9400000000000004</v>
          </cell>
          <cell r="K451">
            <v>11</v>
          </cell>
          <cell r="L451">
            <v>1</v>
          </cell>
          <cell r="M451">
            <v>5.39</v>
          </cell>
          <cell r="N451">
            <v>12</v>
          </cell>
          <cell r="O451">
            <v>5.99</v>
          </cell>
          <cell r="P451">
            <v>13.3</v>
          </cell>
          <cell r="R451">
            <v>2.27</v>
          </cell>
          <cell r="S451">
            <v>5.0999999999999996</v>
          </cell>
          <cell r="Y451">
            <v>0.43</v>
          </cell>
          <cell r="Z451">
            <v>1</v>
          </cell>
          <cell r="AA451">
            <v>42.4</v>
          </cell>
          <cell r="AB451">
            <v>23.04</v>
          </cell>
          <cell r="AC451">
            <v>0.56999999999999995</v>
          </cell>
          <cell r="AD451">
            <v>26</v>
          </cell>
          <cell r="AE451">
            <v>1181</v>
          </cell>
          <cell r="AF451" t="str">
            <v>B1,B2,B3,B4</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row>
        <row r="452">
          <cell r="A452" t="str">
            <v>5538A01001</v>
          </cell>
          <cell r="B452" t="str">
            <v>AI</v>
          </cell>
          <cell r="D452" t="str">
            <v>98121-1</v>
          </cell>
          <cell r="E452">
            <v>1</v>
          </cell>
          <cell r="F452" t="str">
            <v>V66M MB</v>
          </cell>
          <cell r="I452">
            <v>0.04</v>
          </cell>
          <cell r="J452">
            <v>4.04</v>
          </cell>
          <cell r="K452">
            <v>9</v>
          </cell>
          <cell r="L452">
            <v>0.27</v>
          </cell>
          <cell r="M452">
            <v>4.9400000000000004</v>
          </cell>
          <cell r="N452">
            <v>11</v>
          </cell>
          <cell r="O452">
            <v>1.6</v>
          </cell>
          <cell r="P452">
            <v>3.6</v>
          </cell>
          <cell r="R452">
            <v>5</v>
          </cell>
          <cell r="S452">
            <v>11.1</v>
          </cell>
          <cell r="U452">
            <v>0.45</v>
          </cell>
          <cell r="V452">
            <v>1</v>
          </cell>
          <cell r="Y452">
            <v>0.86</v>
          </cell>
          <cell r="Z452">
            <v>2</v>
          </cell>
          <cell r="AA452">
            <v>38</v>
          </cell>
          <cell r="AB452">
            <v>17.2</v>
          </cell>
          <cell r="AC452">
            <v>0.42</v>
          </cell>
          <cell r="AD452">
            <v>26</v>
          </cell>
          <cell r="AE452">
            <v>1180</v>
          </cell>
          <cell r="AF452" t="str">
            <v>B1,B2,B3,B4</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row>
        <row r="453">
          <cell r="A453" t="str">
            <v>5538A01011</v>
          </cell>
          <cell r="B453" t="str">
            <v>AI</v>
          </cell>
          <cell r="D453" t="str">
            <v>98121-1</v>
          </cell>
          <cell r="E453">
            <v>1</v>
          </cell>
          <cell r="F453" t="str">
            <v>V66M MB</v>
          </cell>
          <cell r="I453">
            <v>1.27</v>
          </cell>
          <cell r="J453">
            <v>3.96</v>
          </cell>
          <cell r="K453">
            <v>9</v>
          </cell>
          <cell r="L453">
            <v>0.53</v>
          </cell>
          <cell r="M453">
            <v>7.18</v>
          </cell>
          <cell r="N453">
            <v>15</v>
          </cell>
          <cell r="O453">
            <v>1.6</v>
          </cell>
          <cell r="P453">
            <v>3.3</v>
          </cell>
          <cell r="R453">
            <v>5</v>
          </cell>
          <cell r="S453">
            <v>10.4</v>
          </cell>
          <cell r="U453">
            <v>0.48</v>
          </cell>
          <cell r="V453">
            <v>1</v>
          </cell>
          <cell r="Y453">
            <v>0.46</v>
          </cell>
          <cell r="Z453">
            <v>1</v>
          </cell>
          <cell r="AA453">
            <v>40</v>
          </cell>
          <cell r="AB453">
            <v>20.399999999999999</v>
          </cell>
          <cell r="AC453">
            <v>0.5</v>
          </cell>
          <cell r="AD453">
            <v>28</v>
          </cell>
          <cell r="AE453">
            <v>1107</v>
          </cell>
          <cell r="AF453" t="str">
            <v>B1,B2,B3,B4</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row>
        <row r="454">
          <cell r="A454" t="str">
            <v>5538A01021</v>
          </cell>
          <cell r="B454" t="str">
            <v>AI</v>
          </cell>
          <cell r="C454" t="str">
            <v>C</v>
          </cell>
          <cell r="D454" t="str">
            <v>98121-2</v>
          </cell>
          <cell r="E454">
            <v>1</v>
          </cell>
          <cell r="F454" t="str">
            <v>V66M MB</v>
          </cell>
          <cell r="I454">
            <v>1.27</v>
          </cell>
          <cell r="J454">
            <v>3.88</v>
          </cell>
          <cell r="K454">
            <v>15</v>
          </cell>
          <cell r="L454">
            <v>0.53</v>
          </cell>
          <cell r="M454">
            <v>3.37</v>
          </cell>
          <cell r="N454">
            <v>13</v>
          </cell>
          <cell r="O454">
            <v>2.9</v>
          </cell>
          <cell r="P454">
            <v>11.2</v>
          </cell>
          <cell r="Y454">
            <v>0.5</v>
          </cell>
          <cell r="Z454">
            <v>2</v>
          </cell>
          <cell r="AA454">
            <v>41</v>
          </cell>
          <cell r="AB454">
            <v>12.4</v>
          </cell>
          <cell r="AC454">
            <v>0.3</v>
          </cell>
          <cell r="AD454">
            <v>15</v>
          </cell>
          <cell r="AE454">
            <v>2045</v>
          </cell>
          <cell r="AF454" t="str">
            <v>B1,B2,B3,B4</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0</v>
          </cell>
          <cell r="AU454">
            <v>0</v>
          </cell>
          <cell r="AV454">
            <v>0</v>
          </cell>
        </row>
        <row r="455">
          <cell r="A455" t="str">
            <v>5538A01051</v>
          </cell>
          <cell r="B455" t="str">
            <v>AI</v>
          </cell>
          <cell r="C455" t="str">
            <v>A</v>
          </cell>
          <cell r="D455" t="str">
            <v>98121-2</v>
          </cell>
          <cell r="E455">
            <v>1</v>
          </cell>
          <cell r="F455" t="str">
            <v>V66M MB</v>
          </cell>
          <cell r="I455">
            <v>1.27</v>
          </cell>
          <cell r="J455">
            <v>3.88</v>
          </cell>
          <cell r="K455">
            <v>15</v>
          </cell>
          <cell r="L455">
            <v>0.53</v>
          </cell>
          <cell r="M455">
            <v>3.37</v>
          </cell>
          <cell r="N455">
            <v>13</v>
          </cell>
          <cell r="O455">
            <v>2.9</v>
          </cell>
          <cell r="P455">
            <v>11.2</v>
          </cell>
          <cell r="Y455">
            <v>0.5</v>
          </cell>
          <cell r="Z455">
            <v>2</v>
          </cell>
          <cell r="AA455">
            <v>41</v>
          </cell>
          <cell r="AB455">
            <v>12.4</v>
          </cell>
          <cell r="AC455">
            <v>0.3</v>
          </cell>
          <cell r="AD455">
            <v>15</v>
          </cell>
          <cell r="AE455">
            <v>2045</v>
          </cell>
          <cell r="AF455" t="str">
            <v>B1,B2,B3,B4</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row>
        <row r="456">
          <cell r="A456" t="str">
            <v>5538A02001</v>
          </cell>
          <cell r="B456" t="str">
            <v>AI</v>
          </cell>
          <cell r="D456" t="str">
            <v>98421-1</v>
          </cell>
          <cell r="E456">
            <v>8</v>
          </cell>
          <cell r="F456" t="str">
            <v>V66M USB BD</v>
          </cell>
          <cell r="I456">
            <v>0.5</v>
          </cell>
          <cell r="J456">
            <v>0.6</v>
          </cell>
          <cell r="K456">
            <v>4</v>
          </cell>
          <cell r="L456">
            <v>0.5</v>
          </cell>
          <cell r="M456">
            <v>1.4</v>
          </cell>
          <cell r="N456">
            <v>9</v>
          </cell>
          <cell r="O456">
            <v>0.91</v>
          </cell>
          <cell r="P456">
            <v>5.9</v>
          </cell>
          <cell r="Y456">
            <v>0.3</v>
          </cell>
          <cell r="Z456">
            <v>2</v>
          </cell>
          <cell r="AA456">
            <v>21</v>
          </cell>
          <cell r="AB456">
            <v>4.21</v>
          </cell>
          <cell r="AC456">
            <v>0.1</v>
          </cell>
          <cell r="AD456">
            <v>9</v>
          </cell>
          <cell r="AE456">
            <v>3407</v>
          </cell>
          <cell r="AF456" t="str">
            <v>B1,B2,B3,B4</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row>
        <row r="457">
          <cell r="A457" t="str">
            <v>5538G01011</v>
          </cell>
          <cell r="C457" t="str">
            <v>C</v>
          </cell>
          <cell r="D457" t="str">
            <v>99117-1</v>
          </cell>
          <cell r="E457">
            <v>1</v>
          </cell>
          <cell r="F457" t="str">
            <v>S55P</v>
          </cell>
          <cell r="I457">
            <v>1</v>
          </cell>
          <cell r="J457">
            <v>3.1</v>
          </cell>
          <cell r="K457">
            <v>9</v>
          </cell>
          <cell r="L457">
            <v>0.5</v>
          </cell>
          <cell r="M457">
            <v>4.4800000000000004</v>
          </cell>
          <cell r="N457">
            <v>13</v>
          </cell>
          <cell r="O457">
            <v>4</v>
          </cell>
          <cell r="P457">
            <v>11.6</v>
          </cell>
          <cell r="Q457">
            <v>2</v>
          </cell>
          <cell r="X457">
            <v>0.5</v>
          </cell>
          <cell r="Y457">
            <v>0.33</v>
          </cell>
          <cell r="Z457">
            <v>1</v>
          </cell>
          <cell r="AA457">
            <v>34.6</v>
          </cell>
          <cell r="AB457">
            <v>14.41</v>
          </cell>
          <cell r="AC457">
            <v>0.36</v>
          </cell>
          <cell r="AD457">
            <v>20</v>
          </cell>
          <cell r="AE457">
            <v>1535</v>
          </cell>
          <cell r="AF457" t="str">
            <v>B1,B2,B3,B4</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row>
        <row r="458">
          <cell r="A458" t="str">
            <v>5538G02001</v>
          </cell>
          <cell r="C458" t="str">
            <v>C</v>
          </cell>
          <cell r="D458" t="str">
            <v>99360-1</v>
          </cell>
          <cell r="E458">
            <v>2</v>
          </cell>
          <cell r="F458" t="str">
            <v>S55P PCI RISER CARD</v>
          </cell>
          <cell r="I458">
            <v>0.5</v>
          </cell>
          <cell r="J458">
            <v>0.77</v>
          </cell>
          <cell r="K458">
            <v>5</v>
          </cell>
          <cell r="L458">
            <v>0.5</v>
          </cell>
          <cell r="M458">
            <v>1.55</v>
          </cell>
          <cell r="N458">
            <v>10</v>
          </cell>
          <cell r="X458">
            <v>0.3</v>
          </cell>
          <cell r="Y458">
            <v>0.3</v>
          </cell>
          <cell r="Z458">
            <v>2</v>
          </cell>
          <cell r="AA458">
            <v>17</v>
          </cell>
          <cell r="AB458">
            <v>4.12</v>
          </cell>
          <cell r="AC458">
            <v>0.1</v>
          </cell>
          <cell r="AD458">
            <v>9</v>
          </cell>
          <cell r="AE458">
            <v>3411</v>
          </cell>
          <cell r="AF458" t="str">
            <v>B1,B2,B3,B4</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row>
        <row r="459">
          <cell r="A459" t="str">
            <v>5538G03001</v>
          </cell>
          <cell r="C459" t="str">
            <v>C</v>
          </cell>
          <cell r="D459" t="str">
            <v>99380-1</v>
          </cell>
          <cell r="E459">
            <v>5</v>
          </cell>
          <cell r="F459" t="str">
            <v>S55P AUDIO BD</v>
          </cell>
          <cell r="I459">
            <v>0.5</v>
          </cell>
          <cell r="J459">
            <v>0.6</v>
          </cell>
          <cell r="K459">
            <v>4</v>
          </cell>
          <cell r="L459">
            <v>0.5</v>
          </cell>
          <cell r="M459">
            <v>1.4</v>
          </cell>
          <cell r="N459">
            <v>9</v>
          </cell>
          <cell r="O459">
            <v>0.55000000000000004</v>
          </cell>
          <cell r="P459">
            <v>3.5</v>
          </cell>
          <cell r="Q459">
            <v>3</v>
          </cell>
          <cell r="X459">
            <v>0.3</v>
          </cell>
          <cell r="Y459">
            <v>0.3</v>
          </cell>
          <cell r="Z459">
            <v>2</v>
          </cell>
          <cell r="AA459">
            <v>18.5</v>
          </cell>
          <cell r="AB459">
            <v>4.3499999999999996</v>
          </cell>
          <cell r="AC459">
            <v>0.11</v>
          </cell>
          <cell r="AD459">
            <v>9</v>
          </cell>
          <cell r="AE459">
            <v>3411</v>
          </cell>
          <cell r="AF459" t="str">
            <v>B1,B2,B3,B4</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row>
        <row r="460">
          <cell r="A460" t="str">
            <v>5538H01001</v>
          </cell>
          <cell r="B460" t="str">
            <v>ACE</v>
          </cell>
          <cell r="C460" t="str">
            <v>C</v>
          </cell>
          <cell r="D460" t="str">
            <v>99135-1</v>
          </cell>
          <cell r="E460">
            <v>1</v>
          </cell>
          <cell r="F460" t="str">
            <v>S58M</v>
          </cell>
          <cell r="I460">
            <v>0.42</v>
          </cell>
          <cell r="J460">
            <v>4.26</v>
          </cell>
          <cell r="K460">
            <v>10</v>
          </cell>
          <cell r="L460">
            <v>0.3</v>
          </cell>
          <cell r="M460">
            <v>5.4</v>
          </cell>
          <cell r="N460">
            <v>13</v>
          </cell>
          <cell r="O460">
            <v>2.2999999999999998</v>
          </cell>
          <cell r="P460">
            <v>5.5</v>
          </cell>
          <cell r="Q460">
            <v>3</v>
          </cell>
          <cell r="R460">
            <v>6.1</v>
          </cell>
          <cell r="S460">
            <v>14.7</v>
          </cell>
          <cell r="T460">
            <v>3</v>
          </cell>
          <cell r="U460">
            <v>0.38</v>
          </cell>
          <cell r="V460">
            <v>0.9</v>
          </cell>
          <cell r="W460">
            <v>1</v>
          </cell>
          <cell r="Y460">
            <v>0.42</v>
          </cell>
          <cell r="Z460">
            <v>1</v>
          </cell>
          <cell r="AA460">
            <v>45.1</v>
          </cell>
          <cell r="AB460">
            <v>20</v>
          </cell>
          <cell r="AC460">
            <v>0.49</v>
          </cell>
          <cell r="AD460">
            <v>25</v>
          </cell>
          <cell r="AE460">
            <v>1228</v>
          </cell>
          <cell r="AF460" t="str">
            <v>B1,B2,B3,B4</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row>
        <row r="461">
          <cell r="A461" t="str">
            <v>5538H01011</v>
          </cell>
          <cell r="B461" t="str">
            <v>OKI</v>
          </cell>
          <cell r="C461" t="str">
            <v>A</v>
          </cell>
          <cell r="D461" t="str">
            <v>99135-1</v>
          </cell>
          <cell r="E461">
            <v>1</v>
          </cell>
          <cell r="F461" t="str">
            <v>S58M</v>
          </cell>
          <cell r="I461">
            <v>0.42</v>
          </cell>
          <cell r="J461">
            <v>4.26</v>
          </cell>
          <cell r="K461">
            <v>10</v>
          </cell>
          <cell r="L461">
            <v>0.3</v>
          </cell>
          <cell r="M461">
            <v>3.3</v>
          </cell>
          <cell r="N461">
            <v>9</v>
          </cell>
          <cell r="O461">
            <v>2.2999999999999998</v>
          </cell>
          <cell r="P461">
            <v>6.3</v>
          </cell>
          <cell r="Q461">
            <v>3</v>
          </cell>
          <cell r="R461">
            <v>6.1</v>
          </cell>
          <cell r="S461">
            <v>16.600000000000001</v>
          </cell>
          <cell r="T461">
            <v>3</v>
          </cell>
          <cell r="Y461">
            <v>0.42</v>
          </cell>
          <cell r="Z461">
            <v>1</v>
          </cell>
          <cell r="AA461">
            <v>42.9</v>
          </cell>
          <cell r="AB461">
            <v>17.52</v>
          </cell>
          <cell r="AC461">
            <v>0.43</v>
          </cell>
          <cell r="AD461">
            <v>25</v>
          </cell>
          <cell r="AE461">
            <v>1228</v>
          </cell>
          <cell r="AF461" t="str">
            <v>B1,B2,B3,B4</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row>
        <row r="462">
          <cell r="A462" t="str">
            <v>5538H01401</v>
          </cell>
          <cell r="B462" t="str">
            <v>MIT</v>
          </cell>
          <cell r="C462" t="str">
            <v>A</v>
          </cell>
          <cell r="D462" t="str">
            <v>99135-1</v>
          </cell>
          <cell r="E462">
            <v>1</v>
          </cell>
          <cell r="F462" t="str">
            <v>S58M</v>
          </cell>
          <cell r="I462">
            <v>0.42</v>
          </cell>
          <cell r="J462">
            <v>4.26</v>
          </cell>
          <cell r="K462">
            <v>10</v>
          </cell>
          <cell r="L462">
            <v>0.3</v>
          </cell>
          <cell r="M462">
            <v>5.4</v>
          </cell>
          <cell r="N462">
            <v>13</v>
          </cell>
          <cell r="O462">
            <v>2.2999999999999998</v>
          </cell>
          <cell r="P462">
            <v>5.5</v>
          </cell>
          <cell r="Q462">
            <v>3</v>
          </cell>
          <cell r="R462">
            <v>6.1</v>
          </cell>
          <cell r="S462">
            <v>14.7</v>
          </cell>
          <cell r="T462">
            <v>3</v>
          </cell>
          <cell r="Y462">
            <v>0.42</v>
          </cell>
          <cell r="Z462">
            <v>1</v>
          </cell>
          <cell r="AA462">
            <v>44.2</v>
          </cell>
          <cell r="AB462">
            <v>19.62</v>
          </cell>
          <cell r="AC462">
            <v>0.48</v>
          </cell>
          <cell r="AD462">
            <v>25</v>
          </cell>
          <cell r="AE462">
            <v>1228</v>
          </cell>
          <cell r="AF462" t="str">
            <v>B1,B2,B3,B4</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row>
        <row r="463">
          <cell r="A463" t="str">
            <v>5538H02001</v>
          </cell>
          <cell r="C463" t="str">
            <v>A</v>
          </cell>
          <cell r="D463" t="str">
            <v>00338-1</v>
          </cell>
          <cell r="E463">
            <v>5</v>
          </cell>
          <cell r="F463" t="str">
            <v>S58M USB BD</v>
          </cell>
          <cell r="I463">
            <v>0</v>
          </cell>
          <cell r="J463">
            <v>0.5</v>
          </cell>
          <cell r="K463">
            <v>3</v>
          </cell>
          <cell r="L463">
            <v>0.5</v>
          </cell>
          <cell r="M463">
            <v>1.1000000000000001</v>
          </cell>
          <cell r="N463">
            <v>7</v>
          </cell>
          <cell r="U463">
            <v>1.5</v>
          </cell>
          <cell r="V463">
            <v>9.5</v>
          </cell>
          <cell r="W463">
            <v>2</v>
          </cell>
          <cell r="Y463">
            <v>0.3</v>
          </cell>
          <cell r="Z463">
            <v>2</v>
          </cell>
          <cell r="AA463">
            <v>21.5</v>
          </cell>
          <cell r="AB463">
            <v>3.9</v>
          </cell>
          <cell r="AC463">
            <v>0.1</v>
          </cell>
          <cell r="AD463">
            <v>9</v>
          </cell>
          <cell r="AE463">
            <v>3411</v>
          </cell>
          <cell r="AF463" t="str">
            <v>B1,B2,B3,B4</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row>
        <row r="464">
          <cell r="A464" t="str">
            <v>5538J01001</v>
          </cell>
          <cell r="B464" t="str">
            <v>IBM</v>
          </cell>
          <cell r="C464" t="str">
            <v>C</v>
          </cell>
          <cell r="D464" t="str">
            <v>00207-1</v>
          </cell>
          <cell r="E464">
            <v>1</v>
          </cell>
          <cell r="F464" t="str">
            <v>IS751</v>
          </cell>
          <cell r="H464">
            <v>0.72</v>
          </cell>
          <cell r="I464">
            <v>0.33</v>
          </cell>
          <cell r="J464">
            <v>1.85</v>
          </cell>
          <cell r="K464">
            <v>4</v>
          </cell>
          <cell r="L464">
            <v>0.2</v>
          </cell>
          <cell r="M464">
            <v>5.0999999999999996</v>
          </cell>
          <cell r="N464">
            <v>11</v>
          </cell>
          <cell r="O464">
            <v>3.6</v>
          </cell>
          <cell r="P464">
            <v>7.8</v>
          </cell>
          <cell r="Q464">
            <v>2</v>
          </cell>
          <cell r="Y464">
            <v>0.45</v>
          </cell>
          <cell r="Z464">
            <v>1</v>
          </cell>
          <cell r="AA464">
            <v>23.8</v>
          </cell>
          <cell r="AB464">
            <v>11.86</v>
          </cell>
          <cell r="AC464">
            <v>0.28999999999999998</v>
          </cell>
          <cell r="AD464">
            <v>27</v>
          </cell>
          <cell r="AE464">
            <v>1137</v>
          </cell>
          <cell r="AF464" t="str">
            <v>B1,B2,B3,B4</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row>
        <row r="465">
          <cell r="A465" t="str">
            <v>5538K01001</v>
          </cell>
          <cell r="C465" t="str">
            <v>C</v>
          </cell>
          <cell r="D465" t="str">
            <v>00125-1</v>
          </cell>
          <cell r="E465">
            <v>1</v>
          </cell>
          <cell r="F465" t="str">
            <v>S58PH-650</v>
          </cell>
          <cell r="G465">
            <v>0.9</v>
          </cell>
          <cell r="H465">
            <v>0</v>
          </cell>
          <cell r="I465">
            <v>0.65</v>
          </cell>
          <cell r="J465">
            <v>4.03</v>
          </cell>
          <cell r="K465">
            <v>6</v>
          </cell>
          <cell r="L465">
            <v>0.5</v>
          </cell>
          <cell r="M465">
            <v>8.07</v>
          </cell>
          <cell r="N465">
            <v>12</v>
          </cell>
          <cell r="O465">
            <v>1.9</v>
          </cell>
          <cell r="P465">
            <v>2.8</v>
          </cell>
          <cell r="Q465">
            <v>2</v>
          </cell>
          <cell r="R465">
            <v>3.5</v>
          </cell>
          <cell r="S465">
            <v>5.2</v>
          </cell>
          <cell r="T465">
            <v>3</v>
          </cell>
          <cell r="U465">
            <v>4.5999999999999996</v>
          </cell>
          <cell r="V465">
            <v>6.8</v>
          </cell>
          <cell r="W465">
            <v>6.8</v>
          </cell>
          <cell r="X465">
            <v>0</v>
          </cell>
          <cell r="Y465">
            <v>0.65</v>
          </cell>
          <cell r="Z465">
            <v>1</v>
          </cell>
          <cell r="AA465">
            <v>33.799999999999997</v>
          </cell>
          <cell r="AB465">
            <v>24.55</v>
          </cell>
          <cell r="AC465">
            <v>0.61</v>
          </cell>
          <cell r="AD465">
            <v>39</v>
          </cell>
          <cell r="AE465">
            <v>787</v>
          </cell>
          <cell r="AF465" t="str">
            <v>B1,B2,B3,B4,B7</v>
          </cell>
          <cell r="AG465">
            <v>0</v>
          </cell>
        </row>
        <row r="466">
          <cell r="A466" t="str">
            <v>5538K01002</v>
          </cell>
          <cell r="C466" t="str">
            <v>C</v>
          </cell>
          <cell r="D466" t="str">
            <v>00125-1</v>
          </cell>
          <cell r="E466">
            <v>1</v>
          </cell>
          <cell r="F466" t="str">
            <v>S58PH-350</v>
          </cell>
          <cell r="G466">
            <v>0.9</v>
          </cell>
          <cell r="H466">
            <v>0</v>
          </cell>
          <cell r="I466">
            <v>0.65</v>
          </cell>
          <cell r="J466">
            <v>4.03</v>
          </cell>
          <cell r="K466">
            <v>6</v>
          </cell>
          <cell r="L466">
            <v>0.5</v>
          </cell>
          <cell r="M466">
            <v>8.07</v>
          </cell>
          <cell r="N466">
            <v>12</v>
          </cell>
          <cell r="O466">
            <v>1.9</v>
          </cell>
          <cell r="P466">
            <v>2.8</v>
          </cell>
          <cell r="Q466">
            <v>2</v>
          </cell>
          <cell r="R466">
            <v>3.5</v>
          </cell>
          <cell r="S466">
            <v>5.2</v>
          </cell>
          <cell r="T466">
            <v>3</v>
          </cell>
          <cell r="U466">
            <v>4.5999999999999996</v>
          </cell>
          <cell r="V466">
            <v>6.8</v>
          </cell>
          <cell r="W466">
            <v>6.8</v>
          </cell>
          <cell r="X466">
            <v>0</v>
          </cell>
          <cell r="Y466">
            <v>0.65</v>
          </cell>
          <cell r="Z466">
            <v>1</v>
          </cell>
          <cell r="AA466">
            <v>33.799999999999997</v>
          </cell>
          <cell r="AB466">
            <v>24.55</v>
          </cell>
          <cell r="AC466">
            <v>0.61</v>
          </cell>
          <cell r="AD466">
            <v>39</v>
          </cell>
          <cell r="AE466">
            <v>787</v>
          </cell>
          <cell r="AF466" t="str">
            <v>B1,B2,B3,B4,B7</v>
          </cell>
          <cell r="AG466">
            <v>0</v>
          </cell>
        </row>
        <row r="467">
          <cell r="A467" t="str">
            <v>5538K02001</v>
          </cell>
          <cell r="C467" t="str">
            <v>C</v>
          </cell>
          <cell r="D467" t="str">
            <v>00379-1</v>
          </cell>
          <cell r="E467">
            <v>1</v>
          </cell>
          <cell r="F467" t="str">
            <v>S58PH PCI RISER BD</v>
          </cell>
          <cell r="I467">
            <v>0.5</v>
          </cell>
          <cell r="J467">
            <v>1.1000000000000001</v>
          </cell>
          <cell r="K467">
            <v>7</v>
          </cell>
          <cell r="L467">
            <v>0.5</v>
          </cell>
          <cell r="M467">
            <v>1.9</v>
          </cell>
          <cell r="N467">
            <v>12</v>
          </cell>
          <cell r="U467">
            <v>1.5</v>
          </cell>
          <cell r="V467">
            <v>9.5</v>
          </cell>
          <cell r="W467">
            <v>9.6999999999999993</v>
          </cell>
          <cell r="Y467">
            <v>0.3</v>
          </cell>
          <cell r="Z467">
            <v>2</v>
          </cell>
          <cell r="AA467">
            <v>30.5</v>
          </cell>
          <cell r="AB467">
            <v>6.3</v>
          </cell>
          <cell r="AC467">
            <v>0.16</v>
          </cell>
          <cell r="AD467">
            <v>9</v>
          </cell>
          <cell r="AE467">
            <v>3411</v>
          </cell>
          <cell r="AF467" t="str">
            <v>B1,B2,B3,B4,B7</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row>
        <row r="468">
          <cell r="A468" t="str">
            <v>5538K03001</v>
          </cell>
          <cell r="C468" t="str">
            <v>C</v>
          </cell>
          <cell r="D468" t="str">
            <v>00380-1</v>
          </cell>
          <cell r="E468">
            <v>1</v>
          </cell>
          <cell r="F468" t="str">
            <v>S58PH I/O BD</v>
          </cell>
          <cell r="H468">
            <v>0.08</v>
          </cell>
          <cell r="I468">
            <v>0.5</v>
          </cell>
          <cell r="J468">
            <v>1</v>
          </cell>
          <cell r="K468">
            <v>4</v>
          </cell>
          <cell r="L468">
            <v>0.5</v>
          </cell>
          <cell r="M468">
            <v>3.6</v>
          </cell>
          <cell r="N468">
            <v>14</v>
          </cell>
          <cell r="O468">
            <v>1.2</v>
          </cell>
          <cell r="P468">
            <v>4.7</v>
          </cell>
          <cell r="Q468">
            <v>3</v>
          </cell>
          <cell r="R468">
            <v>1.5</v>
          </cell>
          <cell r="S468">
            <v>5.8</v>
          </cell>
          <cell r="T468">
            <v>3</v>
          </cell>
          <cell r="Y468">
            <v>0.25</v>
          </cell>
          <cell r="Z468">
            <v>1</v>
          </cell>
          <cell r="AA468">
            <v>29.5</v>
          </cell>
          <cell r="AB468">
            <v>9.0500000000000007</v>
          </cell>
          <cell r="AC468">
            <v>0.22</v>
          </cell>
          <cell r="AD468">
            <v>15</v>
          </cell>
          <cell r="AE468">
            <v>2047</v>
          </cell>
          <cell r="AF468" t="str">
            <v>B1,B2,B3,B4,B7</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row>
        <row r="469">
          <cell r="A469" t="str">
            <v>5538K04001</v>
          </cell>
          <cell r="C469" t="str">
            <v>C</v>
          </cell>
          <cell r="D469" t="str">
            <v>00381-1</v>
          </cell>
          <cell r="E469">
            <v>2</v>
          </cell>
          <cell r="F469" t="str">
            <v>S58PH CONNECOR BD</v>
          </cell>
          <cell r="I469">
            <v>0.5</v>
          </cell>
          <cell r="J469">
            <v>0.8</v>
          </cell>
          <cell r="K469">
            <v>5</v>
          </cell>
          <cell r="L469">
            <v>0.5</v>
          </cell>
          <cell r="M469">
            <v>1.4</v>
          </cell>
          <cell r="N469">
            <v>9</v>
          </cell>
          <cell r="O469">
            <v>0.6</v>
          </cell>
          <cell r="P469">
            <v>3.9</v>
          </cell>
          <cell r="Q469">
            <v>1</v>
          </cell>
          <cell r="Y469">
            <v>0.3</v>
          </cell>
          <cell r="Z469">
            <v>2</v>
          </cell>
          <cell r="AA469">
            <v>19.899999999999999</v>
          </cell>
          <cell r="AB469">
            <v>4.5999999999999996</v>
          </cell>
          <cell r="AC469">
            <v>0.11</v>
          </cell>
          <cell r="AD469">
            <v>9</v>
          </cell>
          <cell r="AE469">
            <v>3411</v>
          </cell>
          <cell r="AF469" t="str">
            <v>B1,B2,B3,B4,B7</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row>
        <row r="470">
          <cell r="A470" t="str">
            <v>5538K04002</v>
          </cell>
          <cell r="C470" t="str">
            <v>C</v>
          </cell>
          <cell r="D470" t="str">
            <v>00381-1</v>
          </cell>
          <cell r="E470">
            <v>2</v>
          </cell>
          <cell r="F470" t="str">
            <v>S58PH CONNECTOR BD</v>
          </cell>
          <cell r="I470">
            <v>0.5</v>
          </cell>
          <cell r="J470">
            <v>0.8</v>
          </cell>
          <cell r="K470">
            <v>5</v>
          </cell>
          <cell r="L470">
            <v>0.5</v>
          </cell>
          <cell r="M470">
            <v>1.4</v>
          </cell>
          <cell r="N470">
            <v>9</v>
          </cell>
          <cell r="O470">
            <v>0.6</v>
          </cell>
          <cell r="P470">
            <v>3.9</v>
          </cell>
          <cell r="Q470">
            <v>1</v>
          </cell>
          <cell r="Y470">
            <v>0.3</v>
          </cell>
          <cell r="Z470">
            <v>2</v>
          </cell>
          <cell r="AA470">
            <v>19.899999999999999</v>
          </cell>
          <cell r="AB470">
            <v>4.5999999999999996</v>
          </cell>
          <cell r="AC470">
            <v>0.11</v>
          </cell>
          <cell r="AD470">
            <v>9</v>
          </cell>
          <cell r="AE470">
            <v>3411</v>
          </cell>
          <cell r="AF470" t="str">
            <v>B1,B2,B3,B4,B7</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row>
        <row r="471">
          <cell r="A471" t="str">
            <v>5538K05001</v>
          </cell>
          <cell r="C471" t="str">
            <v>C</v>
          </cell>
          <cell r="D471" t="str">
            <v>00382-1</v>
          </cell>
          <cell r="E471">
            <v>5</v>
          </cell>
          <cell r="F471" t="str">
            <v>S58PH CONTORLLER BD</v>
          </cell>
          <cell r="I471">
            <v>0.5</v>
          </cell>
          <cell r="J471">
            <v>1</v>
          </cell>
          <cell r="K471">
            <v>3</v>
          </cell>
          <cell r="L471">
            <v>0.5</v>
          </cell>
          <cell r="M471">
            <v>5.2</v>
          </cell>
          <cell r="N471">
            <v>14</v>
          </cell>
          <cell r="O471">
            <v>1.8</v>
          </cell>
          <cell r="P471">
            <v>4.8</v>
          </cell>
          <cell r="Q471">
            <v>2</v>
          </cell>
          <cell r="Y471">
            <v>0.33</v>
          </cell>
          <cell r="Z471">
            <v>1</v>
          </cell>
          <cell r="AA471">
            <v>22.8</v>
          </cell>
          <cell r="AB471">
            <v>9.83</v>
          </cell>
          <cell r="AC471">
            <v>0.24</v>
          </cell>
          <cell r="AD471">
            <v>20</v>
          </cell>
          <cell r="AE471">
            <v>1535</v>
          </cell>
          <cell r="AF471" t="str">
            <v>B1,B2,B3,B4,B7</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row>
        <row r="472">
          <cell r="A472" t="str">
            <v>5538K05002</v>
          </cell>
          <cell r="C472" t="str">
            <v>C</v>
          </cell>
          <cell r="D472" t="str">
            <v>00382-1</v>
          </cell>
          <cell r="E472">
            <v>5</v>
          </cell>
          <cell r="F472" t="str">
            <v>S58PH CONTORLLER BD</v>
          </cell>
          <cell r="I472">
            <v>0.5</v>
          </cell>
          <cell r="J472">
            <v>0.7</v>
          </cell>
          <cell r="K472">
            <v>2</v>
          </cell>
          <cell r="L472">
            <v>0.5</v>
          </cell>
          <cell r="M472">
            <v>4.7</v>
          </cell>
          <cell r="N472">
            <v>11</v>
          </cell>
          <cell r="O472">
            <v>0.7</v>
          </cell>
          <cell r="P472">
            <v>1.6</v>
          </cell>
          <cell r="Q472">
            <v>1</v>
          </cell>
          <cell r="AA472">
            <v>14.6</v>
          </cell>
          <cell r="AB472">
            <v>7.6</v>
          </cell>
          <cell r="AC472">
            <v>0.19</v>
          </cell>
          <cell r="AD472">
            <v>25</v>
          </cell>
          <cell r="AE472">
            <v>1228</v>
          </cell>
          <cell r="AF472" t="str">
            <v>B1,B2,B3,B4,B7</v>
          </cell>
          <cell r="AG472">
            <v>0</v>
          </cell>
          <cell r="AH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row>
        <row r="473">
          <cell r="A473" t="str">
            <v>5538K06001</v>
          </cell>
          <cell r="C473" t="str">
            <v>C</v>
          </cell>
          <cell r="D473" t="str">
            <v>00383-1</v>
          </cell>
          <cell r="E473">
            <v>12</v>
          </cell>
          <cell r="F473" t="str">
            <v>S58PH HEAD PHONE BD</v>
          </cell>
          <cell r="I473">
            <v>0.5</v>
          </cell>
          <cell r="J473">
            <v>0.6</v>
          </cell>
          <cell r="K473">
            <v>4</v>
          </cell>
          <cell r="L473">
            <v>0.5</v>
          </cell>
          <cell r="M473">
            <v>1.3</v>
          </cell>
          <cell r="N473">
            <v>8</v>
          </cell>
          <cell r="O473">
            <v>0.4</v>
          </cell>
          <cell r="P473">
            <v>2.5</v>
          </cell>
          <cell r="Q473">
            <v>1</v>
          </cell>
          <cell r="Y473">
            <v>0.3</v>
          </cell>
          <cell r="Z473">
            <v>2</v>
          </cell>
          <cell r="AA473">
            <v>16.5</v>
          </cell>
          <cell r="AB473">
            <v>4.0999999999999996</v>
          </cell>
          <cell r="AC473">
            <v>0.1</v>
          </cell>
          <cell r="AD473">
            <v>9</v>
          </cell>
          <cell r="AE473">
            <v>3411</v>
          </cell>
          <cell r="AF473" t="str">
            <v>B1,B2,B3,B4,B7</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row>
        <row r="474">
          <cell r="A474" t="str">
            <v>5538K07001</v>
          </cell>
          <cell r="C474" t="str">
            <v>C</v>
          </cell>
          <cell r="D474" t="str">
            <v>00384-1</v>
          </cell>
          <cell r="E474">
            <v>4</v>
          </cell>
          <cell r="F474" t="str">
            <v>S58PH SUPPER I/O BD</v>
          </cell>
          <cell r="I474">
            <v>0.5</v>
          </cell>
          <cell r="J474">
            <v>0.6</v>
          </cell>
          <cell r="K474">
            <v>4</v>
          </cell>
          <cell r="L474">
            <v>0.5</v>
          </cell>
          <cell r="M474">
            <v>1.1000000000000001</v>
          </cell>
          <cell r="N474">
            <v>7</v>
          </cell>
          <cell r="O474">
            <v>1</v>
          </cell>
          <cell r="P474">
            <v>6.4</v>
          </cell>
          <cell r="Q474">
            <v>2</v>
          </cell>
          <cell r="Y474">
            <v>0.3</v>
          </cell>
          <cell r="Z474">
            <v>2</v>
          </cell>
          <cell r="AA474">
            <v>19.399999999999999</v>
          </cell>
          <cell r="AB474">
            <v>4.5</v>
          </cell>
          <cell r="AC474">
            <v>0.11</v>
          </cell>
          <cell r="AD474">
            <v>9</v>
          </cell>
          <cell r="AE474">
            <v>3411</v>
          </cell>
          <cell r="AF474" t="str">
            <v>B1,B2,B3,B4,B7</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row>
        <row r="475">
          <cell r="A475" t="str">
            <v>5538M01001</v>
          </cell>
          <cell r="C475" t="str">
            <v>C</v>
          </cell>
          <cell r="D475" t="str">
            <v>PB00141-1</v>
          </cell>
          <cell r="E475">
            <v>1</v>
          </cell>
          <cell r="F475" t="str">
            <v>S21MH</v>
          </cell>
          <cell r="G475">
            <v>0</v>
          </cell>
          <cell r="H475">
            <v>0</v>
          </cell>
          <cell r="I475">
            <v>1.3</v>
          </cell>
          <cell r="J475">
            <v>4.53</v>
          </cell>
          <cell r="K475">
            <v>9</v>
          </cell>
          <cell r="L475">
            <v>0.5</v>
          </cell>
          <cell r="M475">
            <v>5.03</v>
          </cell>
          <cell r="N475">
            <v>10</v>
          </cell>
          <cell r="O475">
            <v>5.5</v>
          </cell>
          <cell r="P475">
            <v>10.9</v>
          </cell>
          <cell r="Q475">
            <v>3</v>
          </cell>
          <cell r="R475">
            <v>0</v>
          </cell>
          <cell r="T475">
            <v>0</v>
          </cell>
          <cell r="U475">
            <v>0</v>
          </cell>
          <cell r="X475">
            <v>0</v>
          </cell>
          <cell r="Y475">
            <v>0.5</v>
          </cell>
          <cell r="Z475">
            <v>1</v>
          </cell>
          <cell r="AA475">
            <v>30.9</v>
          </cell>
          <cell r="AB475">
            <v>18.66</v>
          </cell>
          <cell r="AC475">
            <v>0.46</v>
          </cell>
          <cell r="AD475">
            <v>30</v>
          </cell>
          <cell r="AE475">
            <v>1023</v>
          </cell>
          <cell r="AF475" t="str">
            <v>B1,B2,B3,B4,B7</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row>
        <row r="476">
          <cell r="A476" t="str">
            <v>5539C01001</v>
          </cell>
          <cell r="B476" t="str">
            <v>AI</v>
          </cell>
          <cell r="C476" t="str">
            <v>A</v>
          </cell>
          <cell r="D476" t="str">
            <v>98144-1</v>
          </cell>
          <cell r="E476">
            <v>1</v>
          </cell>
          <cell r="F476" t="str">
            <v>V66LTS</v>
          </cell>
          <cell r="I476">
            <v>1.99</v>
          </cell>
          <cell r="J476">
            <v>5.73</v>
          </cell>
          <cell r="K476">
            <v>8</v>
          </cell>
          <cell r="L476">
            <v>0.56000000000000005</v>
          </cell>
          <cell r="M476">
            <v>7.16</v>
          </cell>
          <cell r="N476">
            <v>10</v>
          </cell>
          <cell r="O476">
            <v>2.6</v>
          </cell>
          <cell r="P476">
            <v>3.6</v>
          </cell>
          <cell r="R476">
            <v>5.4</v>
          </cell>
          <cell r="S476">
            <v>7.5</v>
          </cell>
          <cell r="U476">
            <v>3.8</v>
          </cell>
          <cell r="V476">
            <v>5.3</v>
          </cell>
          <cell r="Y476">
            <v>0.69</v>
          </cell>
          <cell r="Z476">
            <v>1</v>
          </cell>
          <cell r="AA476">
            <v>35</v>
          </cell>
          <cell r="AB476">
            <v>27.9</v>
          </cell>
          <cell r="AC476">
            <v>0.69</v>
          </cell>
          <cell r="AD476">
            <v>41</v>
          </cell>
          <cell r="AE476">
            <v>740</v>
          </cell>
          <cell r="AF476" t="str">
            <v>B1,B2,B3,B4</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row>
        <row r="477">
          <cell r="A477" t="str">
            <v>5539C01011</v>
          </cell>
          <cell r="B477" t="str">
            <v>AI</v>
          </cell>
          <cell r="C477" t="str">
            <v>A</v>
          </cell>
          <cell r="D477" t="str">
            <v>98144-1</v>
          </cell>
          <cell r="E477">
            <v>1</v>
          </cell>
          <cell r="F477" t="str">
            <v>V66LTS</v>
          </cell>
          <cell r="I477">
            <v>1.99</v>
          </cell>
          <cell r="J477">
            <v>5.73</v>
          </cell>
          <cell r="K477">
            <v>8</v>
          </cell>
          <cell r="L477">
            <v>0.56000000000000005</v>
          </cell>
          <cell r="M477">
            <v>7.88</v>
          </cell>
          <cell r="N477">
            <v>11</v>
          </cell>
          <cell r="O477">
            <v>2.6</v>
          </cell>
          <cell r="P477">
            <v>3.6</v>
          </cell>
          <cell r="R477">
            <v>5.4</v>
          </cell>
          <cell r="S477">
            <v>7.5</v>
          </cell>
          <cell r="U477">
            <v>3.8</v>
          </cell>
          <cell r="V477">
            <v>5.3</v>
          </cell>
          <cell r="Y477">
            <v>0.69</v>
          </cell>
          <cell r="Z477">
            <v>1</v>
          </cell>
          <cell r="AA477">
            <v>36</v>
          </cell>
          <cell r="AB477">
            <v>28.6</v>
          </cell>
          <cell r="AC477">
            <v>0.7</v>
          </cell>
          <cell r="AD477">
            <v>41</v>
          </cell>
          <cell r="AE477">
            <v>740</v>
          </cell>
          <cell r="AF477" t="str">
            <v>B1,B2,B3,B4</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row>
        <row r="478">
          <cell r="A478" t="str">
            <v>5539C01021</v>
          </cell>
          <cell r="C478" t="str">
            <v>C</v>
          </cell>
          <cell r="D478" t="str">
            <v>99144-1M</v>
          </cell>
          <cell r="E478">
            <v>1</v>
          </cell>
          <cell r="F478" t="str">
            <v>V66LTS TIFA++</v>
          </cell>
          <cell r="G478">
            <v>0</v>
          </cell>
          <cell r="H478">
            <v>0</v>
          </cell>
          <cell r="I478">
            <v>1.99</v>
          </cell>
          <cell r="J478">
            <v>5.73</v>
          </cell>
          <cell r="K478">
            <v>8</v>
          </cell>
          <cell r="L478">
            <v>0.56000000000000005</v>
          </cell>
          <cell r="M478">
            <v>7.88</v>
          </cell>
          <cell r="N478">
            <v>11</v>
          </cell>
          <cell r="O478">
            <v>2.6</v>
          </cell>
          <cell r="P478">
            <v>3.6</v>
          </cell>
          <cell r="Q478">
            <v>2</v>
          </cell>
          <cell r="R478">
            <v>5.4</v>
          </cell>
          <cell r="S478">
            <v>7.5</v>
          </cell>
          <cell r="T478">
            <v>3</v>
          </cell>
          <cell r="U478">
            <v>7.5</v>
          </cell>
          <cell r="V478">
            <v>10.5</v>
          </cell>
          <cell r="W478">
            <v>10.5</v>
          </cell>
          <cell r="X478">
            <v>0.71</v>
          </cell>
          <cell r="Y478">
            <v>0.68</v>
          </cell>
          <cell r="Z478">
            <v>1</v>
          </cell>
          <cell r="AA478">
            <v>41.6</v>
          </cell>
          <cell r="AB478">
            <v>34.33</v>
          </cell>
          <cell r="AC478">
            <v>0.85</v>
          </cell>
          <cell r="AD478">
            <v>41</v>
          </cell>
          <cell r="AE478">
            <v>749</v>
          </cell>
          <cell r="AF478" t="str">
            <v>B1,B2,B3,B4</v>
          </cell>
          <cell r="AG478">
            <v>0</v>
          </cell>
        </row>
        <row r="479">
          <cell r="A479" t="str">
            <v>5539C01031</v>
          </cell>
          <cell r="B479" t="str">
            <v>AI</v>
          </cell>
          <cell r="C479" t="str">
            <v>A</v>
          </cell>
          <cell r="D479" t="str">
            <v>98144-1</v>
          </cell>
          <cell r="E479">
            <v>1</v>
          </cell>
          <cell r="F479" t="str">
            <v>V66LTS</v>
          </cell>
          <cell r="I479">
            <v>1.99</v>
          </cell>
          <cell r="J479">
            <v>5.73</v>
          </cell>
          <cell r="K479">
            <v>16</v>
          </cell>
          <cell r="L479">
            <v>0.56000000000000005</v>
          </cell>
          <cell r="M479">
            <v>3.58</v>
          </cell>
          <cell r="N479">
            <v>10</v>
          </cell>
          <cell r="O479">
            <v>2.2999999999999998</v>
          </cell>
          <cell r="P479">
            <v>6.4</v>
          </cell>
          <cell r="R479">
            <v>3.1</v>
          </cell>
          <cell r="S479">
            <v>8.6999999999999993</v>
          </cell>
          <cell r="Y479">
            <v>0.34</v>
          </cell>
          <cell r="Z479">
            <v>1</v>
          </cell>
          <cell r="AA479">
            <v>42</v>
          </cell>
          <cell r="AB479">
            <v>17.600000000000001</v>
          </cell>
          <cell r="AC479">
            <v>0.43</v>
          </cell>
          <cell r="AD479">
            <v>21</v>
          </cell>
          <cell r="AE479">
            <v>1480</v>
          </cell>
          <cell r="AF479" t="str">
            <v>B1,B2,B3,B4</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row>
        <row r="480">
          <cell r="A480" t="str">
            <v>5539C01041</v>
          </cell>
          <cell r="C480" t="str">
            <v>A</v>
          </cell>
          <cell r="D480" t="str">
            <v>99144-1</v>
          </cell>
          <cell r="E480">
            <v>1</v>
          </cell>
          <cell r="F480" t="str">
            <v>V66LTS</v>
          </cell>
          <cell r="I480">
            <v>1.99</v>
          </cell>
          <cell r="J480">
            <v>5.73</v>
          </cell>
          <cell r="K480">
            <v>8</v>
          </cell>
          <cell r="L480">
            <v>0.56000000000000005</v>
          </cell>
          <cell r="M480">
            <v>7.88</v>
          </cell>
          <cell r="N480">
            <v>11</v>
          </cell>
          <cell r="O480">
            <v>2.6</v>
          </cell>
          <cell r="P480">
            <v>3.6</v>
          </cell>
          <cell r="Q480">
            <v>2</v>
          </cell>
          <cell r="R480">
            <v>5.4</v>
          </cell>
          <cell r="S480">
            <v>7.5</v>
          </cell>
          <cell r="T480">
            <v>3</v>
          </cell>
          <cell r="U480">
            <v>3.8</v>
          </cell>
          <cell r="V480">
            <v>5.3</v>
          </cell>
          <cell r="W480">
            <v>3</v>
          </cell>
          <cell r="X480">
            <v>0.68</v>
          </cell>
          <cell r="Y480">
            <v>0.68</v>
          </cell>
          <cell r="Z480">
            <v>1</v>
          </cell>
          <cell r="AA480">
            <v>36.4</v>
          </cell>
          <cell r="AB480">
            <v>30.63</v>
          </cell>
          <cell r="AC480">
            <v>0.76</v>
          </cell>
          <cell r="AD480">
            <v>41</v>
          </cell>
          <cell r="AE480">
            <v>749</v>
          </cell>
          <cell r="AF480" t="str">
            <v>B1,B2,B3,B4</v>
          </cell>
          <cell r="AG480">
            <v>0</v>
          </cell>
          <cell r="AH480">
            <v>0</v>
          </cell>
          <cell r="AI480">
            <v>0</v>
          </cell>
          <cell r="AJ480">
            <v>0</v>
          </cell>
          <cell r="AK480">
            <v>0</v>
          </cell>
          <cell r="AL480">
            <v>0</v>
          </cell>
        </row>
        <row r="481">
          <cell r="A481" t="str">
            <v>5539C01061</v>
          </cell>
          <cell r="C481" t="str">
            <v>A</v>
          </cell>
          <cell r="D481" t="str">
            <v>98144-1</v>
          </cell>
          <cell r="E481">
            <v>1</v>
          </cell>
          <cell r="F481" t="str">
            <v>V66LTS</v>
          </cell>
          <cell r="I481">
            <v>1.99</v>
          </cell>
          <cell r="J481">
            <v>5.73</v>
          </cell>
          <cell r="K481">
            <v>8</v>
          </cell>
          <cell r="L481">
            <v>0.56000000000000005</v>
          </cell>
          <cell r="M481">
            <v>7.88</v>
          </cell>
          <cell r="N481">
            <v>11</v>
          </cell>
          <cell r="O481">
            <v>2.6</v>
          </cell>
          <cell r="P481">
            <v>3.6</v>
          </cell>
          <cell r="R481">
            <v>5.4</v>
          </cell>
          <cell r="S481">
            <v>7.5</v>
          </cell>
          <cell r="U481">
            <v>3.8</v>
          </cell>
          <cell r="V481">
            <v>5.3</v>
          </cell>
          <cell r="X481">
            <v>0.69</v>
          </cell>
          <cell r="Y481">
            <v>0.68</v>
          </cell>
          <cell r="Z481">
            <v>1</v>
          </cell>
          <cell r="AA481">
            <v>36.4</v>
          </cell>
          <cell r="AB481">
            <v>30.63</v>
          </cell>
          <cell r="AC481">
            <v>0.76</v>
          </cell>
          <cell r="AD481">
            <v>41</v>
          </cell>
          <cell r="AE481">
            <v>749</v>
          </cell>
          <cell r="AF481" t="str">
            <v>B3</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row>
        <row r="482">
          <cell r="A482" t="str">
            <v>5539C01071</v>
          </cell>
          <cell r="C482" t="str">
            <v>A</v>
          </cell>
          <cell r="D482" t="str">
            <v>98144-1</v>
          </cell>
          <cell r="E482">
            <v>1</v>
          </cell>
          <cell r="F482" t="str">
            <v>V66LTS</v>
          </cell>
          <cell r="I482">
            <v>1.99</v>
          </cell>
          <cell r="J482">
            <v>5.73</v>
          </cell>
          <cell r="K482">
            <v>8</v>
          </cell>
          <cell r="L482">
            <v>0.5</v>
          </cell>
          <cell r="M482">
            <v>7.88</v>
          </cell>
          <cell r="N482">
            <v>11</v>
          </cell>
          <cell r="O482">
            <v>2.6</v>
          </cell>
          <cell r="P482">
            <v>3.6</v>
          </cell>
          <cell r="R482">
            <v>5.4</v>
          </cell>
          <cell r="S482">
            <v>7.5</v>
          </cell>
          <cell r="U482">
            <v>3.8</v>
          </cell>
          <cell r="V482">
            <v>5.3</v>
          </cell>
          <cell r="X482">
            <v>0.69</v>
          </cell>
          <cell r="AA482">
            <v>35.4</v>
          </cell>
          <cell r="AB482">
            <v>29.89</v>
          </cell>
          <cell r="AC482">
            <v>0.74</v>
          </cell>
          <cell r="AD482">
            <v>41</v>
          </cell>
          <cell r="AE482">
            <v>749</v>
          </cell>
          <cell r="AF482" t="str">
            <v>B3</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row>
        <row r="483">
          <cell r="A483" t="str">
            <v>5539C01081</v>
          </cell>
          <cell r="C483" t="str">
            <v>C</v>
          </cell>
          <cell r="D483" t="str">
            <v>98144-2</v>
          </cell>
          <cell r="E483">
            <v>1</v>
          </cell>
          <cell r="F483" t="str">
            <v>V66LTS-X2</v>
          </cell>
          <cell r="G483">
            <v>0</v>
          </cell>
          <cell r="H483">
            <v>0</v>
          </cell>
          <cell r="I483">
            <v>1.34</v>
          </cell>
          <cell r="J483">
            <v>4.96</v>
          </cell>
          <cell r="K483">
            <v>7</v>
          </cell>
          <cell r="L483">
            <v>0.5</v>
          </cell>
          <cell r="M483">
            <v>5.66</v>
          </cell>
          <cell r="N483">
            <v>8</v>
          </cell>
          <cell r="O483">
            <v>3.72</v>
          </cell>
          <cell r="P483">
            <v>5.3</v>
          </cell>
          <cell r="Q483">
            <v>2</v>
          </cell>
          <cell r="R483">
            <v>7.5</v>
          </cell>
          <cell r="S483">
            <v>10.6</v>
          </cell>
          <cell r="T483">
            <v>3</v>
          </cell>
          <cell r="U483">
            <v>1.5</v>
          </cell>
          <cell r="V483">
            <v>2.1</v>
          </cell>
          <cell r="W483">
            <v>2.1</v>
          </cell>
          <cell r="X483">
            <v>0.75</v>
          </cell>
          <cell r="Y483">
            <v>0.68</v>
          </cell>
          <cell r="Z483">
            <v>1</v>
          </cell>
          <cell r="AA483">
            <v>34</v>
          </cell>
          <cell r="AB483">
            <v>27.2</v>
          </cell>
          <cell r="AC483">
            <v>0.67</v>
          </cell>
          <cell r="AD483">
            <v>41</v>
          </cell>
          <cell r="AE483">
            <v>749</v>
          </cell>
          <cell r="AF483" t="str">
            <v>B1,B2,B3,B4</v>
          </cell>
          <cell r="AG483">
            <v>0</v>
          </cell>
        </row>
        <row r="484">
          <cell r="A484" t="str">
            <v>5539C01091</v>
          </cell>
          <cell r="C484" t="str">
            <v>C</v>
          </cell>
          <cell r="D484" t="str">
            <v>98144-2</v>
          </cell>
          <cell r="E484">
            <v>1</v>
          </cell>
          <cell r="F484" t="str">
            <v>V66LTS-X2</v>
          </cell>
          <cell r="G484">
            <v>0</v>
          </cell>
          <cell r="H484">
            <v>0</v>
          </cell>
          <cell r="I484">
            <v>1.34</v>
          </cell>
          <cell r="J484">
            <v>4.96</v>
          </cell>
          <cell r="K484">
            <v>7</v>
          </cell>
          <cell r="L484">
            <v>0.5</v>
          </cell>
          <cell r="M484">
            <v>5.2</v>
          </cell>
          <cell r="N484">
            <v>8</v>
          </cell>
          <cell r="O484">
            <v>3</v>
          </cell>
          <cell r="P484">
            <v>4.5999999999999996</v>
          </cell>
          <cell r="Q484">
            <v>2</v>
          </cell>
          <cell r="R484">
            <v>5</v>
          </cell>
          <cell r="S484">
            <v>7.7</v>
          </cell>
          <cell r="T484">
            <v>3</v>
          </cell>
          <cell r="U484">
            <v>1.5</v>
          </cell>
          <cell r="V484">
            <v>2.2999999999999998</v>
          </cell>
          <cell r="W484">
            <v>2.1</v>
          </cell>
          <cell r="X484">
            <v>0.75</v>
          </cell>
          <cell r="Y484">
            <v>0.68</v>
          </cell>
          <cell r="Z484">
            <v>1</v>
          </cell>
          <cell r="AA484">
            <v>30.6</v>
          </cell>
          <cell r="AB484">
            <v>23.52</v>
          </cell>
          <cell r="AC484">
            <v>0.57999999999999996</v>
          </cell>
          <cell r="AD484">
            <v>41</v>
          </cell>
          <cell r="AE484">
            <v>749</v>
          </cell>
          <cell r="AF484" t="str">
            <v>B1,B2,B3,B4</v>
          </cell>
          <cell r="AG484">
            <v>0</v>
          </cell>
        </row>
        <row r="485">
          <cell r="A485" t="str">
            <v>5539C01D09</v>
          </cell>
          <cell r="C485" t="str">
            <v>A</v>
          </cell>
          <cell r="D485">
            <v>98144</v>
          </cell>
          <cell r="F485" t="str">
            <v>V66LTS</v>
          </cell>
          <cell r="AA485">
            <v>0</v>
          </cell>
          <cell r="AD485">
            <v>35</v>
          </cell>
          <cell r="AE485">
            <v>877</v>
          </cell>
          <cell r="AF485" t="str">
            <v>B1,B2,B3,B4</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A486" t="str">
            <v>5539C02001</v>
          </cell>
          <cell r="B486" t="str">
            <v>AI</v>
          </cell>
          <cell r="C486" t="str">
            <v>C</v>
          </cell>
          <cell r="D486" t="str">
            <v>99300-1</v>
          </cell>
          <cell r="E486">
            <v>9</v>
          </cell>
          <cell r="F486" t="str">
            <v>V66LT KB/MS/USB BD</v>
          </cell>
          <cell r="I486">
            <v>0</v>
          </cell>
          <cell r="J486">
            <v>0.31</v>
          </cell>
          <cell r="K486">
            <v>6</v>
          </cell>
          <cell r="L486">
            <v>0</v>
          </cell>
          <cell r="M486">
            <v>0.47</v>
          </cell>
          <cell r="N486">
            <v>9</v>
          </cell>
          <cell r="O486">
            <v>0.65</v>
          </cell>
          <cell r="P486">
            <v>12.4</v>
          </cell>
          <cell r="R486">
            <v>0</v>
          </cell>
          <cell r="Y486">
            <v>0.1</v>
          </cell>
          <cell r="Z486">
            <v>2</v>
          </cell>
          <cell r="AA486">
            <v>29.4</v>
          </cell>
          <cell r="AB486">
            <v>1.53</v>
          </cell>
          <cell r="AC486">
            <v>0.04</v>
          </cell>
          <cell r="AD486">
            <v>3</v>
          </cell>
          <cell r="AE486">
            <v>10233</v>
          </cell>
          <cell r="AF486" t="str">
            <v>B1,B2,B3,B4</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row>
        <row r="487">
          <cell r="A487" t="str">
            <v>5539C03001</v>
          </cell>
          <cell r="B487" t="str">
            <v>AI</v>
          </cell>
          <cell r="C487" t="str">
            <v>A</v>
          </cell>
          <cell r="D487" t="str">
            <v>99305-1</v>
          </cell>
          <cell r="E487">
            <v>12</v>
          </cell>
          <cell r="F487" t="str">
            <v>V66LT SPK BD</v>
          </cell>
          <cell r="I487">
            <v>0.5</v>
          </cell>
          <cell r="J487">
            <v>0.5</v>
          </cell>
          <cell r="K487">
            <v>3</v>
          </cell>
          <cell r="L487">
            <v>1</v>
          </cell>
          <cell r="M487">
            <v>1.9</v>
          </cell>
          <cell r="N487">
            <v>12</v>
          </cell>
          <cell r="O487">
            <v>1.2</v>
          </cell>
          <cell r="P487">
            <v>7.6</v>
          </cell>
          <cell r="R487">
            <v>0.2</v>
          </cell>
          <cell r="S487">
            <v>1.3</v>
          </cell>
          <cell r="Y487">
            <v>0.3</v>
          </cell>
          <cell r="Z487">
            <v>2</v>
          </cell>
          <cell r="AA487">
            <v>26</v>
          </cell>
          <cell r="AB487">
            <v>5.6</v>
          </cell>
          <cell r="AC487">
            <v>0.13</v>
          </cell>
          <cell r="AD487">
            <v>9</v>
          </cell>
          <cell r="AE487">
            <v>3347</v>
          </cell>
          <cell r="AF487" t="str">
            <v>B1,B2,B3,B4</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row>
        <row r="488">
          <cell r="A488" t="str">
            <v>5539C04001</v>
          </cell>
          <cell r="B488" t="str">
            <v>AI</v>
          </cell>
          <cell r="C488" t="str">
            <v>A</v>
          </cell>
          <cell r="D488" t="str">
            <v>99302-1</v>
          </cell>
          <cell r="E488">
            <v>14</v>
          </cell>
          <cell r="F488" t="str">
            <v>V66LT SOUND CARD</v>
          </cell>
          <cell r="I488">
            <v>0.2</v>
          </cell>
          <cell r="J488">
            <v>0.9</v>
          </cell>
          <cell r="K488">
            <v>6</v>
          </cell>
          <cell r="L488">
            <v>0</v>
          </cell>
          <cell r="M488">
            <v>1.2</v>
          </cell>
          <cell r="N488">
            <v>8</v>
          </cell>
          <cell r="O488">
            <v>0.6</v>
          </cell>
          <cell r="P488">
            <v>4</v>
          </cell>
          <cell r="R488">
            <v>0.2</v>
          </cell>
          <cell r="S488">
            <v>1.3</v>
          </cell>
          <cell r="Y488">
            <v>0.43</v>
          </cell>
          <cell r="Z488">
            <v>3</v>
          </cell>
          <cell r="AA488">
            <v>22</v>
          </cell>
          <cell r="AB488">
            <v>3.53</v>
          </cell>
          <cell r="AC488">
            <v>0.08</v>
          </cell>
          <cell r="AD488">
            <v>9</v>
          </cell>
          <cell r="AE488">
            <v>3533</v>
          </cell>
          <cell r="AF488" t="str">
            <v>B1,B2,B3,B4</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row>
        <row r="489">
          <cell r="A489" t="str">
            <v>5539C05001</v>
          </cell>
          <cell r="B489" t="str">
            <v>AI</v>
          </cell>
          <cell r="C489" t="str">
            <v>C</v>
          </cell>
          <cell r="D489" t="str">
            <v>99304-1</v>
          </cell>
          <cell r="E489">
            <v>15</v>
          </cell>
          <cell r="F489" t="str">
            <v>V66LT CONN BD</v>
          </cell>
          <cell r="I489">
            <v>0.5</v>
          </cell>
          <cell r="J489">
            <v>0.5</v>
          </cell>
          <cell r="K489">
            <v>3</v>
          </cell>
          <cell r="L489">
            <v>0.5</v>
          </cell>
          <cell r="M489">
            <v>0.9</v>
          </cell>
          <cell r="N489">
            <v>6</v>
          </cell>
          <cell r="O489">
            <v>0.5</v>
          </cell>
          <cell r="P489">
            <v>3.3</v>
          </cell>
          <cell r="Q489">
            <v>1</v>
          </cell>
          <cell r="Y489">
            <v>0.15</v>
          </cell>
          <cell r="Z489">
            <v>1</v>
          </cell>
          <cell r="AA489">
            <v>13.3</v>
          </cell>
          <cell r="AB489">
            <v>3.55</v>
          </cell>
          <cell r="AC489">
            <v>0.09</v>
          </cell>
          <cell r="AD489">
            <v>9</v>
          </cell>
          <cell r="AE489">
            <v>3411</v>
          </cell>
          <cell r="AF489" t="str">
            <v>B1,B2,B3,B4</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row>
        <row r="490">
          <cell r="A490" t="str">
            <v>5539C07001</v>
          </cell>
          <cell r="B490" t="str">
            <v>AI</v>
          </cell>
          <cell r="C490" t="str">
            <v>A</v>
          </cell>
          <cell r="D490" t="str">
            <v>99301-1</v>
          </cell>
          <cell r="E490">
            <v>9</v>
          </cell>
          <cell r="F490" t="str">
            <v>V66LT AIO BD</v>
          </cell>
          <cell r="I490">
            <v>0</v>
          </cell>
          <cell r="J490">
            <v>0.5</v>
          </cell>
          <cell r="K490">
            <v>3</v>
          </cell>
          <cell r="L490">
            <v>0</v>
          </cell>
          <cell r="M490">
            <v>1</v>
          </cell>
          <cell r="N490">
            <v>7</v>
          </cell>
          <cell r="O490">
            <v>1.5</v>
          </cell>
          <cell r="P490">
            <v>10.5</v>
          </cell>
          <cell r="R490">
            <v>0.14000000000000001</v>
          </cell>
          <cell r="S490">
            <v>1</v>
          </cell>
          <cell r="Y490">
            <v>0.27</v>
          </cell>
          <cell r="Z490">
            <v>2</v>
          </cell>
          <cell r="AA490">
            <v>24</v>
          </cell>
          <cell r="AB490">
            <v>3.41</v>
          </cell>
          <cell r="AC490">
            <v>8.43</v>
          </cell>
          <cell r="AD490">
            <v>8</v>
          </cell>
          <cell r="AE490">
            <v>3710</v>
          </cell>
          <cell r="AF490" t="str">
            <v>B1,B2,B3,B4</v>
          </cell>
          <cell r="AG490">
            <v>0</v>
          </cell>
          <cell r="AH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row>
        <row r="491">
          <cell r="A491" t="str">
            <v>5539C08001</v>
          </cell>
          <cell r="C491" t="str">
            <v>A</v>
          </cell>
          <cell r="D491" t="str">
            <v>99468-1</v>
          </cell>
          <cell r="E491">
            <v>2</v>
          </cell>
          <cell r="F491" t="str">
            <v>V66LTS SLOT BD</v>
          </cell>
          <cell r="I491">
            <v>0.5</v>
          </cell>
          <cell r="J491">
            <v>0.3</v>
          </cell>
          <cell r="K491">
            <v>4</v>
          </cell>
          <cell r="L491">
            <v>0.5</v>
          </cell>
          <cell r="M491">
            <v>1.3</v>
          </cell>
          <cell r="N491">
            <v>8</v>
          </cell>
          <cell r="U491">
            <v>1</v>
          </cell>
          <cell r="V491">
            <v>6.2</v>
          </cell>
          <cell r="W491">
            <v>3</v>
          </cell>
          <cell r="Y491">
            <v>0.3</v>
          </cell>
          <cell r="Z491">
            <v>2</v>
          </cell>
          <cell r="AA491">
            <v>20.2</v>
          </cell>
          <cell r="AB491">
            <v>4.4000000000000004</v>
          </cell>
          <cell r="AC491">
            <v>0.11</v>
          </cell>
          <cell r="AD491">
            <v>9</v>
          </cell>
          <cell r="AE491">
            <v>3411</v>
          </cell>
          <cell r="AF491" t="str">
            <v>B1,B2,B3,B4</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row>
        <row r="492">
          <cell r="A492" t="str">
            <v>5539C08D01</v>
          </cell>
          <cell r="C492" t="str">
            <v>A</v>
          </cell>
          <cell r="AA492">
            <v>0</v>
          </cell>
          <cell r="AD492">
            <v>9</v>
          </cell>
          <cell r="AE492">
            <v>3411</v>
          </cell>
          <cell r="AF492" t="str">
            <v>B1,B2,B3,B4</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row>
        <row r="493">
          <cell r="A493" t="str">
            <v>5539F01001</v>
          </cell>
          <cell r="B493" t="str">
            <v>AI</v>
          </cell>
          <cell r="C493" t="str">
            <v>A</v>
          </cell>
          <cell r="D493" t="str">
            <v>99104-1</v>
          </cell>
          <cell r="E493">
            <v>1</v>
          </cell>
          <cell r="F493" t="str">
            <v>V66NLT MB</v>
          </cell>
          <cell r="I493">
            <v>0.68</v>
          </cell>
          <cell r="J493">
            <v>3.2</v>
          </cell>
          <cell r="K493">
            <v>12</v>
          </cell>
          <cell r="L493">
            <v>0.5</v>
          </cell>
          <cell r="M493">
            <v>3.55</v>
          </cell>
          <cell r="N493">
            <v>13</v>
          </cell>
          <cell r="O493">
            <v>1.4</v>
          </cell>
          <cell r="P493">
            <v>5.0999999999999996</v>
          </cell>
          <cell r="R493">
            <v>4.7</v>
          </cell>
          <cell r="S493">
            <v>17.2</v>
          </cell>
          <cell r="Y493">
            <v>0.26</v>
          </cell>
          <cell r="Z493">
            <v>1</v>
          </cell>
          <cell r="AA493">
            <v>48</v>
          </cell>
          <cell r="AB493">
            <v>14.2</v>
          </cell>
          <cell r="AC493">
            <v>0.35</v>
          </cell>
          <cell r="AD493">
            <v>16</v>
          </cell>
          <cell r="AE493">
            <v>1941</v>
          </cell>
          <cell r="AF493" t="str">
            <v>B1,B2,B3,B4</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row>
        <row r="494">
          <cell r="A494" t="str">
            <v>5539H01001</v>
          </cell>
          <cell r="C494" t="str">
            <v>C</v>
          </cell>
          <cell r="D494" t="str">
            <v>99120-1</v>
          </cell>
          <cell r="E494">
            <v>1</v>
          </cell>
          <cell r="F494" t="str">
            <v>IST730(T310)</v>
          </cell>
          <cell r="I494">
            <v>0.45</v>
          </cell>
          <cell r="J494">
            <v>2.0099999999999998</v>
          </cell>
          <cell r="K494">
            <v>4</v>
          </cell>
          <cell r="L494">
            <v>1</v>
          </cell>
          <cell r="M494">
            <v>7.05</v>
          </cell>
          <cell r="N494">
            <v>14</v>
          </cell>
          <cell r="O494">
            <v>2.8</v>
          </cell>
          <cell r="P494">
            <v>5.6</v>
          </cell>
          <cell r="Q494">
            <v>2</v>
          </cell>
          <cell r="R494">
            <v>0</v>
          </cell>
          <cell r="T494">
            <v>0</v>
          </cell>
          <cell r="U494">
            <v>0</v>
          </cell>
          <cell r="X494">
            <v>0.5</v>
          </cell>
          <cell r="Y494">
            <v>0.48</v>
          </cell>
          <cell r="Z494">
            <v>1</v>
          </cell>
          <cell r="AA494">
            <v>24.6</v>
          </cell>
          <cell r="AB494">
            <v>14.24</v>
          </cell>
          <cell r="AC494">
            <v>0.35</v>
          </cell>
          <cell r="AD494">
            <v>29</v>
          </cell>
          <cell r="AE494">
            <v>1059</v>
          </cell>
          <cell r="AF494" t="str">
            <v>B1,B2,B3,B4</v>
          </cell>
          <cell r="AG494">
            <v>0</v>
          </cell>
          <cell r="AH494">
            <v>0</v>
          </cell>
          <cell r="AI494">
            <v>0</v>
          </cell>
          <cell r="AJ494">
            <v>0</v>
          </cell>
          <cell r="AK494">
            <v>0</v>
          </cell>
          <cell r="AL494">
            <v>0</v>
          </cell>
          <cell r="AM494">
            <v>0</v>
          </cell>
          <cell r="AN494">
            <v>0</v>
          </cell>
          <cell r="AO494">
            <v>0</v>
          </cell>
          <cell r="AP494">
            <v>0</v>
          </cell>
          <cell r="AQ494">
            <v>0</v>
          </cell>
          <cell r="AR494">
            <v>0</v>
          </cell>
          <cell r="AS494">
            <v>0</v>
          </cell>
          <cell r="AT494">
            <v>0</v>
          </cell>
          <cell r="AU494">
            <v>0</v>
          </cell>
          <cell r="AV494">
            <v>0</v>
          </cell>
          <cell r="AW494">
            <v>0</v>
          </cell>
          <cell r="AX494">
            <v>0</v>
          </cell>
          <cell r="AY494">
            <v>0</v>
          </cell>
          <cell r="AZ494">
            <v>0</v>
          </cell>
          <cell r="BA494">
            <v>0</v>
          </cell>
        </row>
        <row r="495">
          <cell r="A495" t="str">
            <v>5539H01002</v>
          </cell>
          <cell r="C495" t="str">
            <v>A</v>
          </cell>
          <cell r="AA495">
            <v>0</v>
          </cell>
          <cell r="AD495">
            <v>30</v>
          </cell>
          <cell r="AE495">
            <v>1023</v>
          </cell>
          <cell r="AF495" t="str">
            <v>B1,B2,B3,B4</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row>
        <row r="496">
          <cell r="A496" t="str">
            <v>5539H01011</v>
          </cell>
          <cell r="C496" t="str">
            <v>C</v>
          </cell>
          <cell r="D496" t="str">
            <v>99120-1N</v>
          </cell>
          <cell r="E496">
            <v>1</v>
          </cell>
          <cell r="F496" t="str">
            <v>IST730(T310)</v>
          </cell>
          <cell r="I496">
            <v>0.45</v>
          </cell>
          <cell r="J496">
            <v>2.0099999999999998</v>
          </cell>
          <cell r="K496">
            <v>4</v>
          </cell>
          <cell r="L496">
            <v>1</v>
          </cell>
          <cell r="M496">
            <v>5.54</v>
          </cell>
          <cell r="N496">
            <v>13</v>
          </cell>
          <cell r="O496">
            <v>2.8</v>
          </cell>
          <cell r="P496">
            <v>6.6</v>
          </cell>
          <cell r="Q496">
            <v>2</v>
          </cell>
          <cell r="R496">
            <v>0</v>
          </cell>
          <cell r="U496">
            <v>0</v>
          </cell>
          <cell r="X496">
            <v>0.5</v>
          </cell>
          <cell r="Y496">
            <v>0.45</v>
          </cell>
          <cell r="Z496">
            <v>1</v>
          </cell>
          <cell r="AA496">
            <v>24.6</v>
          </cell>
          <cell r="AB496">
            <v>12.7</v>
          </cell>
          <cell r="AC496">
            <v>0.31</v>
          </cell>
          <cell r="AD496">
            <v>27</v>
          </cell>
          <cell r="AE496">
            <v>1137</v>
          </cell>
          <cell r="AF496" t="str">
            <v>B1,B2,B3,B4</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row>
        <row r="497">
          <cell r="A497" t="str">
            <v>5539H02001</v>
          </cell>
          <cell r="C497" t="str">
            <v>C</v>
          </cell>
          <cell r="D497" t="str">
            <v>99393-1</v>
          </cell>
          <cell r="E497">
            <v>15</v>
          </cell>
          <cell r="F497" t="str">
            <v>IST730 RJ11 BD</v>
          </cell>
          <cell r="I497">
            <v>0.5</v>
          </cell>
          <cell r="J497">
            <v>0.3</v>
          </cell>
          <cell r="K497">
            <v>2</v>
          </cell>
          <cell r="L497">
            <v>0.5</v>
          </cell>
          <cell r="M497">
            <v>1.6</v>
          </cell>
          <cell r="N497">
            <v>10</v>
          </cell>
          <cell r="Y497">
            <v>0.3</v>
          </cell>
          <cell r="Z497">
            <v>2</v>
          </cell>
          <cell r="AA497">
            <v>14</v>
          </cell>
          <cell r="AB497">
            <v>3.7</v>
          </cell>
          <cell r="AC497">
            <v>0.09</v>
          </cell>
          <cell r="AD497">
            <v>9</v>
          </cell>
          <cell r="AE497">
            <v>3411</v>
          </cell>
          <cell r="AF497" t="str">
            <v>B1,B2,B3,B4</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row>
        <row r="498">
          <cell r="A498" t="str">
            <v>5539J01001</v>
          </cell>
          <cell r="C498" t="str">
            <v>C</v>
          </cell>
          <cell r="D498" t="str">
            <v>99129-1</v>
          </cell>
          <cell r="E498">
            <v>1</v>
          </cell>
          <cell r="F498" t="str">
            <v>S57M</v>
          </cell>
          <cell r="I498">
            <v>2.6</v>
          </cell>
          <cell r="J498">
            <v>3.62</v>
          </cell>
          <cell r="K498">
            <v>6</v>
          </cell>
          <cell r="L498">
            <v>0.6</v>
          </cell>
          <cell r="M498">
            <v>6.63</v>
          </cell>
          <cell r="N498">
            <v>13</v>
          </cell>
          <cell r="O498">
            <v>2.5</v>
          </cell>
          <cell r="P498">
            <v>4.9000000000000004</v>
          </cell>
          <cell r="Q498">
            <v>3</v>
          </cell>
          <cell r="R498">
            <v>3.8</v>
          </cell>
          <cell r="S498">
            <v>7.5</v>
          </cell>
          <cell r="T498">
            <v>3</v>
          </cell>
          <cell r="U498">
            <v>3</v>
          </cell>
          <cell r="V498">
            <v>5.9</v>
          </cell>
          <cell r="W498">
            <v>2</v>
          </cell>
          <cell r="X498">
            <v>0.6</v>
          </cell>
          <cell r="Y498">
            <v>0.57999999999999996</v>
          </cell>
          <cell r="Z498">
            <v>1</v>
          </cell>
          <cell r="AA498">
            <v>38.299999999999997</v>
          </cell>
          <cell r="AB498">
            <v>25.93</v>
          </cell>
          <cell r="AC498">
            <v>0.64</v>
          </cell>
          <cell r="AD498">
            <v>35</v>
          </cell>
          <cell r="AE498">
            <v>877</v>
          </cell>
          <cell r="AF498" t="str">
            <v>B1,B2,B3,B4</v>
          </cell>
          <cell r="AG498">
            <v>0</v>
          </cell>
          <cell r="AH498">
            <v>0</v>
          </cell>
          <cell r="AI498">
            <v>0</v>
          </cell>
          <cell r="AJ498">
            <v>0</v>
          </cell>
          <cell r="AK498">
            <v>0</v>
          </cell>
          <cell r="AL498">
            <v>0</v>
          </cell>
        </row>
        <row r="499">
          <cell r="A499" t="str">
            <v>5539J01021</v>
          </cell>
          <cell r="C499" t="str">
            <v>A</v>
          </cell>
          <cell r="D499" t="str">
            <v>PB99129-1M</v>
          </cell>
          <cell r="E499">
            <v>1</v>
          </cell>
          <cell r="F499" t="str">
            <v>S57M</v>
          </cell>
          <cell r="G499">
            <v>0</v>
          </cell>
          <cell r="H499">
            <v>0</v>
          </cell>
          <cell r="I499">
            <v>1.1000000000000001</v>
          </cell>
          <cell r="J499">
            <v>3.85</v>
          </cell>
          <cell r="K499">
            <v>7</v>
          </cell>
          <cell r="L499">
            <v>0.6</v>
          </cell>
          <cell r="M499">
            <v>5.5</v>
          </cell>
          <cell r="N499">
            <v>10</v>
          </cell>
          <cell r="O499">
            <v>2.5</v>
          </cell>
          <cell r="P499">
            <v>4.5</v>
          </cell>
          <cell r="Q499">
            <v>3</v>
          </cell>
          <cell r="R499">
            <v>3.8</v>
          </cell>
          <cell r="S499">
            <v>6.9</v>
          </cell>
          <cell r="T499">
            <v>3</v>
          </cell>
          <cell r="U499">
            <v>3</v>
          </cell>
          <cell r="V499">
            <v>5.5</v>
          </cell>
          <cell r="W499">
            <v>2</v>
          </cell>
          <cell r="X499">
            <v>0</v>
          </cell>
          <cell r="Y499">
            <v>0.53</v>
          </cell>
          <cell r="Z499">
            <v>1</v>
          </cell>
          <cell r="AA499">
            <v>34.9</v>
          </cell>
          <cell r="AB499">
            <v>21.98</v>
          </cell>
          <cell r="AC499">
            <v>0.54</v>
          </cell>
          <cell r="AD499">
            <v>32</v>
          </cell>
          <cell r="AE499">
            <v>959</v>
          </cell>
          <cell r="AF499" t="str">
            <v>B1,B2,B3,B4,B7</v>
          </cell>
          <cell r="AG499">
            <v>0</v>
          </cell>
        </row>
        <row r="500">
          <cell r="A500">
            <v>5546806001</v>
          </cell>
          <cell r="B500" t="str">
            <v>NB</v>
          </cell>
          <cell r="C500" t="str">
            <v>C</v>
          </cell>
          <cell r="D500" t="str">
            <v>97445-1</v>
          </cell>
          <cell r="F500" t="str">
            <v>DOCK V LAN BD</v>
          </cell>
          <cell r="I500">
            <v>0.13</v>
          </cell>
          <cell r="M500">
            <v>10.199999999999999</v>
          </cell>
          <cell r="N500">
            <v>8</v>
          </cell>
          <cell r="O500">
            <v>1.85</v>
          </cell>
          <cell r="P500">
            <v>1.5</v>
          </cell>
          <cell r="Y500">
            <v>1.23</v>
          </cell>
          <cell r="Z500">
            <v>1</v>
          </cell>
          <cell r="AA500">
            <v>10.5</v>
          </cell>
          <cell r="AB500">
            <v>13.41</v>
          </cell>
          <cell r="AC500">
            <v>0.33</v>
          </cell>
          <cell r="AD500">
            <v>74</v>
          </cell>
          <cell r="AE500">
            <v>415</v>
          </cell>
          <cell r="AF500" t="str">
            <v>B1,B2,B3,B4</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row>
        <row r="501">
          <cell r="A501">
            <v>5546807001</v>
          </cell>
          <cell r="B501" t="str">
            <v>NB</v>
          </cell>
          <cell r="D501" t="str">
            <v>97513-1</v>
          </cell>
          <cell r="F501" t="str">
            <v>DOCK V SOLENOID BD</v>
          </cell>
          <cell r="M501">
            <v>2.8</v>
          </cell>
          <cell r="N501">
            <v>7</v>
          </cell>
          <cell r="O501">
            <v>0.43</v>
          </cell>
          <cell r="P501">
            <v>1.1000000000000001</v>
          </cell>
          <cell r="Y501">
            <v>0.38</v>
          </cell>
          <cell r="Z501">
            <v>1</v>
          </cell>
          <cell r="AA501">
            <v>9</v>
          </cell>
          <cell r="AB501">
            <v>3.61</v>
          </cell>
          <cell r="AC501">
            <v>8.93</v>
          </cell>
          <cell r="AD501">
            <v>23</v>
          </cell>
          <cell r="AE501">
            <v>1325</v>
          </cell>
          <cell r="AF501" t="str">
            <v>B1,B2,B3,B4</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row>
        <row r="502">
          <cell r="A502" t="str">
            <v>5547A01001</v>
          </cell>
          <cell r="B502" t="str">
            <v>NB</v>
          </cell>
          <cell r="D502" t="str">
            <v>97538-1</v>
          </cell>
          <cell r="F502" t="str">
            <v>DOCK V PCMCIA</v>
          </cell>
          <cell r="I502">
            <v>1.51</v>
          </cell>
          <cell r="M502">
            <v>3</v>
          </cell>
          <cell r="N502">
            <v>3</v>
          </cell>
          <cell r="O502">
            <v>1.35</v>
          </cell>
          <cell r="P502">
            <v>1.4</v>
          </cell>
          <cell r="Y502">
            <v>0.96</v>
          </cell>
          <cell r="Z502">
            <v>1</v>
          </cell>
          <cell r="AA502">
            <v>5</v>
          </cell>
          <cell r="AB502">
            <v>6.82</v>
          </cell>
          <cell r="AC502">
            <v>0.16</v>
          </cell>
          <cell r="AD502">
            <v>58</v>
          </cell>
          <cell r="AE502">
            <v>530</v>
          </cell>
          <cell r="AF502" t="str">
            <v>B1,B2,B3,B4</v>
          </cell>
          <cell r="AG502">
            <v>0</v>
          </cell>
          <cell r="AH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row>
        <row r="503">
          <cell r="A503" t="str">
            <v>5548A02001</v>
          </cell>
          <cell r="B503" t="str">
            <v>NB</v>
          </cell>
          <cell r="D503" t="str">
            <v>97473-1</v>
          </cell>
          <cell r="F503" t="str">
            <v>DOCK V TOP BD</v>
          </cell>
          <cell r="M503">
            <v>1.29</v>
          </cell>
          <cell r="N503">
            <v>3</v>
          </cell>
          <cell r="O503">
            <v>1.4</v>
          </cell>
          <cell r="P503">
            <v>3.3</v>
          </cell>
          <cell r="Y503">
            <v>0.41</v>
          </cell>
          <cell r="Z503">
            <v>1</v>
          </cell>
          <cell r="AA503">
            <v>7</v>
          </cell>
          <cell r="AB503">
            <v>3.1</v>
          </cell>
          <cell r="AC503">
            <v>7.67</v>
          </cell>
          <cell r="AD503">
            <v>25</v>
          </cell>
          <cell r="AE503">
            <v>1233</v>
          </cell>
          <cell r="AF503" t="str">
            <v>B1,B2,B3,B4</v>
          </cell>
          <cell r="AG503">
            <v>0</v>
          </cell>
          <cell r="AH503">
            <v>0</v>
          </cell>
          <cell r="AI503">
            <v>0</v>
          </cell>
          <cell r="AJ503">
            <v>0</v>
          </cell>
          <cell r="AK503">
            <v>0</v>
          </cell>
          <cell r="AL503">
            <v>0</v>
          </cell>
          <cell r="AM503">
            <v>0</v>
          </cell>
          <cell r="AN503">
            <v>0</v>
          </cell>
          <cell r="AO503">
            <v>0</v>
          </cell>
          <cell r="AP503">
            <v>0</v>
          </cell>
          <cell r="AQ503">
            <v>0</v>
          </cell>
          <cell r="AR503">
            <v>0</v>
          </cell>
          <cell r="AS503">
            <v>0</v>
          </cell>
          <cell r="AT503">
            <v>0</v>
          </cell>
          <cell r="AU503">
            <v>0</v>
          </cell>
          <cell r="AV503">
            <v>0</v>
          </cell>
        </row>
        <row r="504">
          <cell r="A504" t="str">
            <v>5548A03001</v>
          </cell>
          <cell r="B504" t="str">
            <v>NB</v>
          </cell>
          <cell r="D504" t="str">
            <v>97472-1</v>
          </cell>
          <cell r="F504" t="str">
            <v>DOCK V BOT BD</v>
          </cell>
          <cell r="I504">
            <v>0.03</v>
          </cell>
          <cell r="M504">
            <v>13</v>
          </cell>
          <cell r="N504">
            <v>10</v>
          </cell>
          <cell r="O504">
            <v>4.88</v>
          </cell>
          <cell r="P504">
            <v>3.8</v>
          </cell>
          <cell r="Y504">
            <v>1.25</v>
          </cell>
          <cell r="Z504">
            <v>1</v>
          </cell>
          <cell r="AA504">
            <v>15</v>
          </cell>
          <cell r="AB504">
            <v>19.100000000000001</v>
          </cell>
          <cell r="AC504">
            <v>0.47</v>
          </cell>
          <cell r="AD504">
            <v>75</v>
          </cell>
          <cell r="AE504">
            <v>408</v>
          </cell>
          <cell r="AF504" t="str">
            <v>B1,B2,B3,B4</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row>
        <row r="505">
          <cell r="A505">
            <v>5550202001</v>
          </cell>
          <cell r="C505" t="str">
            <v>A</v>
          </cell>
          <cell r="D505" t="str">
            <v>99463-1</v>
          </cell>
          <cell r="E505">
            <v>12</v>
          </cell>
          <cell r="F505" t="str">
            <v>RS710 FAN BD</v>
          </cell>
          <cell r="I505">
            <v>0.5</v>
          </cell>
          <cell r="J505">
            <v>0.2</v>
          </cell>
          <cell r="K505">
            <v>1</v>
          </cell>
          <cell r="L505">
            <v>0.5</v>
          </cell>
          <cell r="M505">
            <v>0.8</v>
          </cell>
          <cell r="N505">
            <v>5</v>
          </cell>
          <cell r="O505">
            <v>0.25</v>
          </cell>
          <cell r="P505">
            <v>1.6</v>
          </cell>
          <cell r="Q505">
            <v>1</v>
          </cell>
          <cell r="Y505">
            <v>0.3</v>
          </cell>
          <cell r="Z505">
            <v>2</v>
          </cell>
          <cell r="AA505">
            <v>9.6</v>
          </cell>
          <cell r="AB505">
            <v>3.05</v>
          </cell>
          <cell r="AC505">
            <v>0.08</v>
          </cell>
          <cell r="AD505">
            <v>9</v>
          </cell>
          <cell r="AE505">
            <v>3411</v>
          </cell>
          <cell r="AF505" t="str">
            <v>B1,B2,B3,B4,B7</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row>
        <row r="506">
          <cell r="A506">
            <v>5550202002</v>
          </cell>
          <cell r="C506" t="str">
            <v>C</v>
          </cell>
          <cell r="D506" t="str">
            <v>99464-1</v>
          </cell>
          <cell r="E506">
            <v>6</v>
          </cell>
          <cell r="F506" t="str">
            <v>RS710 FAN BD</v>
          </cell>
          <cell r="I506">
            <v>0.5</v>
          </cell>
          <cell r="J506">
            <v>0.3</v>
          </cell>
          <cell r="K506">
            <v>2</v>
          </cell>
          <cell r="L506">
            <v>0.5</v>
          </cell>
          <cell r="M506">
            <v>0.9</v>
          </cell>
          <cell r="N506">
            <v>6</v>
          </cell>
          <cell r="O506">
            <v>0.5</v>
          </cell>
          <cell r="P506">
            <v>3.3</v>
          </cell>
          <cell r="Q506">
            <v>1</v>
          </cell>
          <cell r="Y506">
            <v>0.3</v>
          </cell>
          <cell r="Z506">
            <v>2</v>
          </cell>
          <cell r="AA506">
            <v>13.3</v>
          </cell>
          <cell r="AB506">
            <v>3.5</v>
          </cell>
          <cell r="AC506">
            <v>0.09</v>
          </cell>
          <cell r="AD506">
            <v>9</v>
          </cell>
          <cell r="AE506">
            <v>3411</v>
          </cell>
          <cell r="AF506" t="str">
            <v>B1,B2,B3,B4,B7</v>
          </cell>
          <cell r="AG506">
            <v>0</v>
          </cell>
          <cell r="AH506">
            <v>0</v>
          </cell>
          <cell r="AI506">
            <v>0</v>
          </cell>
          <cell r="AJ506">
            <v>0</v>
          </cell>
          <cell r="AK506">
            <v>0</v>
          </cell>
          <cell r="AL506">
            <v>0</v>
          </cell>
          <cell r="AM506">
            <v>0</v>
          </cell>
          <cell r="AN506">
            <v>0</v>
          </cell>
          <cell r="AO506">
            <v>0</v>
          </cell>
          <cell r="AP506">
            <v>0</v>
          </cell>
          <cell r="AQ506">
            <v>0</v>
          </cell>
          <cell r="AR506">
            <v>0</v>
          </cell>
          <cell r="AS506">
            <v>0</v>
          </cell>
          <cell r="AT506">
            <v>0</v>
          </cell>
          <cell r="AU506">
            <v>0</v>
          </cell>
          <cell r="AV506">
            <v>0</v>
          </cell>
          <cell r="AW506">
            <v>0</v>
          </cell>
        </row>
        <row r="507">
          <cell r="A507">
            <v>5550204001</v>
          </cell>
          <cell r="C507" t="str">
            <v>A</v>
          </cell>
          <cell r="D507" t="str">
            <v>00307-1</v>
          </cell>
          <cell r="E507">
            <v>8</v>
          </cell>
          <cell r="F507" t="str">
            <v>RS710 MOFULE BD</v>
          </cell>
          <cell r="G507">
            <v>0.3</v>
          </cell>
          <cell r="I507">
            <v>0.5</v>
          </cell>
          <cell r="J507">
            <v>1</v>
          </cell>
          <cell r="K507">
            <v>4</v>
          </cell>
          <cell r="L507">
            <v>0.5</v>
          </cell>
          <cell r="M507">
            <v>2.9</v>
          </cell>
          <cell r="N507">
            <v>13</v>
          </cell>
          <cell r="O507">
            <v>0.5</v>
          </cell>
          <cell r="P507">
            <v>2.2000000000000002</v>
          </cell>
          <cell r="Q507">
            <v>1</v>
          </cell>
          <cell r="Y507">
            <v>0.25</v>
          </cell>
          <cell r="Z507">
            <v>1</v>
          </cell>
          <cell r="AA507">
            <v>20.2</v>
          </cell>
          <cell r="AB507">
            <v>6.15</v>
          </cell>
          <cell r="AC507">
            <v>0.15</v>
          </cell>
          <cell r="AD507">
            <v>15</v>
          </cell>
          <cell r="AE507">
            <v>2047</v>
          </cell>
          <cell r="AF507" t="str">
            <v>B1,B2,B3,B4,B7</v>
          </cell>
          <cell r="AG507">
            <v>0</v>
          </cell>
          <cell r="AH507">
            <v>0</v>
          </cell>
          <cell r="AI507">
            <v>0</v>
          </cell>
          <cell r="AJ507">
            <v>0</v>
          </cell>
          <cell r="AK507">
            <v>0</v>
          </cell>
          <cell r="AL507">
            <v>0</v>
          </cell>
          <cell r="AM507">
            <v>0</v>
          </cell>
          <cell r="AN507">
            <v>0</v>
          </cell>
          <cell r="AO507">
            <v>0</v>
          </cell>
          <cell r="AP507">
            <v>0</v>
          </cell>
          <cell r="AQ507">
            <v>0</v>
          </cell>
          <cell r="AR507">
            <v>0</v>
          </cell>
          <cell r="AS507">
            <v>0</v>
          </cell>
          <cell r="AT507">
            <v>0</v>
          </cell>
          <cell r="AU507">
            <v>0</v>
          </cell>
          <cell r="AV507">
            <v>0</v>
          </cell>
          <cell r="AW507">
            <v>0</v>
          </cell>
        </row>
        <row r="508">
          <cell r="A508" t="str">
            <v>5550A02001</v>
          </cell>
          <cell r="B508" t="str">
            <v>AF</v>
          </cell>
          <cell r="D508" t="str">
            <v>97359-1</v>
          </cell>
          <cell r="E508">
            <v>1</v>
          </cell>
          <cell r="F508" t="str">
            <v>M15/M9L CPU BD</v>
          </cell>
          <cell r="I508">
            <v>0.85</v>
          </cell>
          <cell r="J508">
            <v>2.64</v>
          </cell>
          <cell r="K508">
            <v>3</v>
          </cell>
          <cell r="L508">
            <v>0.01</v>
          </cell>
          <cell r="M508">
            <v>7.04</v>
          </cell>
          <cell r="N508">
            <v>8</v>
          </cell>
          <cell r="O508">
            <v>1.46</v>
          </cell>
          <cell r="P508">
            <v>1.7</v>
          </cell>
          <cell r="R508">
            <v>5.44</v>
          </cell>
          <cell r="S508">
            <v>6.2</v>
          </cell>
          <cell r="Y508">
            <v>0.84</v>
          </cell>
          <cell r="Z508">
            <v>1</v>
          </cell>
          <cell r="AA508">
            <v>20</v>
          </cell>
          <cell r="AB508">
            <v>18.2</v>
          </cell>
          <cell r="AC508">
            <v>0.45</v>
          </cell>
          <cell r="AD508">
            <v>51</v>
          </cell>
          <cell r="AE508">
            <v>602</v>
          </cell>
          <cell r="AF508" t="str">
            <v>B1,B2,B3,B4</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row>
        <row r="509">
          <cell r="A509" t="str">
            <v>5550A02011</v>
          </cell>
          <cell r="B509" t="str">
            <v>AF</v>
          </cell>
          <cell r="D509" t="str">
            <v>97359-1</v>
          </cell>
          <cell r="E509">
            <v>1</v>
          </cell>
          <cell r="F509" t="str">
            <v>M15/M9L CPU BD</v>
          </cell>
          <cell r="I509">
            <v>0.85</v>
          </cell>
          <cell r="J509">
            <v>2.64</v>
          </cell>
          <cell r="K509">
            <v>3</v>
          </cell>
          <cell r="L509">
            <v>0.01</v>
          </cell>
          <cell r="M509">
            <v>7.04</v>
          </cell>
          <cell r="N509">
            <v>8</v>
          </cell>
          <cell r="O509">
            <v>1.46</v>
          </cell>
          <cell r="P509">
            <v>1.7</v>
          </cell>
          <cell r="R509">
            <v>5.44</v>
          </cell>
          <cell r="S509">
            <v>6.2</v>
          </cell>
          <cell r="Y509">
            <v>0.84</v>
          </cell>
          <cell r="Z509">
            <v>1</v>
          </cell>
          <cell r="AA509">
            <v>20</v>
          </cell>
          <cell r="AB509">
            <v>18.2</v>
          </cell>
          <cell r="AC509">
            <v>0.45</v>
          </cell>
          <cell r="AD509">
            <v>51</v>
          </cell>
          <cell r="AE509">
            <v>602</v>
          </cell>
          <cell r="AF509" t="str">
            <v>B1,B2,B3,B4</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row>
        <row r="510">
          <cell r="A510" t="str">
            <v>5550F01001</v>
          </cell>
          <cell r="C510" t="str">
            <v>C</v>
          </cell>
          <cell r="D510" t="str">
            <v>99142-1</v>
          </cell>
          <cell r="E510">
            <v>1</v>
          </cell>
          <cell r="F510" t="str">
            <v>M25D MB</v>
          </cell>
          <cell r="I510">
            <v>1</v>
          </cell>
          <cell r="J510">
            <v>6.91</v>
          </cell>
          <cell r="K510">
            <v>10</v>
          </cell>
          <cell r="L510">
            <v>1</v>
          </cell>
          <cell r="M510">
            <v>8.2899999999999991</v>
          </cell>
          <cell r="N510">
            <v>12</v>
          </cell>
          <cell r="O510">
            <v>3.57</v>
          </cell>
          <cell r="P510">
            <v>5.2</v>
          </cell>
          <cell r="Q510">
            <v>3</v>
          </cell>
          <cell r="R510">
            <v>8.2799999999999994</v>
          </cell>
          <cell r="S510">
            <v>12</v>
          </cell>
          <cell r="T510">
            <v>3</v>
          </cell>
          <cell r="Y510">
            <v>0.67</v>
          </cell>
          <cell r="Z510">
            <v>1</v>
          </cell>
          <cell r="AA510">
            <v>40.200000000000003</v>
          </cell>
          <cell r="AB510">
            <v>30.72</v>
          </cell>
          <cell r="AC510">
            <v>0.76</v>
          </cell>
          <cell r="AD510">
            <v>40</v>
          </cell>
          <cell r="AE510">
            <v>767</v>
          </cell>
          <cell r="AF510" t="str">
            <v>B1,B2,B3,B4</v>
          </cell>
          <cell r="AG510">
            <v>0</v>
          </cell>
          <cell r="AH510">
            <v>0</v>
          </cell>
          <cell r="AI510">
            <v>0</v>
          </cell>
          <cell r="AJ510">
            <v>0</v>
          </cell>
          <cell r="AK510">
            <v>0</v>
          </cell>
          <cell r="AL510">
            <v>0</v>
          </cell>
          <cell r="AM510">
            <v>0</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row>
        <row r="511">
          <cell r="A511" t="str">
            <v>5550F01002</v>
          </cell>
          <cell r="B511" t="str">
            <v>AF</v>
          </cell>
          <cell r="C511" t="str">
            <v>C</v>
          </cell>
          <cell r="D511" t="str">
            <v>99142-1</v>
          </cell>
          <cell r="E511">
            <v>1</v>
          </cell>
          <cell r="F511" t="str">
            <v>M25D</v>
          </cell>
          <cell r="I511">
            <v>1</v>
          </cell>
          <cell r="J511">
            <v>6.91</v>
          </cell>
          <cell r="K511">
            <v>10</v>
          </cell>
          <cell r="L511">
            <v>1</v>
          </cell>
          <cell r="M511">
            <v>7.6</v>
          </cell>
          <cell r="N511">
            <v>11</v>
          </cell>
          <cell r="O511">
            <v>3.57</v>
          </cell>
          <cell r="P511">
            <v>5.2</v>
          </cell>
          <cell r="Q511">
            <v>3</v>
          </cell>
          <cell r="R511">
            <v>8.2799999999999994</v>
          </cell>
          <cell r="S511">
            <v>12</v>
          </cell>
          <cell r="T511">
            <v>3</v>
          </cell>
          <cell r="Y511">
            <v>0.67</v>
          </cell>
          <cell r="Z511">
            <v>1</v>
          </cell>
          <cell r="AA511">
            <v>39.200000000000003</v>
          </cell>
          <cell r="AB511">
            <v>30.03</v>
          </cell>
          <cell r="AC511">
            <v>0.74</v>
          </cell>
          <cell r="AD511">
            <v>40</v>
          </cell>
          <cell r="AE511">
            <v>767</v>
          </cell>
          <cell r="AF511" t="str">
            <v>B3,B4</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row>
        <row r="512">
          <cell r="A512" t="str">
            <v>5550F01003</v>
          </cell>
          <cell r="B512" t="str">
            <v>AF</v>
          </cell>
          <cell r="C512" t="str">
            <v>C</v>
          </cell>
          <cell r="D512" t="str">
            <v>99142-1</v>
          </cell>
          <cell r="E512">
            <v>1</v>
          </cell>
          <cell r="F512" t="str">
            <v>M25D</v>
          </cell>
          <cell r="I512">
            <v>1</v>
          </cell>
          <cell r="J512">
            <v>6.91</v>
          </cell>
          <cell r="K512">
            <v>10</v>
          </cell>
          <cell r="L512">
            <v>1</v>
          </cell>
          <cell r="M512">
            <v>11.1</v>
          </cell>
          <cell r="N512">
            <v>16</v>
          </cell>
          <cell r="O512">
            <v>3.57</v>
          </cell>
          <cell r="P512">
            <v>5.0999999999999996</v>
          </cell>
          <cell r="Q512">
            <v>3</v>
          </cell>
          <cell r="R512">
            <v>8.2799999999999994</v>
          </cell>
          <cell r="S512">
            <v>11.9</v>
          </cell>
          <cell r="T512">
            <v>3</v>
          </cell>
          <cell r="Y512">
            <v>0.67</v>
          </cell>
          <cell r="Z512">
            <v>1</v>
          </cell>
          <cell r="AA512">
            <v>44</v>
          </cell>
          <cell r="AB512">
            <v>33.53</v>
          </cell>
          <cell r="AC512">
            <v>0.83</v>
          </cell>
          <cell r="AD512">
            <v>40</v>
          </cell>
          <cell r="AE512">
            <v>767</v>
          </cell>
          <cell r="AF512" t="str">
            <v>B2,B3,B4</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row>
        <row r="513">
          <cell r="A513" t="str">
            <v>5550F01006</v>
          </cell>
          <cell r="B513" t="str">
            <v>AF</v>
          </cell>
          <cell r="C513" t="str">
            <v>C</v>
          </cell>
          <cell r="D513" t="str">
            <v>99142-1</v>
          </cell>
          <cell r="E513">
            <v>1</v>
          </cell>
          <cell r="F513" t="str">
            <v>M25D</v>
          </cell>
          <cell r="G513">
            <v>0.3</v>
          </cell>
          <cell r="I513">
            <v>1</v>
          </cell>
          <cell r="J513">
            <v>6.91</v>
          </cell>
          <cell r="K513">
            <v>10</v>
          </cell>
          <cell r="L513">
            <v>1</v>
          </cell>
          <cell r="M513">
            <v>11.1</v>
          </cell>
          <cell r="N513">
            <v>16</v>
          </cell>
          <cell r="O513">
            <v>3.57</v>
          </cell>
          <cell r="P513">
            <v>5.0999999999999996</v>
          </cell>
          <cell r="Q513">
            <v>3</v>
          </cell>
          <cell r="R513">
            <v>8.2799999999999994</v>
          </cell>
          <cell r="S513">
            <v>11.9</v>
          </cell>
          <cell r="T513">
            <v>3</v>
          </cell>
          <cell r="Y513">
            <v>0.67</v>
          </cell>
          <cell r="Z513">
            <v>1</v>
          </cell>
          <cell r="AA513">
            <v>44</v>
          </cell>
          <cell r="AB513">
            <v>33.53</v>
          </cell>
          <cell r="AC513">
            <v>0.83</v>
          </cell>
          <cell r="AD513">
            <v>40</v>
          </cell>
          <cell r="AE513">
            <v>767</v>
          </cell>
          <cell r="AF513" t="str">
            <v>B1,B2,B3,B4</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row>
        <row r="514">
          <cell r="A514" t="str">
            <v>5550FP1002</v>
          </cell>
          <cell r="B514" t="str">
            <v>AF</v>
          </cell>
          <cell r="C514" t="str">
            <v>C</v>
          </cell>
          <cell r="D514" t="str">
            <v>99142-1</v>
          </cell>
          <cell r="E514">
            <v>1</v>
          </cell>
          <cell r="F514" t="str">
            <v>M25D</v>
          </cell>
          <cell r="G514">
            <v>0.3</v>
          </cell>
          <cell r="I514">
            <v>1</v>
          </cell>
          <cell r="J514">
            <v>6.91</v>
          </cell>
          <cell r="K514">
            <v>10</v>
          </cell>
          <cell r="L514">
            <v>1</v>
          </cell>
          <cell r="M514">
            <v>10.4</v>
          </cell>
          <cell r="N514">
            <v>15</v>
          </cell>
          <cell r="O514">
            <v>3.57</v>
          </cell>
          <cell r="P514">
            <v>5.0999999999999996</v>
          </cell>
          <cell r="Q514">
            <v>3</v>
          </cell>
          <cell r="R514">
            <v>9.3800000000000008</v>
          </cell>
          <cell r="S514">
            <v>13.5</v>
          </cell>
          <cell r="T514">
            <v>3</v>
          </cell>
          <cell r="Y514">
            <v>0.67</v>
          </cell>
          <cell r="Z514">
            <v>1</v>
          </cell>
          <cell r="AA514">
            <v>44.6</v>
          </cell>
          <cell r="AB514">
            <v>33.93</v>
          </cell>
          <cell r="AC514">
            <v>0.84</v>
          </cell>
          <cell r="AD514">
            <v>40</v>
          </cell>
          <cell r="AE514">
            <v>767</v>
          </cell>
          <cell r="AF514" t="str">
            <v>B2,B3,B4</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row>
        <row r="515">
          <cell r="A515" t="str">
            <v>5550FP1003</v>
          </cell>
          <cell r="C515" t="str">
            <v>C</v>
          </cell>
          <cell r="E515">
            <v>1</v>
          </cell>
          <cell r="G515">
            <v>0.3</v>
          </cell>
          <cell r="I515">
            <v>1</v>
          </cell>
          <cell r="J515">
            <v>6.91</v>
          </cell>
          <cell r="K515">
            <v>10</v>
          </cell>
          <cell r="L515">
            <v>1</v>
          </cell>
          <cell r="M515">
            <v>10.4</v>
          </cell>
          <cell r="N515">
            <v>15</v>
          </cell>
          <cell r="O515">
            <v>3.57</v>
          </cell>
          <cell r="P515">
            <v>5.0999999999999996</v>
          </cell>
          <cell r="Q515">
            <v>3</v>
          </cell>
          <cell r="R515">
            <v>9.3800000000000008</v>
          </cell>
          <cell r="S515">
            <v>13.5</v>
          </cell>
          <cell r="T515">
            <v>3</v>
          </cell>
          <cell r="Y515">
            <v>0.67</v>
          </cell>
          <cell r="Z515">
            <v>1</v>
          </cell>
          <cell r="AA515">
            <v>44.6</v>
          </cell>
          <cell r="AB515">
            <v>33.93</v>
          </cell>
          <cell r="AC515">
            <v>0.84</v>
          </cell>
          <cell r="AD515">
            <v>40</v>
          </cell>
          <cell r="AE515">
            <v>767</v>
          </cell>
          <cell r="AF515" t="str">
            <v>B1,B2,B3,B4</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row>
        <row r="516">
          <cell r="A516" t="str">
            <v>5550FP1004</v>
          </cell>
          <cell r="B516" t="str">
            <v>AF</v>
          </cell>
          <cell r="C516" t="str">
            <v>C</v>
          </cell>
          <cell r="D516" t="str">
            <v>99142-1</v>
          </cell>
          <cell r="E516">
            <v>1</v>
          </cell>
          <cell r="G516">
            <v>0.3</v>
          </cell>
          <cell r="I516">
            <v>1</v>
          </cell>
          <cell r="J516">
            <v>6.91</v>
          </cell>
          <cell r="K516">
            <v>10</v>
          </cell>
          <cell r="L516">
            <v>1</v>
          </cell>
          <cell r="M516">
            <v>10.4</v>
          </cell>
          <cell r="N516">
            <v>15</v>
          </cell>
          <cell r="O516">
            <v>3.57</v>
          </cell>
          <cell r="P516">
            <v>5.0999999999999996</v>
          </cell>
          <cell r="Q516">
            <v>3</v>
          </cell>
          <cell r="R516">
            <v>9.3800000000000008</v>
          </cell>
          <cell r="S516">
            <v>13.5</v>
          </cell>
          <cell r="T516">
            <v>3</v>
          </cell>
          <cell r="Y516">
            <v>0.67</v>
          </cell>
          <cell r="Z516">
            <v>1</v>
          </cell>
          <cell r="AA516">
            <v>44.6</v>
          </cell>
          <cell r="AB516">
            <v>33.93</v>
          </cell>
          <cell r="AC516">
            <v>0.84</v>
          </cell>
          <cell r="AD516">
            <v>40</v>
          </cell>
          <cell r="AE516">
            <v>767</v>
          </cell>
          <cell r="AF516" t="str">
            <v>B3,B4</v>
          </cell>
          <cell r="AG516">
            <v>0</v>
          </cell>
          <cell r="AH516">
            <v>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row>
        <row r="517">
          <cell r="A517" t="str">
            <v>555110A001</v>
          </cell>
          <cell r="B517" t="str">
            <v>AF</v>
          </cell>
          <cell r="D517" t="str">
            <v>97502-1</v>
          </cell>
          <cell r="F517" t="str">
            <v>SCSI EXPANDER</v>
          </cell>
          <cell r="I517">
            <v>1</v>
          </cell>
          <cell r="J517">
            <v>1.1000000000000001</v>
          </cell>
          <cell r="K517">
            <v>7</v>
          </cell>
          <cell r="L517">
            <v>1</v>
          </cell>
          <cell r="M517">
            <v>1.4</v>
          </cell>
          <cell r="N517">
            <v>9</v>
          </cell>
          <cell r="O517">
            <v>1</v>
          </cell>
          <cell r="P517">
            <v>6.4</v>
          </cell>
          <cell r="Y517">
            <v>0.15</v>
          </cell>
          <cell r="Z517">
            <v>1</v>
          </cell>
          <cell r="AA517">
            <v>23</v>
          </cell>
          <cell r="AB517">
            <v>5.65</v>
          </cell>
          <cell r="AC517">
            <v>0.13</v>
          </cell>
          <cell r="AD517">
            <v>9</v>
          </cell>
          <cell r="AE517">
            <v>3407</v>
          </cell>
          <cell r="AF517" t="str">
            <v>B1,B2,B3,B4</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row>
        <row r="518">
          <cell r="A518">
            <v>5551114041</v>
          </cell>
          <cell r="B518" t="str">
            <v>AF</v>
          </cell>
          <cell r="C518" t="str">
            <v>C</v>
          </cell>
          <cell r="D518" t="str">
            <v>95407-2</v>
          </cell>
          <cell r="E518">
            <v>1</v>
          </cell>
          <cell r="F518" t="str">
            <v>BP-W8</v>
          </cell>
          <cell r="I518">
            <v>2.44</v>
          </cell>
          <cell r="J518">
            <v>9.17</v>
          </cell>
          <cell r="K518">
            <v>10</v>
          </cell>
          <cell r="L518">
            <v>0.01</v>
          </cell>
          <cell r="M518">
            <v>8.1999999999999993</v>
          </cell>
          <cell r="N518">
            <v>9</v>
          </cell>
          <cell r="O518">
            <v>2.79</v>
          </cell>
          <cell r="P518">
            <v>3.1</v>
          </cell>
          <cell r="R518">
            <v>1.8</v>
          </cell>
          <cell r="S518">
            <v>2</v>
          </cell>
          <cell r="Y518">
            <v>0.87</v>
          </cell>
          <cell r="Z518">
            <v>1</v>
          </cell>
          <cell r="AA518">
            <v>25</v>
          </cell>
          <cell r="AB518">
            <v>25.2</v>
          </cell>
          <cell r="AC518">
            <v>0.62</v>
          </cell>
          <cell r="AD518">
            <v>53</v>
          </cell>
          <cell r="AE518">
            <v>582</v>
          </cell>
          <cell r="AF518" t="str">
            <v>B1,B2,B3,B4</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row>
        <row r="519">
          <cell r="A519">
            <v>5551114051</v>
          </cell>
          <cell r="B519" t="str">
            <v>AF</v>
          </cell>
          <cell r="D519" t="str">
            <v>97453-1</v>
          </cell>
          <cell r="E519">
            <v>1</v>
          </cell>
          <cell r="F519" t="str">
            <v>BP-W8S</v>
          </cell>
          <cell r="I519">
            <v>2.08</v>
          </cell>
          <cell r="J519">
            <v>2.4700000000000002</v>
          </cell>
          <cell r="K519">
            <v>4</v>
          </cell>
          <cell r="L519">
            <v>0.01</v>
          </cell>
          <cell r="M519">
            <v>5.55</v>
          </cell>
          <cell r="N519">
            <v>9</v>
          </cell>
          <cell r="O519">
            <v>3.55</v>
          </cell>
          <cell r="P519">
            <v>5.8</v>
          </cell>
          <cell r="Y519">
            <v>0.59</v>
          </cell>
          <cell r="Z519">
            <v>1</v>
          </cell>
          <cell r="AA519">
            <v>20</v>
          </cell>
          <cell r="AB519">
            <v>14.2</v>
          </cell>
          <cell r="AC519">
            <v>0.35</v>
          </cell>
          <cell r="AD519">
            <v>36</v>
          </cell>
          <cell r="AE519">
            <v>859</v>
          </cell>
          <cell r="AF519" t="str">
            <v>B1,B2,B3,B4</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row>
        <row r="520">
          <cell r="A520">
            <v>5551114071</v>
          </cell>
          <cell r="C520" t="str">
            <v>A</v>
          </cell>
          <cell r="D520" t="str">
            <v>98372-1</v>
          </cell>
          <cell r="E520">
            <v>2</v>
          </cell>
          <cell r="F520" t="str">
            <v>IDUROLVD BACKPLANE B</v>
          </cell>
          <cell r="I520">
            <v>0.5</v>
          </cell>
          <cell r="J520">
            <v>1.8</v>
          </cell>
          <cell r="K520">
            <v>4</v>
          </cell>
          <cell r="L520">
            <v>1</v>
          </cell>
          <cell r="M520">
            <v>5.4</v>
          </cell>
          <cell r="N520">
            <v>12</v>
          </cell>
          <cell r="X520">
            <v>0.5</v>
          </cell>
          <cell r="Y520">
            <v>0.43</v>
          </cell>
          <cell r="Z520">
            <v>1</v>
          </cell>
          <cell r="AA520">
            <v>17</v>
          </cell>
          <cell r="AB520">
            <v>9.6300000000000008</v>
          </cell>
          <cell r="AC520">
            <v>0.24</v>
          </cell>
          <cell r="AD520">
            <v>26</v>
          </cell>
          <cell r="AE520">
            <v>1181</v>
          </cell>
          <cell r="AF520" t="str">
            <v>B1,B2,B3,B4</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0</v>
          </cell>
        </row>
        <row r="521">
          <cell r="A521">
            <v>5551601001</v>
          </cell>
          <cell r="B521" t="str">
            <v>AF</v>
          </cell>
          <cell r="C521" t="str">
            <v>A</v>
          </cell>
          <cell r="D521" t="str">
            <v>99601-1</v>
          </cell>
          <cell r="E521">
            <v>2</v>
          </cell>
          <cell r="F521" t="str">
            <v>TNT2 VGA</v>
          </cell>
          <cell r="I521">
            <v>0.5</v>
          </cell>
          <cell r="J521">
            <v>1.1000000000000001</v>
          </cell>
          <cell r="K521">
            <v>7</v>
          </cell>
          <cell r="L521">
            <v>0.5</v>
          </cell>
          <cell r="M521">
            <v>2.8</v>
          </cell>
          <cell r="N521">
            <v>18</v>
          </cell>
          <cell r="O521">
            <v>0.6</v>
          </cell>
          <cell r="P521">
            <v>3.9</v>
          </cell>
          <cell r="Y521">
            <v>0.15</v>
          </cell>
          <cell r="Z521">
            <v>1</v>
          </cell>
          <cell r="AA521">
            <v>30</v>
          </cell>
          <cell r="AB521">
            <v>5.65</v>
          </cell>
          <cell r="AC521">
            <v>0.13</v>
          </cell>
          <cell r="AD521">
            <v>9</v>
          </cell>
          <cell r="AE521">
            <v>3407</v>
          </cell>
          <cell r="AF521" t="str">
            <v>B1,B2,B3,B4</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row>
        <row r="522">
          <cell r="A522">
            <v>5551601011</v>
          </cell>
          <cell r="C522" t="str">
            <v>A</v>
          </cell>
          <cell r="D522" t="str">
            <v>99601-1</v>
          </cell>
          <cell r="E522">
            <v>2</v>
          </cell>
          <cell r="F522" t="str">
            <v>TNTS VGA CARD</v>
          </cell>
          <cell r="I522">
            <v>0.5</v>
          </cell>
          <cell r="J522">
            <v>1.1000000000000001</v>
          </cell>
          <cell r="K522">
            <v>7</v>
          </cell>
          <cell r="L522">
            <v>0.5</v>
          </cell>
          <cell r="M522">
            <v>2.8</v>
          </cell>
          <cell r="N522">
            <v>18</v>
          </cell>
          <cell r="O522">
            <v>0.6</v>
          </cell>
          <cell r="P522">
            <v>3.9</v>
          </cell>
          <cell r="Q522">
            <v>3</v>
          </cell>
          <cell r="R522">
            <v>0.52</v>
          </cell>
          <cell r="S522">
            <v>3.3</v>
          </cell>
          <cell r="T522">
            <v>1</v>
          </cell>
          <cell r="X522">
            <v>0.15</v>
          </cell>
          <cell r="Y522">
            <v>0.15</v>
          </cell>
          <cell r="Z522">
            <v>1</v>
          </cell>
          <cell r="AA522">
            <v>33.200000000000003</v>
          </cell>
          <cell r="AB522">
            <v>6.67</v>
          </cell>
          <cell r="AC522">
            <v>0.16</v>
          </cell>
          <cell r="AD522">
            <v>9</v>
          </cell>
          <cell r="AE522">
            <v>3411</v>
          </cell>
          <cell r="AF522" t="str">
            <v>B1,B2,B3,B4</v>
          </cell>
          <cell r="AG522">
            <v>0</v>
          </cell>
          <cell r="AH522">
            <v>0</v>
          </cell>
          <cell r="AI522">
            <v>0</v>
          </cell>
          <cell r="AJ522">
            <v>0</v>
          </cell>
          <cell r="AK522">
            <v>0</v>
          </cell>
          <cell r="AL522">
            <v>0</v>
          </cell>
          <cell r="AM522">
            <v>0</v>
          </cell>
          <cell r="AN522">
            <v>0</v>
          </cell>
          <cell r="AO522">
            <v>0</v>
          </cell>
          <cell r="AP522">
            <v>0</v>
          </cell>
          <cell r="AQ522">
            <v>0</v>
          </cell>
          <cell r="AR522">
            <v>0</v>
          </cell>
          <cell r="AS522">
            <v>0</v>
          </cell>
          <cell r="AT522">
            <v>0</v>
          </cell>
          <cell r="AU522">
            <v>0</v>
          </cell>
          <cell r="AV522">
            <v>0</v>
          </cell>
          <cell r="AW522">
            <v>0</v>
          </cell>
          <cell r="AX522">
            <v>0</v>
          </cell>
          <cell r="AY522">
            <v>0</v>
          </cell>
          <cell r="AZ522">
            <v>0</v>
          </cell>
        </row>
        <row r="523">
          <cell r="A523" t="str">
            <v>5551B01001</v>
          </cell>
          <cell r="B523" t="str">
            <v>AF</v>
          </cell>
          <cell r="C523" t="str">
            <v>C</v>
          </cell>
          <cell r="D523" t="str">
            <v>98114-1</v>
          </cell>
          <cell r="E523">
            <v>1</v>
          </cell>
          <cell r="F523" t="str">
            <v>M21A MB</v>
          </cell>
          <cell r="I523">
            <v>1.19</v>
          </cell>
          <cell r="J523">
            <v>6.41</v>
          </cell>
          <cell r="K523">
            <v>7</v>
          </cell>
          <cell r="L523">
            <v>0.52</v>
          </cell>
          <cell r="M523">
            <v>10.9</v>
          </cell>
          <cell r="N523">
            <v>12</v>
          </cell>
          <cell r="O523">
            <v>4.2</v>
          </cell>
          <cell r="P523">
            <v>4.5999999999999996</v>
          </cell>
          <cell r="R523">
            <v>7.9</v>
          </cell>
          <cell r="S523">
            <v>8.6999999999999993</v>
          </cell>
          <cell r="Y523">
            <v>0.88</v>
          </cell>
          <cell r="Z523">
            <v>1</v>
          </cell>
          <cell r="AA523">
            <v>33.299999999999997</v>
          </cell>
          <cell r="AB523">
            <v>33.19</v>
          </cell>
          <cell r="AC523">
            <v>0.82</v>
          </cell>
          <cell r="AD523">
            <v>53</v>
          </cell>
          <cell r="AE523">
            <v>579</v>
          </cell>
          <cell r="AF523" t="str">
            <v>B1,B2,B3,B4</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row>
        <row r="524">
          <cell r="A524" t="str">
            <v>5551B01011</v>
          </cell>
          <cell r="B524" t="str">
            <v>AF</v>
          </cell>
          <cell r="C524" t="str">
            <v>C</v>
          </cell>
          <cell r="D524" t="str">
            <v>98114-1</v>
          </cell>
          <cell r="E524">
            <v>1</v>
          </cell>
          <cell r="F524" t="str">
            <v>M21A MB</v>
          </cell>
          <cell r="I524">
            <v>1.19</v>
          </cell>
          <cell r="J524">
            <v>6.41</v>
          </cell>
          <cell r="K524">
            <v>7</v>
          </cell>
          <cell r="L524">
            <v>0.52</v>
          </cell>
          <cell r="M524">
            <v>10.9</v>
          </cell>
          <cell r="N524">
            <v>12</v>
          </cell>
          <cell r="O524">
            <v>4.2</v>
          </cell>
          <cell r="P524">
            <v>4.5999999999999996</v>
          </cell>
          <cell r="R524">
            <v>7.9</v>
          </cell>
          <cell r="S524">
            <v>8.6999999999999993</v>
          </cell>
          <cell r="Y524">
            <v>0.88</v>
          </cell>
          <cell r="Z524">
            <v>1</v>
          </cell>
          <cell r="AA524">
            <v>33.299999999999997</v>
          </cell>
          <cell r="AB524">
            <v>33.19</v>
          </cell>
          <cell r="AC524">
            <v>0.82</v>
          </cell>
          <cell r="AD524">
            <v>53</v>
          </cell>
          <cell r="AE524">
            <v>579</v>
          </cell>
          <cell r="AF524" t="str">
            <v>B1,B2,B3,B4</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row>
        <row r="525">
          <cell r="A525" t="str">
            <v>5551B01031</v>
          </cell>
          <cell r="B525" t="str">
            <v>AF</v>
          </cell>
          <cell r="C525" t="str">
            <v>C</v>
          </cell>
          <cell r="D525" t="str">
            <v>98114-1M</v>
          </cell>
          <cell r="E525">
            <v>1</v>
          </cell>
          <cell r="F525" t="str">
            <v>M21A MB(A-OPEN)</v>
          </cell>
          <cell r="I525">
            <v>1.19</v>
          </cell>
          <cell r="J525">
            <v>6.41</v>
          </cell>
          <cell r="K525">
            <v>7</v>
          </cell>
          <cell r="L525">
            <v>0.52</v>
          </cell>
          <cell r="M525">
            <v>7.3</v>
          </cell>
          <cell r="N525">
            <v>8</v>
          </cell>
          <cell r="O525">
            <v>4.2</v>
          </cell>
          <cell r="P525">
            <v>4.5999999999999996</v>
          </cell>
          <cell r="Q525">
            <v>3</v>
          </cell>
          <cell r="R525">
            <v>7.9</v>
          </cell>
          <cell r="S525">
            <v>8.6999999999999993</v>
          </cell>
          <cell r="T525">
            <v>3</v>
          </cell>
          <cell r="Y525">
            <v>0.88</v>
          </cell>
          <cell r="Z525">
            <v>1</v>
          </cell>
          <cell r="AA525">
            <v>29.3</v>
          </cell>
          <cell r="AB525">
            <v>29.59</v>
          </cell>
          <cell r="AC525">
            <v>0.73</v>
          </cell>
          <cell r="AD525">
            <v>53</v>
          </cell>
          <cell r="AE525">
            <v>579</v>
          </cell>
          <cell r="AF525" t="str">
            <v>B1,B2,B3,B4</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0</v>
          </cell>
          <cell r="AX525">
            <v>0</v>
          </cell>
          <cell r="AY525">
            <v>0</v>
          </cell>
          <cell r="AZ525">
            <v>0</v>
          </cell>
        </row>
        <row r="526">
          <cell r="A526" t="str">
            <v>5551C01001</v>
          </cell>
          <cell r="B526" t="str">
            <v>ACE</v>
          </cell>
          <cell r="C526" t="str">
            <v>C</v>
          </cell>
          <cell r="D526" t="str">
            <v>99130-1</v>
          </cell>
          <cell r="E526">
            <v>1</v>
          </cell>
          <cell r="F526" t="str">
            <v>X7R</v>
          </cell>
          <cell r="I526">
            <v>1.24</v>
          </cell>
          <cell r="J526">
            <v>5.8</v>
          </cell>
          <cell r="K526">
            <v>9</v>
          </cell>
          <cell r="L526">
            <v>0.6</v>
          </cell>
          <cell r="M526">
            <v>7.22</v>
          </cell>
          <cell r="N526">
            <v>11</v>
          </cell>
          <cell r="O526">
            <v>7.2</v>
          </cell>
          <cell r="P526">
            <v>11</v>
          </cell>
          <cell r="Q526">
            <v>2</v>
          </cell>
          <cell r="R526">
            <v>10.6</v>
          </cell>
          <cell r="S526">
            <v>16.100000000000001</v>
          </cell>
          <cell r="T526">
            <v>2</v>
          </cell>
          <cell r="Y526">
            <v>0.62</v>
          </cell>
          <cell r="Z526">
            <v>1</v>
          </cell>
          <cell r="AA526">
            <v>48.1</v>
          </cell>
          <cell r="AB526">
            <v>34.520000000000003</v>
          </cell>
          <cell r="AC526">
            <v>0.85</v>
          </cell>
          <cell r="AD526">
            <v>37</v>
          </cell>
          <cell r="AE526">
            <v>830</v>
          </cell>
          <cell r="AF526" t="str">
            <v>B1,B2,B3,B4</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row>
        <row r="527">
          <cell r="A527" t="str">
            <v>5551C02001</v>
          </cell>
          <cell r="C527" t="str">
            <v>C</v>
          </cell>
          <cell r="E527">
            <v>1</v>
          </cell>
          <cell r="F527" t="str">
            <v>X7R MEMORY BD</v>
          </cell>
          <cell r="I527">
            <v>0.5</v>
          </cell>
          <cell r="J527">
            <v>1.6</v>
          </cell>
          <cell r="K527">
            <v>4</v>
          </cell>
          <cell r="L527">
            <v>0.5</v>
          </cell>
          <cell r="M527">
            <v>3.1</v>
          </cell>
          <cell r="N527">
            <v>8</v>
          </cell>
          <cell r="O527">
            <v>3.96</v>
          </cell>
          <cell r="P527">
            <v>10.199999999999999</v>
          </cell>
          <cell r="Q527">
            <v>6</v>
          </cell>
          <cell r="Y527">
            <v>0.38</v>
          </cell>
          <cell r="Z527">
            <v>1</v>
          </cell>
          <cell r="AA527">
            <v>23.2</v>
          </cell>
          <cell r="AB527">
            <v>10.54</v>
          </cell>
          <cell r="AC527">
            <v>0.26</v>
          </cell>
          <cell r="AD527">
            <v>23</v>
          </cell>
          <cell r="AE527">
            <v>1335</v>
          </cell>
          <cell r="AF527" t="str">
            <v>B1,B2,B3,B4</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row>
        <row r="528">
          <cell r="A528" t="str">
            <v>5551C03001</v>
          </cell>
          <cell r="C528" t="str">
            <v>A</v>
          </cell>
          <cell r="D528" t="str">
            <v>99317-1</v>
          </cell>
          <cell r="E528">
            <v>8</v>
          </cell>
          <cell r="F528" t="str">
            <v>X7R PHP-IFB BD</v>
          </cell>
          <cell r="I528">
            <v>0.5</v>
          </cell>
          <cell r="J528">
            <v>0.6</v>
          </cell>
          <cell r="K528">
            <v>4</v>
          </cell>
          <cell r="L528">
            <v>0.5</v>
          </cell>
          <cell r="M528">
            <v>1.3</v>
          </cell>
          <cell r="N528">
            <v>8</v>
          </cell>
          <cell r="O528">
            <v>1</v>
          </cell>
          <cell r="P528">
            <v>6.2</v>
          </cell>
          <cell r="Q528">
            <v>1</v>
          </cell>
          <cell r="Y528">
            <v>0.3</v>
          </cell>
          <cell r="Z528">
            <v>2</v>
          </cell>
          <cell r="AA528">
            <v>20.2</v>
          </cell>
          <cell r="AB528">
            <v>4.7</v>
          </cell>
          <cell r="AC528">
            <v>0.12</v>
          </cell>
          <cell r="AD528">
            <v>9</v>
          </cell>
          <cell r="AE528">
            <v>3411</v>
          </cell>
          <cell r="AF528" t="str">
            <v>B1,B2,B3,B4</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row>
        <row r="529">
          <cell r="A529" t="str">
            <v>5551C04001</v>
          </cell>
          <cell r="C529" t="str">
            <v>A</v>
          </cell>
          <cell r="E529">
            <v>6</v>
          </cell>
          <cell r="F529" t="str">
            <v>X7R FRONT BD</v>
          </cell>
          <cell r="I529">
            <v>0.5</v>
          </cell>
          <cell r="J529">
            <v>0.8</v>
          </cell>
          <cell r="K529">
            <v>3</v>
          </cell>
          <cell r="L529">
            <v>0.5</v>
          </cell>
          <cell r="M529">
            <v>2.8</v>
          </cell>
          <cell r="N529">
            <v>11</v>
          </cell>
          <cell r="O529">
            <v>0.9</v>
          </cell>
          <cell r="P529">
            <v>3.5</v>
          </cell>
          <cell r="Q529">
            <v>2</v>
          </cell>
          <cell r="Y529">
            <v>0.15</v>
          </cell>
          <cell r="Z529">
            <v>1</v>
          </cell>
          <cell r="AA529">
            <v>18.5</v>
          </cell>
          <cell r="AB529">
            <v>6.15</v>
          </cell>
          <cell r="AC529">
            <v>0.15</v>
          </cell>
          <cell r="AD529">
            <v>9</v>
          </cell>
          <cell r="AE529">
            <v>3411</v>
          </cell>
          <cell r="AF529" t="str">
            <v>B1,B2,B3,B4</v>
          </cell>
          <cell r="AG529">
            <v>0</v>
          </cell>
          <cell r="AH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row>
        <row r="530">
          <cell r="A530" t="str">
            <v>5551F01001</v>
          </cell>
          <cell r="B530" t="str">
            <v>AF</v>
          </cell>
          <cell r="C530" t="str">
            <v>C</v>
          </cell>
          <cell r="D530" t="str">
            <v>99138-1</v>
          </cell>
          <cell r="E530">
            <v>1</v>
          </cell>
          <cell r="F530" t="str">
            <v>M23D</v>
          </cell>
          <cell r="I530">
            <v>1.26</v>
          </cell>
          <cell r="J530">
            <v>4.8</v>
          </cell>
          <cell r="K530">
            <v>9</v>
          </cell>
          <cell r="L530">
            <v>0.3</v>
          </cell>
          <cell r="M530">
            <v>5.35</v>
          </cell>
          <cell r="N530">
            <v>10</v>
          </cell>
          <cell r="O530">
            <v>1.6</v>
          </cell>
          <cell r="P530">
            <v>3</v>
          </cell>
          <cell r="Q530">
            <v>3</v>
          </cell>
          <cell r="R530">
            <v>7.4</v>
          </cell>
          <cell r="S530">
            <v>13.8</v>
          </cell>
          <cell r="T530">
            <v>3</v>
          </cell>
          <cell r="Y530">
            <v>0.52</v>
          </cell>
          <cell r="Z530">
            <v>1</v>
          </cell>
          <cell r="AA530">
            <v>36.799999999999997</v>
          </cell>
          <cell r="AB530">
            <v>22.49</v>
          </cell>
          <cell r="AC530">
            <v>0.56000000000000005</v>
          </cell>
          <cell r="AD530">
            <v>31</v>
          </cell>
          <cell r="AE530">
            <v>990</v>
          </cell>
          <cell r="AF530" t="str">
            <v>B3,B4</v>
          </cell>
          <cell r="AG530">
            <v>0</v>
          </cell>
          <cell r="AH530">
            <v>0</v>
          </cell>
          <cell r="AI530">
            <v>0</v>
          </cell>
          <cell r="AJ530">
            <v>0</v>
          </cell>
          <cell r="AK530">
            <v>0</v>
          </cell>
          <cell r="AL530">
            <v>0</v>
          </cell>
          <cell r="AM530">
            <v>0</v>
          </cell>
          <cell r="AN530">
            <v>0</v>
          </cell>
          <cell r="AO530">
            <v>0</v>
          </cell>
          <cell r="AP530">
            <v>0</v>
          </cell>
          <cell r="AQ530">
            <v>0</v>
          </cell>
          <cell r="AR530">
            <v>0</v>
          </cell>
          <cell r="AS530">
            <v>0</v>
          </cell>
          <cell r="AT530">
            <v>0</v>
          </cell>
          <cell r="AU530">
            <v>0</v>
          </cell>
          <cell r="AV530">
            <v>0</v>
          </cell>
          <cell r="AW530">
            <v>0</v>
          </cell>
          <cell r="AX530">
            <v>0</v>
          </cell>
          <cell r="AY530">
            <v>0</v>
          </cell>
          <cell r="AZ530">
            <v>0</v>
          </cell>
        </row>
        <row r="531">
          <cell r="A531" t="str">
            <v>5551F01002</v>
          </cell>
          <cell r="B531" t="str">
            <v>AF</v>
          </cell>
          <cell r="C531" t="str">
            <v>A</v>
          </cell>
          <cell r="D531" t="str">
            <v>99138-1</v>
          </cell>
          <cell r="E531">
            <v>1</v>
          </cell>
          <cell r="F531" t="str">
            <v>M23D</v>
          </cell>
          <cell r="I531">
            <v>1.26</v>
          </cell>
          <cell r="J531">
            <v>4.8</v>
          </cell>
          <cell r="K531">
            <v>9</v>
          </cell>
          <cell r="M531">
            <v>5.83</v>
          </cell>
          <cell r="N531">
            <v>11</v>
          </cell>
          <cell r="O531">
            <v>1.6</v>
          </cell>
          <cell r="P531">
            <v>3</v>
          </cell>
          <cell r="Q531">
            <v>3</v>
          </cell>
          <cell r="R531">
            <v>7.4</v>
          </cell>
          <cell r="S531">
            <v>14</v>
          </cell>
          <cell r="T531">
            <v>3</v>
          </cell>
          <cell r="AA531">
            <v>37</v>
          </cell>
          <cell r="AB531">
            <v>22.15</v>
          </cell>
          <cell r="AC531">
            <v>0.55000000000000004</v>
          </cell>
          <cell r="AD531">
            <v>31</v>
          </cell>
          <cell r="AE531">
            <v>990</v>
          </cell>
          <cell r="AF531" t="str">
            <v>B1,B2,B3,B4</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row>
        <row r="532">
          <cell r="A532" t="str">
            <v>5551F02001</v>
          </cell>
          <cell r="C532" t="str">
            <v>C</v>
          </cell>
          <cell r="D532" t="str">
            <v>99474-1</v>
          </cell>
          <cell r="E532">
            <v>2</v>
          </cell>
          <cell r="F532" t="str">
            <v>COMBO 2000 U2 BD</v>
          </cell>
          <cell r="I532">
            <v>0.3</v>
          </cell>
          <cell r="J532">
            <v>0.9</v>
          </cell>
          <cell r="K532">
            <v>6</v>
          </cell>
          <cell r="L532">
            <v>0.3</v>
          </cell>
          <cell r="M532">
            <v>2</v>
          </cell>
          <cell r="N532">
            <v>13</v>
          </cell>
          <cell r="O532">
            <v>1.5</v>
          </cell>
          <cell r="P532">
            <v>9.8000000000000007</v>
          </cell>
          <cell r="Q532">
            <v>3</v>
          </cell>
          <cell r="Y532">
            <v>0.3</v>
          </cell>
          <cell r="Z532">
            <v>2</v>
          </cell>
          <cell r="AA532">
            <v>30.8</v>
          </cell>
          <cell r="AB532">
            <v>5.6</v>
          </cell>
          <cell r="AC532">
            <v>0.14000000000000001</v>
          </cell>
          <cell r="AD532">
            <v>9</v>
          </cell>
          <cell r="AE532">
            <v>3411</v>
          </cell>
          <cell r="AF532" t="str">
            <v>B1,B2,B3,B4</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row>
        <row r="533">
          <cell r="A533" t="str">
            <v>5551F02003</v>
          </cell>
          <cell r="C533" t="str">
            <v>A</v>
          </cell>
          <cell r="AA533">
            <v>0</v>
          </cell>
          <cell r="AD533">
            <v>9</v>
          </cell>
          <cell r="AE533">
            <v>3411</v>
          </cell>
          <cell r="AF533" t="str">
            <v>B1,B2,B3,B4</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A534">
            <v>5552701111</v>
          </cell>
          <cell r="B534" t="str">
            <v>AI</v>
          </cell>
          <cell r="D534" t="str">
            <v>96353-1</v>
          </cell>
          <cell r="F534" t="str">
            <v>P264VT2</v>
          </cell>
          <cell r="I534">
            <v>0.11</v>
          </cell>
          <cell r="J534">
            <v>0.45</v>
          </cell>
          <cell r="K534">
            <v>1</v>
          </cell>
          <cell r="L534">
            <v>0.2</v>
          </cell>
          <cell r="M534">
            <v>2.7</v>
          </cell>
          <cell r="N534">
            <v>6</v>
          </cell>
          <cell r="O534">
            <v>1.67</v>
          </cell>
          <cell r="P534">
            <v>3.7</v>
          </cell>
          <cell r="Y534">
            <v>0.86</v>
          </cell>
          <cell r="Z534">
            <v>2</v>
          </cell>
          <cell r="AA534">
            <v>13</v>
          </cell>
          <cell r="AB534">
            <v>5.99</v>
          </cell>
          <cell r="AC534">
            <v>0.14000000000000001</v>
          </cell>
          <cell r="AD534">
            <v>26</v>
          </cell>
          <cell r="AE534">
            <v>1178</v>
          </cell>
          <cell r="AF534" t="str">
            <v>B1,B2,B3,B4</v>
          </cell>
          <cell r="AG534">
            <v>0</v>
          </cell>
          <cell r="AH534">
            <v>0</v>
          </cell>
          <cell r="AI534">
            <v>0</v>
          </cell>
          <cell r="AJ534">
            <v>0</v>
          </cell>
          <cell r="AK534">
            <v>0</v>
          </cell>
          <cell r="AL534">
            <v>0</v>
          </cell>
          <cell r="AM534">
            <v>0</v>
          </cell>
          <cell r="AN534">
            <v>0</v>
          </cell>
          <cell r="AO534">
            <v>0</v>
          </cell>
          <cell r="AP534">
            <v>0</v>
          </cell>
          <cell r="AQ534">
            <v>0</v>
          </cell>
          <cell r="AR534">
            <v>0</v>
          </cell>
          <cell r="AS534">
            <v>0</v>
          </cell>
          <cell r="AT534">
            <v>0</v>
          </cell>
          <cell r="AU534">
            <v>0</v>
          </cell>
          <cell r="AV534">
            <v>0</v>
          </cell>
        </row>
        <row r="535">
          <cell r="A535">
            <v>5552701311</v>
          </cell>
          <cell r="B535" t="str">
            <v>AI</v>
          </cell>
          <cell r="D535" t="str">
            <v>96360-1</v>
          </cell>
          <cell r="F535" t="str">
            <v>PSGRAM-2</v>
          </cell>
          <cell r="J535">
            <v>0.21</v>
          </cell>
          <cell r="K535">
            <v>1</v>
          </cell>
          <cell r="L535">
            <v>0.01</v>
          </cell>
          <cell r="M535">
            <v>0.62</v>
          </cell>
          <cell r="N535">
            <v>3</v>
          </cell>
          <cell r="O535">
            <v>1.62</v>
          </cell>
          <cell r="P535">
            <v>7.8</v>
          </cell>
          <cell r="Y535">
            <v>0.19</v>
          </cell>
          <cell r="Z535">
            <v>1</v>
          </cell>
          <cell r="AA535">
            <v>13</v>
          </cell>
          <cell r="AB535">
            <v>2.65</v>
          </cell>
          <cell r="AC535">
            <v>6.57</v>
          </cell>
          <cell r="AD535">
            <v>12</v>
          </cell>
          <cell r="AE535">
            <v>2565</v>
          </cell>
          <cell r="AF535" t="str">
            <v>B1,B2,B3,B4</v>
          </cell>
          <cell r="AG535">
            <v>0</v>
          </cell>
          <cell r="AH535">
            <v>0</v>
          </cell>
          <cell r="AI535">
            <v>0</v>
          </cell>
          <cell r="AJ535">
            <v>0</v>
          </cell>
          <cell r="AK535">
            <v>0</v>
          </cell>
          <cell r="AL535">
            <v>0</v>
          </cell>
          <cell r="AM535">
            <v>0</v>
          </cell>
          <cell r="AN535">
            <v>0</v>
          </cell>
          <cell r="AO535">
            <v>0</v>
          </cell>
          <cell r="AP535">
            <v>0</v>
          </cell>
          <cell r="AQ535">
            <v>0</v>
          </cell>
          <cell r="AR535">
            <v>0</v>
          </cell>
          <cell r="AS535">
            <v>0</v>
          </cell>
          <cell r="AT535">
            <v>0</v>
          </cell>
          <cell r="AU535">
            <v>0</v>
          </cell>
          <cell r="AV535">
            <v>0</v>
          </cell>
        </row>
        <row r="536">
          <cell r="A536">
            <v>5552701501</v>
          </cell>
          <cell r="B536" t="str">
            <v>AI</v>
          </cell>
          <cell r="D536" t="str">
            <v>97350-1</v>
          </cell>
          <cell r="F536" t="str">
            <v>P264LT-F VGA</v>
          </cell>
          <cell r="I536">
            <v>0.45</v>
          </cell>
          <cell r="J536">
            <v>0.9</v>
          </cell>
          <cell r="K536">
            <v>2</v>
          </cell>
          <cell r="L536">
            <v>0.18</v>
          </cell>
          <cell r="M536">
            <v>2.25</v>
          </cell>
          <cell r="N536">
            <v>5</v>
          </cell>
          <cell r="O536">
            <v>1.45</v>
          </cell>
          <cell r="P536">
            <v>3.2</v>
          </cell>
          <cell r="R536">
            <v>1.35</v>
          </cell>
          <cell r="S536">
            <v>3</v>
          </cell>
          <cell r="Y536">
            <v>0.43</v>
          </cell>
          <cell r="Z536">
            <v>1</v>
          </cell>
          <cell r="AA536">
            <v>14</v>
          </cell>
          <cell r="AB536">
            <v>7.01</v>
          </cell>
          <cell r="AC536">
            <v>0.17</v>
          </cell>
          <cell r="AD536">
            <v>26</v>
          </cell>
          <cell r="AE536">
            <v>1178</v>
          </cell>
          <cell r="AF536" t="str">
            <v>B1,B2,B3,B4</v>
          </cell>
          <cell r="AG536">
            <v>0</v>
          </cell>
          <cell r="AH536">
            <v>0</v>
          </cell>
          <cell r="AI536">
            <v>0</v>
          </cell>
          <cell r="AJ536">
            <v>0</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row>
        <row r="537">
          <cell r="A537">
            <v>5552701721</v>
          </cell>
          <cell r="B537" t="str">
            <v>AI</v>
          </cell>
          <cell r="D537" t="str">
            <v>97405-1M</v>
          </cell>
          <cell r="F537" t="str">
            <v>RAGE PRO AGT</v>
          </cell>
          <cell r="I537">
            <v>0.09</v>
          </cell>
          <cell r="J537">
            <v>0.9</v>
          </cell>
          <cell r="K537">
            <v>2</v>
          </cell>
          <cell r="L537">
            <v>0.2</v>
          </cell>
          <cell r="M537">
            <v>3.6</v>
          </cell>
          <cell r="N537">
            <v>8</v>
          </cell>
          <cell r="O537">
            <v>1.58</v>
          </cell>
          <cell r="P537">
            <v>3.5</v>
          </cell>
          <cell r="Y537">
            <v>0.43</v>
          </cell>
          <cell r="Z537">
            <v>1</v>
          </cell>
          <cell r="AA537">
            <v>14</v>
          </cell>
          <cell r="AB537">
            <v>6.8</v>
          </cell>
          <cell r="AC537">
            <v>0.16</v>
          </cell>
          <cell r="AD537">
            <v>26</v>
          </cell>
          <cell r="AE537">
            <v>1178</v>
          </cell>
          <cell r="AF537" t="str">
            <v>B1,B2,B3,B4</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row>
        <row r="538">
          <cell r="A538">
            <v>5552701731</v>
          </cell>
          <cell r="B538" t="str">
            <v>AI</v>
          </cell>
          <cell r="D538" t="str">
            <v>97405-1M</v>
          </cell>
          <cell r="F538" t="str">
            <v>RAGE PRO AGT</v>
          </cell>
          <cell r="I538">
            <v>0.09</v>
          </cell>
          <cell r="J538">
            <v>0.9</v>
          </cell>
          <cell r="K538">
            <v>2</v>
          </cell>
          <cell r="L538">
            <v>0.2</v>
          </cell>
          <cell r="M538">
            <v>3.6</v>
          </cell>
          <cell r="N538">
            <v>8</v>
          </cell>
          <cell r="O538">
            <v>1.58</v>
          </cell>
          <cell r="P538">
            <v>3.5</v>
          </cell>
          <cell r="Y538">
            <v>0.43</v>
          </cell>
          <cell r="Z538">
            <v>1</v>
          </cell>
          <cell r="AA538">
            <v>14</v>
          </cell>
          <cell r="AB538">
            <v>6.8</v>
          </cell>
          <cell r="AC538">
            <v>0.16</v>
          </cell>
          <cell r="AD538">
            <v>26</v>
          </cell>
          <cell r="AE538">
            <v>1178</v>
          </cell>
          <cell r="AF538" t="str">
            <v>B1,B2,B3,B4</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row>
        <row r="539">
          <cell r="A539">
            <v>5552701791</v>
          </cell>
          <cell r="B539" t="str">
            <v>AI</v>
          </cell>
          <cell r="D539" t="str">
            <v>97405-2</v>
          </cell>
          <cell r="F539" t="str">
            <v>RAGE PRO AGP</v>
          </cell>
          <cell r="I539">
            <v>0.81</v>
          </cell>
          <cell r="J539">
            <v>1.2</v>
          </cell>
          <cell r="K539">
            <v>4</v>
          </cell>
          <cell r="L539">
            <v>0.9</v>
          </cell>
          <cell r="M539">
            <v>2.9</v>
          </cell>
          <cell r="N539">
            <v>10</v>
          </cell>
          <cell r="O539">
            <v>0.82</v>
          </cell>
          <cell r="P539">
            <v>2.8</v>
          </cell>
          <cell r="Y539">
            <v>0.27</v>
          </cell>
          <cell r="Z539">
            <v>1</v>
          </cell>
          <cell r="AA539">
            <v>18</v>
          </cell>
          <cell r="AB539">
            <v>6.9</v>
          </cell>
          <cell r="AC539">
            <v>0.17</v>
          </cell>
          <cell r="AD539">
            <v>17</v>
          </cell>
          <cell r="AE539">
            <v>1828</v>
          </cell>
          <cell r="AF539" t="str">
            <v>B1,B2,B3,B4</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row>
        <row r="540">
          <cell r="A540">
            <v>555270170</v>
          </cell>
          <cell r="B540" t="str">
            <v>AI</v>
          </cell>
          <cell r="C540" t="str">
            <v>C</v>
          </cell>
          <cell r="D540" t="str">
            <v>97405-1M</v>
          </cell>
          <cell r="F540" t="str">
            <v>R11C AGP W/O TV</v>
          </cell>
          <cell r="I540">
            <v>1</v>
          </cell>
          <cell r="J540">
            <v>0.4</v>
          </cell>
          <cell r="K540">
            <v>1</v>
          </cell>
          <cell r="L540">
            <v>0.5</v>
          </cell>
          <cell r="M540">
            <v>2.2999999999999998</v>
          </cell>
          <cell r="N540">
            <v>15</v>
          </cell>
          <cell r="O540">
            <v>1.58</v>
          </cell>
          <cell r="P540">
            <v>10.3</v>
          </cell>
          <cell r="Q540">
            <v>3</v>
          </cell>
          <cell r="Y540">
            <v>0.15</v>
          </cell>
          <cell r="Z540">
            <v>1</v>
          </cell>
          <cell r="AA540">
            <v>27.3</v>
          </cell>
          <cell r="AB540">
            <v>6.93</v>
          </cell>
          <cell r="AC540">
            <v>0.17</v>
          </cell>
          <cell r="AD540">
            <v>9</v>
          </cell>
          <cell r="AE540">
            <v>3411</v>
          </cell>
          <cell r="AF540" t="str">
            <v>B1,B2,B3,B4</v>
          </cell>
          <cell r="AG540">
            <v>0</v>
          </cell>
          <cell r="AH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row>
        <row r="541">
          <cell r="A541">
            <v>5552701801</v>
          </cell>
          <cell r="B541" t="str">
            <v>AI</v>
          </cell>
          <cell r="D541" t="str">
            <v>97471-1N</v>
          </cell>
          <cell r="F541" t="str">
            <v>RAGE II CARD</v>
          </cell>
          <cell r="I541">
            <v>0.18</v>
          </cell>
          <cell r="J541">
            <v>0.45</v>
          </cell>
          <cell r="K541">
            <v>1</v>
          </cell>
          <cell r="L541">
            <v>0.2</v>
          </cell>
          <cell r="M541">
            <v>2.7</v>
          </cell>
          <cell r="N541">
            <v>6</v>
          </cell>
          <cell r="O541">
            <v>1.58</v>
          </cell>
          <cell r="P541">
            <v>3.5</v>
          </cell>
          <cell r="Y541">
            <v>0.43</v>
          </cell>
          <cell r="Z541">
            <v>1</v>
          </cell>
          <cell r="AA541">
            <v>12</v>
          </cell>
          <cell r="AB541">
            <v>5.54</v>
          </cell>
          <cell r="AC541">
            <v>0.13</v>
          </cell>
          <cell r="AD541">
            <v>26</v>
          </cell>
          <cell r="AE541">
            <v>1178</v>
          </cell>
          <cell r="AF541" t="str">
            <v>B1,B2,B3,B4</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row>
        <row r="542">
          <cell r="A542" t="str">
            <v>5552A01011</v>
          </cell>
          <cell r="C542" t="str">
            <v>A</v>
          </cell>
          <cell r="D542" t="str">
            <v>97172-1</v>
          </cell>
          <cell r="E542">
            <v>1</v>
          </cell>
          <cell r="F542" t="str">
            <v>M11E</v>
          </cell>
          <cell r="G542">
            <v>0</v>
          </cell>
          <cell r="H542">
            <v>0</v>
          </cell>
          <cell r="I542">
            <v>1.58</v>
          </cell>
          <cell r="J542">
            <v>4.05</v>
          </cell>
          <cell r="K542">
            <v>9</v>
          </cell>
          <cell r="L542">
            <v>0.21</v>
          </cell>
          <cell r="M542">
            <v>6.3</v>
          </cell>
          <cell r="N542">
            <v>14</v>
          </cell>
          <cell r="O542">
            <v>1.82</v>
          </cell>
          <cell r="P542">
            <v>4</v>
          </cell>
          <cell r="Q542">
            <v>3</v>
          </cell>
          <cell r="R542">
            <v>5.45</v>
          </cell>
          <cell r="S542">
            <v>12.1</v>
          </cell>
          <cell r="T542">
            <v>3</v>
          </cell>
          <cell r="U542">
            <v>0</v>
          </cell>
          <cell r="X542">
            <v>0</v>
          </cell>
          <cell r="Y542">
            <v>0.43</v>
          </cell>
          <cell r="Z542">
            <v>1</v>
          </cell>
          <cell r="AA542">
            <v>40.1</v>
          </cell>
          <cell r="AB542">
            <v>21.42</v>
          </cell>
          <cell r="AC542">
            <v>0.53</v>
          </cell>
          <cell r="AD542">
            <v>26</v>
          </cell>
          <cell r="AE542">
            <v>1181</v>
          </cell>
          <cell r="AF542" t="str">
            <v>B1,B2,B3,B4</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row>
        <row r="543">
          <cell r="A543" t="str">
            <v>5552A01021</v>
          </cell>
          <cell r="C543" t="str">
            <v>A</v>
          </cell>
          <cell r="D543" t="str">
            <v>97172-1</v>
          </cell>
          <cell r="E543">
            <v>1</v>
          </cell>
          <cell r="F543" t="str">
            <v>M11E</v>
          </cell>
          <cell r="G543">
            <v>0</v>
          </cell>
          <cell r="H543">
            <v>0</v>
          </cell>
          <cell r="I543">
            <v>1.58</v>
          </cell>
          <cell r="J543">
            <v>4.05</v>
          </cell>
          <cell r="K543">
            <v>9</v>
          </cell>
          <cell r="L543">
            <v>0.21</v>
          </cell>
          <cell r="M543">
            <v>6.3</v>
          </cell>
          <cell r="N543">
            <v>14</v>
          </cell>
          <cell r="O543">
            <v>2.15</v>
          </cell>
          <cell r="P543">
            <v>4.8</v>
          </cell>
          <cell r="Q543">
            <v>3</v>
          </cell>
          <cell r="R543">
            <v>6.27</v>
          </cell>
          <cell r="S543">
            <v>13.9</v>
          </cell>
          <cell r="T543">
            <v>3</v>
          </cell>
          <cell r="U543">
            <v>0</v>
          </cell>
          <cell r="X543">
            <v>0</v>
          </cell>
          <cell r="Y543">
            <v>0.43</v>
          </cell>
          <cell r="Z543">
            <v>1</v>
          </cell>
          <cell r="AA543">
            <v>42.7</v>
          </cell>
          <cell r="AB543">
            <v>22.57</v>
          </cell>
          <cell r="AC543">
            <v>0.56000000000000005</v>
          </cell>
          <cell r="AD543">
            <v>26</v>
          </cell>
          <cell r="AE543">
            <v>1181</v>
          </cell>
          <cell r="AF543" t="str">
            <v>B1,B2,B3,B4</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row>
        <row r="544">
          <cell r="A544" t="str">
            <v>5552A01041</v>
          </cell>
          <cell r="B544" t="str">
            <v>AF</v>
          </cell>
          <cell r="C544" t="str">
            <v>C</v>
          </cell>
          <cell r="D544" t="str">
            <v>97127-1</v>
          </cell>
          <cell r="E544">
            <v>1</v>
          </cell>
          <cell r="F544" t="str">
            <v>M9LD MB</v>
          </cell>
          <cell r="I544">
            <v>0.47</v>
          </cell>
          <cell r="J544">
            <v>4.59</v>
          </cell>
          <cell r="K544">
            <v>7</v>
          </cell>
          <cell r="L544">
            <v>1.7</v>
          </cell>
          <cell r="M544">
            <v>19.7</v>
          </cell>
          <cell r="N544">
            <v>30</v>
          </cell>
          <cell r="O544">
            <v>6.77</v>
          </cell>
          <cell r="P544">
            <v>10.3</v>
          </cell>
          <cell r="R544">
            <v>5.83</v>
          </cell>
          <cell r="S544">
            <v>8.9</v>
          </cell>
          <cell r="Y544">
            <v>0.63</v>
          </cell>
          <cell r="Z544">
            <v>1</v>
          </cell>
          <cell r="AA544">
            <v>57.2</v>
          </cell>
          <cell r="AB544">
            <v>40.159999999999997</v>
          </cell>
          <cell r="AC544">
            <v>0.99</v>
          </cell>
          <cell r="AD544">
            <v>38</v>
          </cell>
          <cell r="AE544">
            <v>808</v>
          </cell>
          <cell r="AF544" t="str">
            <v>B1,B2,B3,B4</v>
          </cell>
          <cell r="AG544">
            <v>0</v>
          </cell>
          <cell r="AH544">
            <v>0</v>
          </cell>
          <cell r="AI544">
            <v>0</v>
          </cell>
          <cell r="AJ544">
            <v>0</v>
          </cell>
          <cell r="AK544">
            <v>0</v>
          </cell>
          <cell r="AL544">
            <v>0</v>
          </cell>
          <cell r="AM544">
            <v>0</v>
          </cell>
          <cell r="AN544">
            <v>0</v>
          </cell>
          <cell r="AO544">
            <v>0</v>
          </cell>
          <cell r="AP544">
            <v>0</v>
          </cell>
          <cell r="AQ544">
            <v>0</v>
          </cell>
          <cell r="AR544">
            <v>0</v>
          </cell>
          <cell r="AS544">
            <v>0</v>
          </cell>
          <cell r="AT544">
            <v>0</v>
          </cell>
          <cell r="AU544">
            <v>0</v>
          </cell>
          <cell r="AV544">
            <v>0</v>
          </cell>
          <cell r="AW544">
            <v>0</v>
          </cell>
          <cell r="AX544">
            <v>0</v>
          </cell>
          <cell r="AY544">
            <v>0</v>
          </cell>
        </row>
        <row r="545">
          <cell r="A545" t="str">
            <v>5552A01051</v>
          </cell>
          <cell r="B545" t="str">
            <v>AF</v>
          </cell>
          <cell r="C545" t="str">
            <v>C</v>
          </cell>
          <cell r="D545" t="str">
            <v>97127-1</v>
          </cell>
          <cell r="E545">
            <v>1</v>
          </cell>
          <cell r="F545" t="str">
            <v>M9LD MB</v>
          </cell>
          <cell r="I545">
            <v>0.47</v>
          </cell>
          <cell r="J545">
            <v>4.59</v>
          </cell>
          <cell r="K545">
            <v>7</v>
          </cell>
          <cell r="L545">
            <v>1.7</v>
          </cell>
          <cell r="M545">
            <v>19.7</v>
          </cell>
          <cell r="N545">
            <v>30</v>
          </cell>
          <cell r="O545">
            <v>6.77</v>
          </cell>
          <cell r="P545">
            <v>10.3</v>
          </cell>
          <cell r="R545">
            <v>5.83</v>
          </cell>
          <cell r="S545">
            <v>8.9</v>
          </cell>
          <cell r="Y545">
            <v>0.63</v>
          </cell>
          <cell r="Z545">
            <v>1</v>
          </cell>
          <cell r="AA545">
            <v>57.2</v>
          </cell>
          <cell r="AB545">
            <v>40.159999999999997</v>
          </cell>
          <cell r="AC545">
            <v>0.99</v>
          </cell>
          <cell r="AD545">
            <v>38</v>
          </cell>
          <cell r="AE545">
            <v>808</v>
          </cell>
          <cell r="AF545" t="str">
            <v>B1,B2,B3,B4</v>
          </cell>
          <cell r="AG545">
            <v>0</v>
          </cell>
          <cell r="AH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row>
        <row r="546">
          <cell r="A546" t="str">
            <v>5552A01091</v>
          </cell>
          <cell r="B546" t="str">
            <v>AF</v>
          </cell>
          <cell r="C546" t="str">
            <v>C</v>
          </cell>
          <cell r="D546" t="str">
            <v>97127-2</v>
          </cell>
          <cell r="E546">
            <v>1</v>
          </cell>
          <cell r="F546" t="str">
            <v>M9L MB</v>
          </cell>
          <cell r="I546">
            <v>0.47</v>
          </cell>
          <cell r="J546">
            <v>4.59</v>
          </cell>
          <cell r="K546">
            <v>7</v>
          </cell>
          <cell r="L546">
            <v>1.7</v>
          </cell>
          <cell r="M546">
            <v>8.5299999999999994</v>
          </cell>
          <cell r="N546">
            <v>13</v>
          </cell>
          <cell r="O546">
            <v>6.77</v>
          </cell>
          <cell r="P546">
            <v>10.3</v>
          </cell>
          <cell r="R546">
            <v>5.83</v>
          </cell>
          <cell r="S546">
            <v>8.9</v>
          </cell>
          <cell r="Y546">
            <v>0.63</v>
          </cell>
          <cell r="Z546">
            <v>1</v>
          </cell>
          <cell r="AA546">
            <v>40.200000000000003</v>
          </cell>
          <cell r="AB546">
            <v>28.99</v>
          </cell>
          <cell r="AC546">
            <v>0.72</v>
          </cell>
          <cell r="AD546">
            <v>38</v>
          </cell>
          <cell r="AE546">
            <v>808</v>
          </cell>
          <cell r="AF546" t="str">
            <v>B1,B2,B3,B4</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row>
        <row r="547">
          <cell r="A547" t="str">
            <v>5552A01101</v>
          </cell>
          <cell r="B547" t="str">
            <v>AF</v>
          </cell>
          <cell r="C547" t="str">
            <v>C</v>
          </cell>
          <cell r="D547" t="str">
            <v>97127-2</v>
          </cell>
          <cell r="E547">
            <v>1</v>
          </cell>
          <cell r="F547" t="str">
            <v>M9L MB</v>
          </cell>
          <cell r="I547">
            <v>0.47</v>
          </cell>
          <cell r="J547">
            <v>4.59</v>
          </cell>
          <cell r="K547">
            <v>7</v>
          </cell>
          <cell r="L547">
            <v>1.7</v>
          </cell>
          <cell r="M547">
            <v>8.5299999999999994</v>
          </cell>
          <cell r="N547">
            <v>13</v>
          </cell>
          <cell r="O547">
            <v>6.77</v>
          </cell>
          <cell r="P547">
            <v>10.3</v>
          </cell>
          <cell r="R547">
            <v>5.83</v>
          </cell>
          <cell r="S547">
            <v>8.9</v>
          </cell>
          <cell r="Y547">
            <v>0.63</v>
          </cell>
          <cell r="Z547">
            <v>1</v>
          </cell>
          <cell r="AA547">
            <v>40.200000000000003</v>
          </cell>
          <cell r="AB547">
            <v>28.99</v>
          </cell>
          <cell r="AC547">
            <v>0.72</v>
          </cell>
          <cell r="AD547">
            <v>38</v>
          </cell>
          <cell r="AE547">
            <v>808</v>
          </cell>
          <cell r="AF547" t="str">
            <v>B1,B2,B3,B4</v>
          </cell>
          <cell r="AG547">
            <v>0</v>
          </cell>
          <cell r="AH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row>
        <row r="548">
          <cell r="A548" t="str">
            <v>5552A01111</v>
          </cell>
          <cell r="B548" t="str">
            <v>AF</v>
          </cell>
          <cell r="C548" t="str">
            <v>C</v>
          </cell>
          <cell r="D548" t="str">
            <v>97127-2</v>
          </cell>
          <cell r="E548">
            <v>1</v>
          </cell>
          <cell r="F548" t="str">
            <v>M9L MB</v>
          </cell>
          <cell r="I548">
            <v>0.47</v>
          </cell>
          <cell r="J548">
            <v>4.59</v>
          </cell>
          <cell r="K548">
            <v>7</v>
          </cell>
          <cell r="L548">
            <v>1.7</v>
          </cell>
          <cell r="M548">
            <v>8.5299999999999994</v>
          </cell>
          <cell r="N548">
            <v>13</v>
          </cell>
          <cell r="O548">
            <v>6.77</v>
          </cell>
          <cell r="P548">
            <v>10.3</v>
          </cell>
          <cell r="R548">
            <v>5.83</v>
          </cell>
          <cell r="S548">
            <v>8.9</v>
          </cell>
          <cell r="Y548">
            <v>0.63</v>
          </cell>
          <cell r="Z548">
            <v>1</v>
          </cell>
          <cell r="AA548">
            <v>40.200000000000003</v>
          </cell>
          <cell r="AB548">
            <v>28.99</v>
          </cell>
          <cell r="AC548">
            <v>0.72</v>
          </cell>
          <cell r="AD548">
            <v>38</v>
          </cell>
          <cell r="AE548">
            <v>808</v>
          </cell>
          <cell r="AF548" t="str">
            <v>B1,B2,B3,B4</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row>
        <row r="549">
          <cell r="A549" t="str">
            <v>5552A01121</v>
          </cell>
          <cell r="B549" t="str">
            <v>AF</v>
          </cell>
          <cell r="C549" t="str">
            <v>C</v>
          </cell>
          <cell r="D549" t="str">
            <v>97127-2</v>
          </cell>
          <cell r="E549">
            <v>1</v>
          </cell>
          <cell r="F549" t="str">
            <v>M9L MB</v>
          </cell>
          <cell r="I549">
            <v>0.47</v>
          </cell>
          <cell r="J549">
            <v>4.59</v>
          </cell>
          <cell r="K549">
            <v>7</v>
          </cell>
          <cell r="L549">
            <v>1.7</v>
          </cell>
          <cell r="M549">
            <v>8.5299999999999994</v>
          </cell>
          <cell r="N549">
            <v>13</v>
          </cell>
          <cell r="O549">
            <v>6.77</v>
          </cell>
          <cell r="P549">
            <v>10.3</v>
          </cell>
          <cell r="R549">
            <v>5.83</v>
          </cell>
          <cell r="S549">
            <v>8.9</v>
          </cell>
          <cell r="Y549">
            <v>0.63</v>
          </cell>
          <cell r="Z549">
            <v>1</v>
          </cell>
          <cell r="AA549">
            <v>40.200000000000003</v>
          </cell>
          <cell r="AB549">
            <v>28.99</v>
          </cell>
          <cell r="AC549">
            <v>0.72</v>
          </cell>
          <cell r="AD549">
            <v>38</v>
          </cell>
          <cell r="AE549">
            <v>808</v>
          </cell>
          <cell r="AF549" t="str">
            <v>B1,B2,B3,B4</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row>
        <row r="550">
          <cell r="A550" t="str">
            <v>5552A01131</v>
          </cell>
          <cell r="B550" t="str">
            <v>AF</v>
          </cell>
          <cell r="C550" t="str">
            <v>C</v>
          </cell>
          <cell r="D550" t="str">
            <v>97127-2</v>
          </cell>
          <cell r="E550">
            <v>1</v>
          </cell>
          <cell r="F550" t="str">
            <v>M9LD MB</v>
          </cell>
          <cell r="I550">
            <v>0.47</v>
          </cell>
          <cell r="J550">
            <v>4.59</v>
          </cell>
          <cell r="K550">
            <v>7</v>
          </cell>
          <cell r="L550">
            <v>1.7</v>
          </cell>
          <cell r="M550">
            <v>9.18</v>
          </cell>
          <cell r="N550">
            <v>14</v>
          </cell>
          <cell r="O550">
            <v>6.77</v>
          </cell>
          <cell r="P550">
            <v>10.3</v>
          </cell>
          <cell r="R550">
            <v>5.83</v>
          </cell>
          <cell r="S550">
            <v>8.9</v>
          </cell>
          <cell r="Y550">
            <v>0.63</v>
          </cell>
          <cell r="Z550">
            <v>1</v>
          </cell>
          <cell r="AA550">
            <v>41.2</v>
          </cell>
          <cell r="AB550">
            <v>29.64</v>
          </cell>
          <cell r="AC550">
            <v>0.73</v>
          </cell>
          <cell r="AD550">
            <v>38</v>
          </cell>
          <cell r="AE550">
            <v>808</v>
          </cell>
          <cell r="AF550" t="str">
            <v>B1,B2,B3,B4</v>
          </cell>
          <cell r="AG550">
            <v>0</v>
          </cell>
          <cell r="AH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row>
        <row r="551">
          <cell r="A551" t="str">
            <v>5552A01141</v>
          </cell>
          <cell r="B551" t="str">
            <v>AF</v>
          </cell>
          <cell r="C551" t="str">
            <v>C</v>
          </cell>
          <cell r="D551" t="str">
            <v>97127-2</v>
          </cell>
          <cell r="E551">
            <v>1</v>
          </cell>
          <cell r="F551" t="str">
            <v>M9LD MB</v>
          </cell>
          <cell r="I551">
            <v>0.47</v>
          </cell>
          <cell r="J551">
            <v>4.59</v>
          </cell>
          <cell r="K551">
            <v>7</v>
          </cell>
          <cell r="L551">
            <v>1.7</v>
          </cell>
          <cell r="M551">
            <v>9.18</v>
          </cell>
          <cell r="N551">
            <v>14</v>
          </cell>
          <cell r="O551">
            <v>6.77</v>
          </cell>
          <cell r="P551">
            <v>10.3</v>
          </cell>
          <cell r="R551">
            <v>5.83</v>
          </cell>
          <cell r="S551">
            <v>8.9</v>
          </cell>
          <cell r="Y551">
            <v>0.63</v>
          </cell>
          <cell r="Z551">
            <v>1</v>
          </cell>
          <cell r="AA551">
            <v>41.2</v>
          </cell>
          <cell r="AB551">
            <v>29.64</v>
          </cell>
          <cell r="AC551">
            <v>0.73</v>
          </cell>
          <cell r="AD551">
            <v>38</v>
          </cell>
          <cell r="AE551">
            <v>808</v>
          </cell>
          <cell r="AF551" t="str">
            <v>B1,B2,B3,B4</v>
          </cell>
          <cell r="AG551">
            <v>0</v>
          </cell>
          <cell r="AH551">
            <v>0</v>
          </cell>
          <cell r="AI551">
            <v>0</v>
          </cell>
          <cell r="AJ551">
            <v>0</v>
          </cell>
          <cell r="AK551">
            <v>0</v>
          </cell>
          <cell r="AL551">
            <v>0</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row>
        <row r="552">
          <cell r="A552" t="str">
            <v>5552A01151</v>
          </cell>
          <cell r="B552" t="str">
            <v>AF</v>
          </cell>
          <cell r="C552" t="str">
            <v>C</v>
          </cell>
          <cell r="D552" t="str">
            <v>97127-2</v>
          </cell>
          <cell r="E552">
            <v>1</v>
          </cell>
          <cell r="F552" t="str">
            <v>M9LD MB</v>
          </cell>
          <cell r="I552">
            <v>0.47</v>
          </cell>
          <cell r="J552">
            <v>4.59</v>
          </cell>
          <cell r="K552">
            <v>7</v>
          </cell>
          <cell r="L552">
            <v>1.7</v>
          </cell>
          <cell r="M552">
            <v>9.84</v>
          </cell>
          <cell r="N552">
            <v>15</v>
          </cell>
          <cell r="O552">
            <v>6.77</v>
          </cell>
          <cell r="P552">
            <v>10.3</v>
          </cell>
          <cell r="R552">
            <v>5.83</v>
          </cell>
          <cell r="S552">
            <v>8.9</v>
          </cell>
          <cell r="Y552">
            <v>0.63</v>
          </cell>
          <cell r="Z552">
            <v>1</v>
          </cell>
          <cell r="AA552">
            <v>42.2</v>
          </cell>
          <cell r="AB552">
            <v>30.3</v>
          </cell>
          <cell r="AC552">
            <v>0.75</v>
          </cell>
          <cell r="AD552">
            <v>38</v>
          </cell>
          <cell r="AE552">
            <v>808</v>
          </cell>
          <cell r="AF552" t="str">
            <v>B1,B2,B3,B4</v>
          </cell>
          <cell r="AG552">
            <v>0</v>
          </cell>
          <cell r="AH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row>
        <row r="553">
          <cell r="A553" t="str">
            <v>5552A01161</v>
          </cell>
          <cell r="B553" t="str">
            <v>AF</v>
          </cell>
          <cell r="C553" t="str">
            <v>C</v>
          </cell>
          <cell r="D553" t="str">
            <v>97127-2</v>
          </cell>
          <cell r="E553">
            <v>1</v>
          </cell>
          <cell r="F553" t="str">
            <v>M9LD MB</v>
          </cell>
          <cell r="I553">
            <v>0.47</v>
          </cell>
          <cell r="J553">
            <v>4.59</v>
          </cell>
          <cell r="K553">
            <v>7</v>
          </cell>
          <cell r="L553">
            <v>1.7</v>
          </cell>
          <cell r="M553">
            <v>9.18</v>
          </cell>
          <cell r="N553">
            <v>14</v>
          </cell>
          <cell r="O553">
            <v>6.77</v>
          </cell>
          <cell r="P553">
            <v>10.3</v>
          </cell>
          <cell r="R553">
            <v>5.83</v>
          </cell>
          <cell r="S553">
            <v>8.9</v>
          </cell>
          <cell r="Y553">
            <v>0.63</v>
          </cell>
          <cell r="Z553">
            <v>1</v>
          </cell>
          <cell r="AA553">
            <v>41.2</v>
          </cell>
          <cell r="AB553">
            <v>29.64</v>
          </cell>
          <cell r="AC553">
            <v>0.73</v>
          </cell>
          <cell r="AD553">
            <v>38</v>
          </cell>
          <cell r="AE553">
            <v>808</v>
          </cell>
          <cell r="AF553" t="str">
            <v>B1,B2,B3,B4</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row>
        <row r="554">
          <cell r="A554" t="str">
            <v>5552A01181</v>
          </cell>
          <cell r="C554" t="str">
            <v>C</v>
          </cell>
          <cell r="D554" t="str">
            <v>97127-1</v>
          </cell>
          <cell r="E554">
            <v>1</v>
          </cell>
          <cell r="F554" t="str">
            <v>M9L</v>
          </cell>
          <cell r="G554">
            <v>0</v>
          </cell>
          <cell r="H554">
            <v>0</v>
          </cell>
          <cell r="I554">
            <v>0.47</v>
          </cell>
          <cell r="J554">
            <v>4.59</v>
          </cell>
          <cell r="K554">
            <v>7</v>
          </cell>
          <cell r="L554">
            <v>1.7</v>
          </cell>
          <cell r="M554">
            <v>13.8</v>
          </cell>
          <cell r="N554">
            <v>21</v>
          </cell>
          <cell r="O554">
            <v>6.77</v>
          </cell>
          <cell r="P554">
            <v>10.3</v>
          </cell>
          <cell r="Q554">
            <v>3</v>
          </cell>
          <cell r="R554">
            <v>6.91</v>
          </cell>
          <cell r="S554">
            <v>10.5</v>
          </cell>
          <cell r="T554">
            <v>3</v>
          </cell>
          <cell r="U554">
            <v>0</v>
          </cell>
          <cell r="X554">
            <v>0</v>
          </cell>
          <cell r="Y554">
            <v>0.63</v>
          </cell>
          <cell r="Z554">
            <v>1</v>
          </cell>
          <cell r="AA554">
            <v>49.8</v>
          </cell>
          <cell r="AB554">
            <v>35.340000000000003</v>
          </cell>
          <cell r="AC554">
            <v>0.87</v>
          </cell>
          <cell r="AD554">
            <v>38</v>
          </cell>
          <cell r="AE554">
            <v>808</v>
          </cell>
          <cell r="AF554" t="str">
            <v>B1,B2,B3,B4</v>
          </cell>
          <cell r="AG554">
            <v>0</v>
          </cell>
          <cell r="AH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row>
        <row r="555">
          <cell r="A555" t="str">
            <v>5552A01201</v>
          </cell>
          <cell r="C555" t="str">
            <v>C</v>
          </cell>
          <cell r="D555" t="str">
            <v>97127-2</v>
          </cell>
          <cell r="E555">
            <v>1</v>
          </cell>
          <cell r="F555" t="str">
            <v>M9LD MB</v>
          </cell>
          <cell r="I555">
            <v>0.47</v>
          </cell>
          <cell r="J555">
            <v>4.59</v>
          </cell>
          <cell r="K555">
            <v>7</v>
          </cell>
          <cell r="L555">
            <v>1.7</v>
          </cell>
          <cell r="M555">
            <v>9.18</v>
          </cell>
          <cell r="N555">
            <v>14</v>
          </cell>
          <cell r="O555">
            <v>6.77</v>
          </cell>
          <cell r="P555">
            <v>10.3</v>
          </cell>
          <cell r="Q555">
            <v>3</v>
          </cell>
          <cell r="R555">
            <v>5.83</v>
          </cell>
          <cell r="S555">
            <v>8.9</v>
          </cell>
          <cell r="T555">
            <v>3</v>
          </cell>
          <cell r="U555">
            <v>0</v>
          </cell>
          <cell r="X555">
            <v>0.63</v>
          </cell>
          <cell r="Y555">
            <v>0.63</v>
          </cell>
          <cell r="Z555">
            <v>1</v>
          </cell>
          <cell r="AA555">
            <v>41.2</v>
          </cell>
          <cell r="AB555">
            <v>29.64</v>
          </cell>
          <cell r="AC555">
            <v>0.73</v>
          </cell>
          <cell r="AD555">
            <v>38</v>
          </cell>
          <cell r="AE555">
            <v>808</v>
          </cell>
          <cell r="AF555" t="str">
            <v>B1,B2,B3,B4</v>
          </cell>
          <cell r="AG555">
            <v>0</v>
          </cell>
          <cell r="AH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row>
        <row r="556">
          <cell r="A556" t="str">
            <v>5552AP1141</v>
          </cell>
          <cell r="B556" t="str">
            <v>AF</v>
          </cell>
          <cell r="C556" t="str">
            <v>C</v>
          </cell>
          <cell r="D556" t="str">
            <v>97127-2</v>
          </cell>
          <cell r="E556">
            <v>1</v>
          </cell>
          <cell r="F556" t="str">
            <v>M9LD MB</v>
          </cell>
          <cell r="I556">
            <v>0.47</v>
          </cell>
          <cell r="J556">
            <v>4.59</v>
          </cell>
          <cell r="K556">
            <v>7</v>
          </cell>
          <cell r="L556">
            <v>1.7</v>
          </cell>
          <cell r="M556">
            <v>9.18</v>
          </cell>
          <cell r="N556">
            <v>14</v>
          </cell>
          <cell r="O556">
            <v>6.77</v>
          </cell>
          <cell r="P556">
            <v>10.3</v>
          </cell>
          <cell r="R556">
            <v>5.83</v>
          </cell>
          <cell r="S556">
            <v>8.9</v>
          </cell>
          <cell r="Y556">
            <v>0.63</v>
          </cell>
          <cell r="Z556">
            <v>1</v>
          </cell>
          <cell r="AA556">
            <v>41.2</v>
          </cell>
          <cell r="AB556">
            <v>29.64</v>
          </cell>
          <cell r="AC556">
            <v>0.73</v>
          </cell>
          <cell r="AD556">
            <v>38</v>
          </cell>
          <cell r="AE556">
            <v>808</v>
          </cell>
          <cell r="AF556" t="str">
            <v>B1,B2,B3,B4</v>
          </cell>
          <cell r="AG556">
            <v>0</v>
          </cell>
          <cell r="AH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row>
        <row r="557">
          <cell r="A557" t="str">
            <v>5552B01001</v>
          </cell>
          <cell r="C557" t="str">
            <v>C</v>
          </cell>
          <cell r="D557" t="str">
            <v>98126-1</v>
          </cell>
          <cell r="E557">
            <v>1</v>
          </cell>
          <cell r="F557" t="str">
            <v>M11EJ</v>
          </cell>
          <cell r="G557">
            <v>0</v>
          </cell>
          <cell r="H557">
            <v>0</v>
          </cell>
          <cell r="I557">
            <v>0.56000000000000005</v>
          </cell>
          <cell r="J557">
            <v>4.04</v>
          </cell>
          <cell r="K557">
            <v>9</v>
          </cell>
          <cell r="L557">
            <v>0.5</v>
          </cell>
          <cell r="M557">
            <v>4.9400000000000004</v>
          </cell>
          <cell r="N557">
            <v>11</v>
          </cell>
          <cell r="O557">
            <v>2.48</v>
          </cell>
          <cell r="P557">
            <v>5.5</v>
          </cell>
          <cell r="Q557">
            <v>3</v>
          </cell>
          <cell r="R557">
            <v>7.6</v>
          </cell>
          <cell r="S557">
            <v>16.899999999999999</v>
          </cell>
          <cell r="T557">
            <v>3</v>
          </cell>
          <cell r="U557">
            <v>0</v>
          </cell>
          <cell r="X557">
            <v>0</v>
          </cell>
          <cell r="Y557">
            <v>0.43</v>
          </cell>
          <cell r="Z557">
            <v>1</v>
          </cell>
          <cell r="AA557">
            <v>43.4</v>
          </cell>
          <cell r="AB557">
            <v>21.11</v>
          </cell>
          <cell r="AC557">
            <v>0.52</v>
          </cell>
          <cell r="AD557">
            <v>26</v>
          </cell>
          <cell r="AE557">
            <v>1181</v>
          </cell>
          <cell r="AF557" t="str">
            <v>B1,B2,B3,B4</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row>
        <row r="558">
          <cell r="A558" t="str">
            <v>5552B01011</v>
          </cell>
          <cell r="B558" t="str">
            <v>AF</v>
          </cell>
          <cell r="C558" t="str">
            <v>C</v>
          </cell>
          <cell r="D558" t="str">
            <v>98126-1</v>
          </cell>
          <cell r="E558">
            <v>1</v>
          </cell>
          <cell r="F558" t="str">
            <v>M11EJ MB</v>
          </cell>
          <cell r="I558">
            <v>0.56000000000000005</v>
          </cell>
          <cell r="J558">
            <v>4.51</v>
          </cell>
          <cell r="K558">
            <v>9</v>
          </cell>
          <cell r="L558">
            <v>0.5</v>
          </cell>
          <cell r="M558">
            <v>6.5</v>
          </cell>
          <cell r="N558">
            <v>13</v>
          </cell>
          <cell r="O558">
            <v>2.81</v>
          </cell>
          <cell r="P558">
            <v>5.6</v>
          </cell>
          <cell r="R558">
            <v>7.6</v>
          </cell>
          <cell r="S558">
            <v>15.2</v>
          </cell>
          <cell r="Y558">
            <v>0.48</v>
          </cell>
          <cell r="Z558">
            <v>1</v>
          </cell>
          <cell r="AA558">
            <v>43.8</v>
          </cell>
          <cell r="AB558">
            <v>23.52</v>
          </cell>
          <cell r="AC558">
            <v>0.57999999999999996</v>
          </cell>
          <cell r="AD558">
            <v>29</v>
          </cell>
          <cell r="AE558">
            <v>1059</v>
          </cell>
          <cell r="AF558" t="str">
            <v>B1,B2,B3,B4</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row>
        <row r="559">
          <cell r="A559" t="str">
            <v>5552B01031</v>
          </cell>
          <cell r="C559" t="str">
            <v>C</v>
          </cell>
          <cell r="D559" t="str">
            <v>98126-1</v>
          </cell>
          <cell r="E559">
            <v>1</v>
          </cell>
          <cell r="F559" t="str">
            <v>M11EJ</v>
          </cell>
          <cell r="I559">
            <v>0.56000000000000005</v>
          </cell>
          <cell r="J559">
            <v>4.5</v>
          </cell>
          <cell r="K559">
            <v>9</v>
          </cell>
          <cell r="L559">
            <v>0.5</v>
          </cell>
          <cell r="M559">
            <v>6.01</v>
          </cell>
          <cell r="N559">
            <v>12</v>
          </cell>
          <cell r="O559">
            <v>2.81</v>
          </cell>
          <cell r="P559">
            <v>5.6</v>
          </cell>
          <cell r="Q559">
            <v>3</v>
          </cell>
          <cell r="R559">
            <v>7.6</v>
          </cell>
          <cell r="S559">
            <v>15.2</v>
          </cell>
          <cell r="T559">
            <v>3</v>
          </cell>
          <cell r="U559">
            <v>0</v>
          </cell>
          <cell r="X559">
            <v>0.43</v>
          </cell>
          <cell r="Y559">
            <v>0.48</v>
          </cell>
          <cell r="Z559">
            <v>1</v>
          </cell>
          <cell r="AA559">
            <v>42.8</v>
          </cell>
          <cell r="AB559">
            <v>23.02</v>
          </cell>
          <cell r="AC559">
            <v>0.56999999999999995</v>
          </cell>
          <cell r="AD559">
            <v>29</v>
          </cell>
          <cell r="AE559">
            <v>1059</v>
          </cell>
          <cell r="AF559" t="str">
            <v>B1,B2,B3,B4</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row>
        <row r="560">
          <cell r="A560" t="str">
            <v>5552B01041</v>
          </cell>
          <cell r="C560" t="str">
            <v>C</v>
          </cell>
          <cell r="D560" t="str">
            <v>98126-1</v>
          </cell>
          <cell r="E560">
            <v>1</v>
          </cell>
          <cell r="F560" t="str">
            <v>M11EJ</v>
          </cell>
          <cell r="I560">
            <v>0.56000000000000005</v>
          </cell>
          <cell r="J560">
            <v>4.51</v>
          </cell>
          <cell r="K560">
            <v>9</v>
          </cell>
          <cell r="L560">
            <v>0.5</v>
          </cell>
          <cell r="M560">
            <v>6.5</v>
          </cell>
          <cell r="N560">
            <v>13</v>
          </cell>
          <cell r="O560">
            <v>2.81</v>
          </cell>
          <cell r="P560">
            <v>5.6</v>
          </cell>
          <cell r="Q560">
            <v>3</v>
          </cell>
          <cell r="R560">
            <v>7.6</v>
          </cell>
          <cell r="S560">
            <v>15.2</v>
          </cell>
          <cell r="T560">
            <v>3</v>
          </cell>
          <cell r="U560">
            <v>0</v>
          </cell>
          <cell r="X560">
            <v>0.43</v>
          </cell>
          <cell r="Y560">
            <v>0.48</v>
          </cell>
          <cell r="Z560">
            <v>1</v>
          </cell>
          <cell r="AA560">
            <v>43.8</v>
          </cell>
          <cell r="AB560">
            <v>23.52</v>
          </cell>
          <cell r="AC560">
            <v>0.57999999999999996</v>
          </cell>
          <cell r="AD560">
            <v>29</v>
          </cell>
          <cell r="AE560">
            <v>1059</v>
          </cell>
          <cell r="AF560" t="str">
            <v>B1,B2,B3,B4</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row>
        <row r="561">
          <cell r="A561">
            <v>5553201201</v>
          </cell>
          <cell r="C561" t="str">
            <v>A</v>
          </cell>
          <cell r="D561">
            <v>96160</v>
          </cell>
          <cell r="E561">
            <v>1</v>
          </cell>
          <cell r="F561" t="str">
            <v>V58LA</v>
          </cell>
          <cell r="G561">
            <v>0</v>
          </cell>
          <cell r="H561">
            <v>0</v>
          </cell>
          <cell r="I561">
            <v>0.85</v>
          </cell>
          <cell r="J561">
            <v>4.1500000000000004</v>
          </cell>
          <cell r="K561">
            <v>8</v>
          </cell>
          <cell r="L561">
            <v>0.21</v>
          </cell>
          <cell r="M561">
            <v>5.19</v>
          </cell>
          <cell r="N561">
            <v>10</v>
          </cell>
          <cell r="O561">
            <v>5.86</v>
          </cell>
          <cell r="P561">
            <v>11.3</v>
          </cell>
          <cell r="Q561">
            <v>3</v>
          </cell>
          <cell r="R561">
            <v>1.68</v>
          </cell>
          <cell r="S561">
            <v>3.2</v>
          </cell>
          <cell r="T561">
            <v>3</v>
          </cell>
          <cell r="U561">
            <v>0.5</v>
          </cell>
          <cell r="V561">
            <v>1</v>
          </cell>
          <cell r="W561">
            <v>1</v>
          </cell>
          <cell r="X561">
            <v>0</v>
          </cell>
          <cell r="Y561">
            <v>0.5</v>
          </cell>
          <cell r="Z561">
            <v>1</v>
          </cell>
          <cell r="AA561">
            <v>34.5</v>
          </cell>
          <cell r="AB561">
            <v>19.79</v>
          </cell>
          <cell r="AC561">
            <v>0.49</v>
          </cell>
          <cell r="AD561">
            <v>30</v>
          </cell>
          <cell r="AE561">
            <v>1023</v>
          </cell>
          <cell r="AF561" t="str">
            <v>B1,B2,B3,B4</v>
          </cell>
          <cell r="AG561">
            <v>0</v>
          </cell>
        </row>
        <row r="562">
          <cell r="A562">
            <v>5553202001</v>
          </cell>
          <cell r="B562" t="str">
            <v>AI</v>
          </cell>
          <cell r="D562">
            <v>97333</v>
          </cell>
          <cell r="F562" t="str">
            <v>V58LA SLOT BD</v>
          </cell>
          <cell r="I562">
            <v>0.14000000000000001</v>
          </cell>
          <cell r="J562">
            <v>2.08</v>
          </cell>
          <cell r="K562">
            <v>5</v>
          </cell>
          <cell r="L562">
            <v>0.01</v>
          </cell>
          <cell r="M562">
            <v>2.5</v>
          </cell>
          <cell r="N562">
            <v>6</v>
          </cell>
          <cell r="Y562">
            <v>0.4</v>
          </cell>
          <cell r="Z562">
            <v>1</v>
          </cell>
          <cell r="AA562">
            <v>12</v>
          </cell>
          <cell r="AB562">
            <v>5.13</v>
          </cell>
          <cell r="AC562">
            <v>0.12</v>
          </cell>
          <cell r="AD562">
            <v>24</v>
          </cell>
          <cell r="AE562">
            <v>1272</v>
          </cell>
          <cell r="AF562" t="str">
            <v>B1,B2,B3,B4</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row>
        <row r="563">
          <cell r="A563">
            <v>5553202021</v>
          </cell>
          <cell r="B563" t="str">
            <v>AI</v>
          </cell>
          <cell r="D563" t="str">
            <v>97458-1</v>
          </cell>
          <cell r="F563" t="str">
            <v>V58LA SLOT BD</v>
          </cell>
          <cell r="I563">
            <v>0.5</v>
          </cell>
          <cell r="J563">
            <v>3.1</v>
          </cell>
          <cell r="K563">
            <v>6</v>
          </cell>
          <cell r="L563">
            <v>0.5</v>
          </cell>
          <cell r="M563">
            <v>3.1</v>
          </cell>
          <cell r="N563">
            <v>6</v>
          </cell>
          <cell r="Y563">
            <v>0.49</v>
          </cell>
          <cell r="Z563">
            <v>1</v>
          </cell>
          <cell r="AA563">
            <v>13</v>
          </cell>
          <cell r="AB563">
            <v>7.69</v>
          </cell>
          <cell r="AC563">
            <v>0.19</v>
          </cell>
          <cell r="AD563">
            <v>30</v>
          </cell>
          <cell r="AE563">
            <v>1026</v>
          </cell>
          <cell r="AF563" t="str">
            <v>B1,B2,B3,B4</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row>
        <row r="564">
          <cell r="A564">
            <v>5553204001</v>
          </cell>
          <cell r="C564" t="str">
            <v>C</v>
          </cell>
          <cell r="D564" t="str">
            <v>96432-1</v>
          </cell>
          <cell r="E564">
            <v>40</v>
          </cell>
          <cell r="F564" t="str">
            <v>V58LA THERMAL DETECT</v>
          </cell>
          <cell r="I564">
            <v>0.5</v>
          </cell>
          <cell r="J564">
            <v>0.3</v>
          </cell>
          <cell r="K564">
            <v>2</v>
          </cell>
          <cell r="L564">
            <v>0.5</v>
          </cell>
          <cell r="M564">
            <v>2.9</v>
          </cell>
          <cell r="N564">
            <v>17</v>
          </cell>
          <cell r="O564">
            <v>1.25</v>
          </cell>
          <cell r="P564">
            <v>7.3</v>
          </cell>
          <cell r="Q564">
            <v>1</v>
          </cell>
          <cell r="U564">
            <v>1.2</v>
          </cell>
          <cell r="V564">
            <v>7</v>
          </cell>
          <cell r="W564">
            <v>7</v>
          </cell>
          <cell r="Y564">
            <v>0.33</v>
          </cell>
          <cell r="Z564">
            <v>2</v>
          </cell>
          <cell r="AA564">
            <v>35.299999999999997</v>
          </cell>
          <cell r="AB564">
            <v>7.48</v>
          </cell>
          <cell r="AC564">
            <v>0.18</v>
          </cell>
          <cell r="AD564">
            <v>10</v>
          </cell>
          <cell r="AE564">
            <v>3070</v>
          </cell>
          <cell r="AF564" t="str">
            <v>B1,B2,B3,B4</v>
          </cell>
          <cell r="AG564">
            <v>0</v>
          </cell>
          <cell r="AH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row>
        <row r="565">
          <cell r="A565" t="str">
            <v>5553A01001</v>
          </cell>
          <cell r="B565" t="str">
            <v>AF</v>
          </cell>
          <cell r="D565" t="str">
            <v>97133-1</v>
          </cell>
          <cell r="E565">
            <v>1</v>
          </cell>
          <cell r="F565" t="str">
            <v>M17A MB</v>
          </cell>
          <cell r="I565">
            <v>1.78</v>
          </cell>
          <cell r="J565">
            <v>6.91</v>
          </cell>
          <cell r="K565">
            <v>8</v>
          </cell>
          <cell r="L565">
            <v>0.2</v>
          </cell>
          <cell r="M565">
            <v>12.09</v>
          </cell>
          <cell r="N565">
            <v>14</v>
          </cell>
          <cell r="O565">
            <v>6.77</v>
          </cell>
          <cell r="P565">
            <v>7.8</v>
          </cell>
          <cell r="R565">
            <v>8.2100000000000009</v>
          </cell>
          <cell r="S565">
            <v>9.5</v>
          </cell>
          <cell r="Y565">
            <v>0.83</v>
          </cell>
          <cell r="Z565">
            <v>1</v>
          </cell>
          <cell r="AA565">
            <v>40</v>
          </cell>
          <cell r="AB565">
            <v>36.700000000000003</v>
          </cell>
          <cell r="AC565">
            <v>0.9</v>
          </cell>
          <cell r="AD565">
            <v>50</v>
          </cell>
          <cell r="AE565">
            <v>614</v>
          </cell>
          <cell r="AF565" t="str">
            <v>B1,B2,B3,B4</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row>
        <row r="566">
          <cell r="A566" t="str">
            <v>5553A02001</v>
          </cell>
          <cell r="B566" t="str">
            <v>AF</v>
          </cell>
          <cell r="D566" t="str">
            <v>97438-1</v>
          </cell>
          <cell r="F566" t="str">
            <v>M17A CONB BD</v>
          </cell>
          <cell r="I566">
            <v>1.82</v>
          </cell>
          <cell r="J566">
            <v>2.08</v>
          </cell>
          <cell r="K566">
            <v>5</v>
          </cell>
          <cell r="L566">
            <v>0.2</v>
          </cell>
          <cell r="M566">
            <v>2.91</v>
          </cell>
          <cell r="N566">
            <v>7</v>
          </cell>
          <cell r="O566">
            <v>2.65</v>
          </cell>
          <cell r="P566">
            <v>6.4</v>
          </cell>
          <cell r="Y566">
            <v>0.4</v>
          </cell>
          <cell r="Z566">
            <v>1</v>
          </cell>
          <cell r="AA566">
            <v>19</v>
          </cell>
          <cell r="AB566">
            <v>10</v>
          </cell>
          <cell r="AC566">
            <v>0.24</v>
          </cell>
          <cell r="AD566">
            <v>24</v>
          </cell>
          <cell r="AE566">
            <v>1275</v>
          </cell>
          <cell r="AF566" t="str">
            <v>B1,B2,B3,B4</v>
          </cell>
          <cell r="AG566">
            <v>0</v>
          </cell>
          <cell r="AH566">
            <v>0</v>
          </cell>
          <cell r="AI566">
            <v>0</v>
          </cell>
          <cell r="AJ566">
            <v>0</v>
          </cell>
          <cell r="AK566">
            <v>0</v>
          </cell>
          <cell r="AL566">
            <v>0</v>
          </cell>
          <cell r="AM566">
            <v>0</v>
          </cell>
          <cell r="AN566">
            <v>0</v>
          </cell>
          <cell r="AO566">
            <v>0</v>
          </cell>
          <cell r="AP566">
            <v>0</v>
          </cell>
          <cell r="AQ566">
            <v>0</v>
          </cell>
          <cell r="AR566">
            <v>0</v>
          </cell>
          <cell r="AS566">
            <v>0</v>
          </cell>
          <cell r="AT566">
            <v>0</v>
          </cell>
          <cell r="AU566">
            <v>0</v>
          </cell>
          <cell r="AV566">
            <v>0</v>
          </cell>
        </row>
        <row r="567">
          <cell r="A567" t="str">
            <v>5553B01001</v>
          </cell>
          <cell r="B567" t="str">
            <v>AF</v>
          </cell>
          <cell r="C567" t="str">
            <v>C</v>
          </cell>
          <cell r="D567" t="str">
            <v>98135-1</v>
          </cell>
          <cell r="E567">
            <v>1</v>
          </cell>
          <cell r="F567" t="str">
            <v>M21B MB</v>
          </cell>
          <cell r="I567">
            <v>1.01</v>
          </cell>
          <cell r="J567">
            <v>5.92</v>
          </cell>
          <cell r="K567">
            <v>7</v>
          </cell>
          <cell r="L567">
            <v>0.2</v>
          </cell>
          <cell r="M567">
            <v>7.6</v>
          </cell>
          <cell r="N567">
            <v>9</v>
          </cell>
          <cell r="O567">
            <v>4</v>
          </cell>
          <cell r="P567">
            <v>4.7</v>
          </cell>
          <cell r="R567">
            <v>9.3000000000000007</v>
          </cell>
          <cell r="S567">
            <v>11</v>
          </cell>
          <cell r="Y567">
            <v>0.82</v>
          </cell>
          <cell r="Z567">
            <v>1</v>
          </cell>
          <cell r="AA567">
            <v>32.700000000000003</v>
          </cell>
          <cell r="AB567">
            <v>29.86</v>
          </cell>
          <cell r="AC567">
            <v>0.74</v>
          </cell>
          <cell r="AD567">
            <v>49</v>
          </cell>
          <cell r="AE567">
            <v>627</v>
          </cell>
          <cell r="AF567" t="str">
            <v>B1,B2,B3,B4</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row>
        <row r="568">
          <cell r="A568" t="str">
            <v>5553B01011</v>
          </cell>
          <cell r="B568" t="str">
            <v>AF</v>
          </cell>
          <cell r="C568" t="str">
            <v>C</v>
          </cell>
          <cell r="D568" t="str">
            <v>98135-1</v>
          </cell>
          <cell r="E568">
            <v>1</v>
          </cell>
          <cell r="F568" t="str">
            <v>M21B MB(A-OPEN)</v>
          </cell>
          <cell r="I568">
            <v>1.01</v>
          </cell>
          <cell r="J568">
            <v>5.92</v>
          </cell>
          <cell r="K568">
            <v>7</v>
          </cell>
          <cell r="L568">
            <v>0.2</v>
          </cell>
          <cell r="M568">
            <v>8.4600000000000009</v>
          </cell>
          <cell r="N568">
            <v>10</v>
          </cell>
          <cell r="O568">
            <v>4</v>
          </cell>
          <cell r="P568">
            <v>4.7</v>
          </cell>
          <cell r="R568">
            <v>9.3000000000000007</v>
          </cell>
          <cell r="S568">
            <v>11</v>
          </cell>
          <cell r="Y568">
            <v>0.82</v>
          </cell>
          <cell r="Z568">
            <v>1</v>
          </cell>
          <cell r="AA568">
            <v>33.700000000000003</v>
          </cell>
          <cell r="AB568">
            <v>30.72</v>
          </cell>
          <cell r="AC568">
            <v>0.76</v>
          </cell>
          <cell r="AD568">
            <v>49</v>
          </cell>
          <cell r="AE568">
            <v>627</v>
          </cell>
          <cell r="AF568" t="str">
            <v>B1,B2,B3,B4</v>
          </cell>
          <cell r="AG568">
            <v>0</v>
          </cell>
          <cell r="AH568">
            <v>0</v>
          </cell>
          <cell r="AI568">
            <v>0</v>
          </cell>
          <cell r="AJ568">
            <v>0</v>
          </cell>
          <cell r="AK568">
            <v>0</v>
          </cell>
          <cell r="AL568">
            <v>0</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row>
        <row r="569">
          <cell r="A569" t="str">
            <v>5553B01031</v>
          </cell>
          <cell r="C569" t="str">
            <v>C</v>
          </cell>
          <cell r="D569" t="str">
            <v>98135-1</v>
          </cell>
          <cell r="E569">
            <v>1</v>
          </cell>
          <cell r="F569" t="str">
            <v>M21B / DX6G MB</v>
          </cell>
          <cell r="I569">
            <v>1.01</v>
          </cell>
          <cell r="J569">
            <v>5.92</v>
          </cell>
          <cell r="K569">
            <v>7</v>
          </cell>
          <cell r="L569">
            <v>0.2</v>
          </cell>
          <cell r="M569">
            <v>9.3000000000000007</v>
          </cell>
          <cell r="N569">
            <v>11</v>
          </cell>
          <cell r="O569">
            <v>6.9</v>
          </cell>
          <cell r="P569">
            <v>8.1999999999999993</v>
          </cell>
          <cell r="R569">
            <v>8.6999999999999993</v>
          </cell>
          <cell r="S569">
            <v>10.3</v>
          </cell>
          <cell r="Y569">
            <v>0.82</v>
          </cell>
          <cell r="Z569">
            <v>1</v>
          </cell>
          <cell r="AA569">
            <v>37.5</v>
          </cell>
          <cell r="AB569">
            <v>33.86</v>
          </cell>
          <cell r="AC569">
            <v>0.84</v>
          </cell>
          <cell r="AD569">
            <v>49</v>
          </cell>
          <cell r="AE569">
            <v>627</v>
          </cell>
          <cell r="AF569" t="str">
            <v>B3</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row>
        <row r="570">
          <cell r="A570" t="str">
            <v>5553B02001</v>
          </cell>
          <cell r="B570" t="str">
            <v>AF</v>
          </cell>
          <cell r="C570" t="str">
            <v>A</v>
          </cell>
          <cell r="D570" t="str">
            <v>98455-1</v>
          </cell>
          <cell r="E570">
            <v>2</v>
          </cell>
          <cell r="F570" t="str">
            <v>BPL5</v>
          </cell>
          <cell r="I570">
            <v>1</v>
          </cell>
          <cell r="J570">
            <v>1.2</v>
          </cell>
          <cell r="K570">
            <v>2</v>
          </cell>
          <cell r="L570">
            <v>1</v>
          </cell>
          <cell r="M570">
            <v>9</v>
          </cell>
          <cell r="N570">
            <v>15</v>
          </cell>
          <cell r="O570">
            <v>0.9</v>
          </cell>
          <cell r="P570">
            <v>1.5</v>
          </cell>
          <cell r="R570">
            <v>2.97</v>
          </cell>
          <cell r="S570">
            <v>5</v>
          </cell>
          <cell r="Y570">
            <v>0.56999999999999995</v>
          </cell>
          <cell r="Z570">
            <v>1</v>
          </cell>
          <cell r="AA570">
            <v>24</v>
          </cell>
          <cell r="AB570">
            <v>16.600000000000001</v>
          </cell>
          <cell r="AC570">
            <v>0.41</v>
          </cell>
          <cell r="AD570">
            <v>35</v>
          </cell>
          <cell r="AE570">
            <v>883</v>
          </cell>
          <cell r="AF570" t="str">
            <v>B1,B2,B3,B4</v>
          </cell>
          <cell r="AG570">
            <v>0</v>
          </cell>
          <cell r="AH570">
            <v>0</v>
          </cell>
          <cell r="AI570">
            <v>0</v>
          </cell>
          <cell r="AJ570">
            <v>0</v>
          </cell>
          <cell r="AK570">
            <v>0</v>
          </cell>
          <cell r="AL570">
            <v>0</v>
          </cell>
          <cell r="AM570">
            <v>0</v>
          </cell>
          <cell r="AN570">
            <v>0</v>
          </cell>
          <cell r="AO570">
            <v>0</v>
          </cell>
          <cell r="AP570">
            <v>0</v>
          </cell>
          <cell r="AQ570">
            <v>0</v>
          </cell>
          <cell r="AR570">
            <v>0</v>
          </cell>
          <cell r="AS570">
            <v>0</v>
          </cell>
          <cell r="AT570">
            <v>0</v>
          </cell>
          <cell r="AU570">
            <v>0</v>
          </cell>
          <cell r="AV570">
            <v>0</v>
          </cell>
          <cell r="AW570">
            <v>0</v>
          </cell>
          <cell r="AX570">
            <v>0</v>
          </cell>
          <cell r="AY570">
            <v>0</v>
          </cell>
        </row>
        <row r="571">
          <cell r="A571" t="str">
            <v>5553BP1001</v>
          </cell>
          <cell r="B571" t="str">
            <v>AF</v>
          </cell>
          <cell r="C571" t="str">
            <v>A</v>
          </cell>
          <cell r="D571" t="str">
            <v>98135-1</v>
          </cell>
          <cell r="E571">
            <v>1</v>
          </cell>
          <cell r="F571" t="str">
            <v>M21B MB</v>
          </cell>
          <cell r="I571">
            <v>1.01</v>
          </cell>
          <cell r="J571">
            <v>5.92</v>
          </cell>
          <cell r="K571">
            <v>7</v>
          </cell>
          <cell r="L571">
            <v>0.2</v>
          </cell>
          <cell r="M571">
            <v>6.77</v>
          </cell>
          <cell r="N571">
            <v>8</v>
          </cell>
          <cell r="O571">
            <v>4</v>
          </cell>
          <cell r="P571">
            <v>4.7</v>
          </cell>
          <cell r="R571">
            <v>9.3000000000000007</v>
          </cell>
          <cell r="S571">
            <v>11</v>
          </cell>
          <cell r="Y571">
            <v>0.81</v>
          </cell>
          <cell r="Z571">
            <v>1</v>
          </cell>
          <cell r="AA571">
            <v>32</v>
          </cell>
          <cell r="AB571">
            <v>28</v>
          </cell>
          <cell r="AC571">
            <v>0.69</v>
          </cell>
          <cell r="AD571">
            <v>49</v>
          </cell>
          <cell r="AE571">
            <v>626</v>
          </cell>
          <cell r="AF571" t="str">
            <v>B1,B2,B3,B4</v>
          </cell>
          <cell r="AG571">
            <v>0</v>
          </cell>
          <cell r="AH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row>
        <row r="572">
          <cell r="A572">
            <v>5554101001</v>
          </cell>
          <cell r="C572" t="str">
            <v>A</v>
          </cell>
          <cell r="D572" t="str">
            <v>96112-1M</v>
          </cell>
          <cell r="E572">
            <v>1</v>
          </cell>
          <cell r="F572" t="str">
            <v>V35X</v>
          </cell>
          <cell r="G572">
            <v>0</v>
          </cell>
          <cell r="H572">
            <v>0</v>
          </cell>
          <cell r="I572">
            <v>0.9</v>
          </cell>
          <cell r="J572">
            <v>6.29</v>
          </cell>
          <cell r="K572">
            <v>12</v>
          </cell>
          <cell r="L572">
            <v>0.44</v>
          </cell>
          <cell r="M572">
            <v>7.28</v>
          </cell>
          <cell r="N572">
            <v>14</v>
          </cell>
          <cell r="O572">
            <v>4.08</v>
          </cell>
          <cell r="P572">
            <v>7.8</v>
          </cell>
          <cell r="Q572">
            <v>3</v>
          </cell>
          <cell r="R572">
            <v>1.81</v>
          </cell>
          <cell r="S572">
            <v>3.5</v>
          </cell>
          <cell r="T572">
            <v>3</v>
          </cell>
          <cell r="U572">
            <v>2.8</v>
          </cell>
          <cell r="V572">
            <v>5.4</v>
          </cell>
          <cell r="W572">
            <v>3</v>
          </cell>
          <cell r="X572">
            <v>0</v>
          </cell>
          <cell r="Y572">
            <v>0.5</v>
          </cell>
          <cell r="Z572">
            <v>1</v>
          </cell>
          <cell r="AA572">
            <v>43.7</v>
          </cell>
          <cell r="AB572">
            <v>25</v>
          </cell>
          <cell r="AC572">
            <v>0.62</v>
          </cell>
          <cell r="AD572">
            <v>30</v>
          </cell>
          <cell r="AE572">
            <v>1023</v>
          </cell>
          <cell r="AF572" t="str">
            <v>B1,B2,B3,B4</v>
          </cell>
          <cell r="AG572">
            <v>0</v>
          </cell>
        </row>
        <row r="573">
          <cell r="A573">
            <v>5554101011</v>
          </cell>
          <cell r="C573" t="str">
            <v>A</v>
          </cell>
          <cell r="D573" t="str">
            <v>96112-1M</v>
          </cell>
          <cell r="E573">
            <v>1</v>
          </cell>
          <cell r="F573" t="str">
            <v>V35X</v>
          </cell>
          <cell r="G573">
            <v>0</v>
          </cell>
          <cell r="H573">
            <v>0</v>
          </cell>
          <cell r="I573">
            <v>0.9</v>
          </cell>
          <cell r="J573">
            <v>6.29</v>
          </cell>
          <cell r="K573">
            <v>12</v>
          </cell>
          <cell r="L573">
            <v>0.44</v>
          </cell>
          <cell r="M573">
            <v>7.28</v>
          </cell>
          <cell r="N573">
            <v>14</v>
          </cell>
          <cell r="O573">
            <v>4.08</v>
          </cell>
          <cell r="P573">
            <v>7.8</v>
          </cell>
          <cell r="Q573">
            <v>3</v>
          </cell>
          <cell r="R573">
            <v>1.81</v>
          </cell>
          <cell r="S573">
            <v>3.5</v>
          </cell>
          <cell r="T573">
            <v>3</v>
          </cell>
          <cell r="U573">
            <v>2.8</v>
          </cell>
          <cell r="V573">
            <v>5.4</v>
          </cell>
          <cell r="W573">
            <v>3</v>
          </cell>
          <cell r="X573">
            <v>0</v>
          </cell>
          <cell r="Y573">
            <v>0.5</v>
          </cell>
          <cell r="Z573">
            <v>1</v>
          </cell>
          <cell r="AA573">
            <v>43.7</v>
          </cell>
          <cell r="AB573">
            <v>25</v>
          </cell>
          <cell r="AC573">
            <v>0.62</v>
          </cell>
          <cell r="AD573">
            <v>30</v>
          </cell>
          <cell r="AE573">
            <v>1023</v>
          </cell>
          <cell r="AF573" t="str">
            <v>B1,B2,B3,B4</v>
          </cell>
          <cell r="AG573">
            <v>0</v>
          </cell>
        </row>
        <row r="574">
          <cell r="A574">
            <v>5554910001</v>
          </cell>
          <cell r="C574" t="str">
            <v>C</v>
          </cell>
          <cell r="D574" t="str">
            <v>96432-1</v>
          </cell>
          <cell r="E574">
            <v>40</v>
          </cell>
          <cell r="I574">
            <v>0.5</v>
          </cell>
          <cell r="J574">
            <v>0.3</v>
          </cell>
          <cell r="K574">
            <v>2</v>
          </cell>
          <cell r="L574">
            <v>0.5</v>
          </cell>
          <cell r="M574">
            <v>2.9</v>
          </cell>
          <cell r="N574">
            <v>17</v>
          </cell>
          <cell r="O574">
            <v>1.25</v>
          </cell>
          <cell r="P574">
            <v>7.3</v>
          </cell>
          <cell r="Q574">
            <v>1</v>
          </cell>
          <cell r="U574">
            <v>1.2</v>
          </cell>
          <cell r="V574">
            <v>7</v>
          </cell>
          <cell r="W574">
            <v>7</v>
          </cell>
          <cell r="Y574">
            <v>0.33</v>
          </cell>
          <cell r="Z574">
            <v>2</v>
          </cell>
          <cell r="AA574">
            <v>35.299999999999997</v>
          </cell>
          <cell r="AB574">
            <v>7.48</v>
          </cell>
          <cell r="AC574">
            <v>0.18</v>
          </cell>
          <cell r="AD574">
            <v>10</v>
          </cell>
          <cell r="AE574">
            <v>3070</v>
          </cell>
          <cell r="AF574" t="str">
            <v>B1,B2,B3,B4</v>
          </cell>
          <cell r="AG574">
            <v>0</v>
          </cell>
          <cell r="AH574">
            <v>0</v>
          </cell>
          <cell r="AI574">
            <v>0</v>
          </cell>
          <cell r="AJ574">
            <v>0</v>
          </cell>
          <cell r="AK574">
            <v>0</v>
          </cell>
          <cell r="AL574">
            <v>0</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row>
        <row r="575">
          <cell r="A575" t="str">
            <v>5554A01011</v>
          </cell>
          <cell r="B575" t="str">
            <v>AF</v>
          </cell>
          <cell r="C575" t="str">
            <v>A</v>
          </cell>
          <cell r="D575" t="str">
            <v>97157-1M</v>
          </cell>
          <cell r="E575">
            <v>1</v>
          </cell>
          <cell r="F575" t="str">
            <v>M19A</v>
          </cell>
          <cell r="AA575">
            <v>0</v>
          </cell>
          <cell r="AD575">
            <v>43</v>
          </cell>
          <cell r="AE575">
            <v>714</v>
          </cell>
          <cell r="AF575" t="str">
            <v>B1,B2,B3,B4</v>
          </cell>
          <cell r="AG575">
            <v>0</v>
          </cell>
          <cell r="AH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A576" t="str">
            <v>5554A01031</v>
          </cell>
          <cell r="B576" t="str">
            <v>AF</v>
          </cell>
          <cell r="C576" t="str">
            <v>A</v>
          </cell>
          <cell r="D576" t="str">
            <v>97157-1M</v>
          </cell>
          <cell r="E576">
            <v>1</v>
          </cell>
          <cell r="F576" t="str">
            <v>M19A</v>
          </cell>
          <cell r="AA576">
            <v>0</v>
          </cell>
          <cell r="AD576">
            <v>43</v>
          </cell>
          <cell r="AE576">
            <v>714</v>
          </cell>
          <cell r="AF576" t="str">
            <v>B1,B2,B3,B4</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A577" t="str">
            <v>5554A01041</v>
          </cell>
          <cell r="B577" t="str">
            <v>AF</v>
          </cell>
          <cell r="C577" t="str">
            <v>A</v>
          </cell>
          <cell r="D577" t="str">
            <v>97157-1M</v>
          </cell>
          <cell r="E577">
            <v>1</v>
          </cell>
          <cell r="F577" t="str">
            <v>M19A</v>
          </cell>
          <cell r="AA577">
            <v>0</v>
          </cell>
          <cell r="AD577">
            <v>43</v>
          </cell>
          <cell r="AE577">
            <v>714</v>
          </cell>
          <cell r="AF577" t="str">
            <v>B3,B4</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A578" t="str">
            <v>5554A01051</v>
          </cell>
          <cell r="B578" t="str">
            <v>AF</v>
          </cell>
          <cell r="C578" t="str">
            <v>A</v>
          </cell>
          <cell r="D578" t="str">
            <v>97157-1M</v>
          </cell>
          <cell r="E578">
            <v>1</v>
          </cell>
          <cell r="F578" t="str">
            <v>M19A</v>
          </cell>
          <cell r="AA578">
            <v>0</v>
          </cell>
          <cell r="AD578">
            <v>43</v>
          </cell>
          <cell r="AE578">
            <v>714</v>
          </cell>
          <cell r="AF578" t="str">
            <v>B3,B4</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A579" t="str">
            <v>5554A01101</v>
          </cell>
          <cell r="B579" t="str">
            <v>AF</v>
          </cell>
          <cell r="C579" t="str">
            <v>A</v>
          </cell>
          <cell r="D579" t="str">
            <v>97157-1M</v>
          </cell>
          <cell r="E579">
            <v>1</v>
          </cell>
          <cell r="F579" t="str">
            <v>M19A</v>
          </cell>
          <cell r="AA579">
            <v>0</v>
          </cell>
          <cell r="AD579">
            <v>45</v>
          </cell>
          <cell r="AE579">
            <v>682</v>
          </cell>
          <cell r="AF579" t="str">
            <v>B3,B4</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A580" t="str">
            <v>5554A01141</v>
          </cell>
          <cell r="B580" t="str">
            <v>AF</v>
          </cell>
          <cell r="C580" t="str">
            <v>C</v>
          </cell>
          <cell r="D580" t="str">
            <v>97157-1M</v>
          </cell>
          <cell r="E580">
            <v>1</v>
          </cell>
          <cell r="F580" t="str">
            <v>M19A</v>
          </cell>
          <cell r="I580">
            <v>1.3</v>
          </cell>
          <cell r="J580">
            <v>6.9</v>
          </cell>
          <cell r="K580">
            <v>8</v>
          </cell>
          <cell r="L580">
            <v>0.9</v>
          </cell>
          <cell r="M580">
            <v>9.49</v>
          </cell>
          <cell r="N580">
            <v>11</v>
          </cell>
          <cell r="O580">
            <v>3.78</v>
          </cell>
          <cell r="P580">
            <v>4.4000000000000004</v>
          </cell>
          <cell r="R580">
            <v>11.14</v>
          </cell>
          <cell r="S580">
            <v>12.9</v>
          </cell>
          <cell r="Y580">
            <v>0.83</v>
          </cell>
          <cell r="Z580">
            <v>1</v>
          </cell>
          <cell r="AA580">
            <v>37.299999999999997</v>
          </cell>
          <cell r="AB580">
            <v>35.64</v>
          </cell>
          <cell r="AC580">
            <v>0.88</v>
          </cell>
          <cell r="AD580">
            <v>50</v>
          </cell>
          <cell r="AE580">
            <v>614</v>
          </cell>
          <cell r="AF580" t="str">
            <v>B1,B2,B3,B4</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row>
        <row r="581">
          <cell r="A581" t="str">
            <v>5554A01151</v>
          </cell>
          <cell r="B581" t="str">
            <v>AF</v>
          </cell>
          <cell r="C581" t="str">
            <v>C</v>
          </cell>
          <cell r="D581" t="str">
            <v>97157-1M</v>
          </cell>
          <cell r="E581">
            <v>1</v>
          </cell>
          <cell r="F581" t="str">
            <v>M19A MB</v>
          </cell>
          <cell r="I581">
            <v>1.3</v>
          </cell>
          <cell r="J581">
            <v>6.9</v>
          </cell>
          <cell r="K581">
            <v>8</v>
          </cell>
          <cell r="L581">
            <v>0.9</v>
          </cell>
          <cell r="M581">
            <v>7.76</v>
          </cell>
          <cell r="N581">
            <v>9</v>
          </cell>
          <cell r="O581">
            <v>3.72</v>
          </cell>
          <cell r="P581">
            <v>4.3</v>
          </cell>
          <cell r="Q581">
            <v>3</v>
          </cell>
          <cell r="R581">
            <v>11.14</v>
          </cell>
          <cell r="S581">
            <v>12.9</v>
          </cell>
          <cell r="T581">
            <v>3</v>
          </cell>
          <cell r="Y581">
            <v>0.83</v>
          </cell>
          <cell r="Z581">
            <v>1</v>
          </cell>
          <cell r="AA581">
            <v>35.200000000000003</v>
          </cell>
          <cell r="AB581">
            <v>33.85</v>
          </cell>
          <cell r="AC581">
            <v>0.84</v>
          </cell>
          <cell r="AD581">
            <v>50</v>
          </cell>
          <cell r="AE581">
            <v>614</v>
          </cell>
          <cell r="AF581" t="str">
            <v>B1,B2,B3,B4</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row>
        <row r="582">
          <cell r="A582" t="str">
            <v>5554A01161</v>
          </cell>
          <cell r="B582" t="str">
            <v>AF</v>
          </cell>
          <cell r="C582" t="str">
            <v>C</v>
          </cell>
          <cell r="D582" t="str">
            <v>97157-1M</v>
          </cell>
          <cell r="E582">
            <v>1</v>
          </cell>
          <cell r="F582" t="str">
            <v>M19A MB</v>
          </cell>
          <cell r="I582">
            <v>1.3</v>
          </cell>
          <cell r="J582">
            <v>6.9</v>
          </cell>
          <cell r="K582">
            <v>8</v>
          </cell>
          <cell r="L582">
            <v>0.9</v>
          </cell>
          <cell r="M582">
            <v>8.6300000000000008</v>
          </cell>
          <cell r="N582">
            <v>10</v>
          </cell>
          <cell r="O582">
            <v>3.72</v>
          </cell>
          <cell r="P582">
            <v>4.3</v>
          </cell>
          <cell r="R582">
            <v>11.14</v>
          </cell>
          <cell r="S582">
            <v>12.9</v>
          </cell>
          <cell r="Y582">
            <v>0.83</v>
          </cell>
          <cell r="Z582">
            <v>1</v>
          </cell>
          <cell r="AA582">
            <v>36.200000000000003</v>
          </cell>
          <cell r="AB582">
            <v>34.72</v>
          </cell>
          <cell r="AC582">
            <v>0.86</v>
          </cell>
          <cell r="AD582">
            <v>50</v>
          </cell>
          <cell r="AE582">
            <v>614</v>
          </cell>
          <cell r="AF582" t="str">
            <v>B1,B2,B3,B4</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row>
        <row r="583">
          <cell r="A583" t="str">
            <v>5554A01171</v>
          </cell>
          <cell r="B583" t="str">
            <v>AF</v>
          </cell>
          <cell r="C583" t="str">
            <v>C</v>
          </cell>
          <cell r="D583" t="str">
            <v>97157-1M</v>
          </cell>
          <cell r="E583">
            <v>1</v>
          </cell>
          <cell r="F583" t="str">
            <v>M19A MB</v>
          </cell>
          <cell r="I583">
            <v>1.3</v>
          </cell>
          <cell r="J583">
            <v>6.9</v>
          </cell>
          <cell r="K583">
            <v>8</v>
          </cell>
          <cell r="L583">
            <v>0.9</v>
          </cell>
          <cell r="M583">
            <v>9.49</v>
          </cell>
          <cell r="N583">
            <v>11</v>
          </cell>
          <cell r="O583">
            <v>3.78</v>
          </cell>
          <cell r="P583">
            <v>4.4000000000000004</v>
          </cell>
          <cell r="Q583">
            <v>3</v>
          </cell>
          <cell r="R583">
            <v>11.14</v>
          </cell>
          <cell r="S583">
            <v>12.9</v>
          </cell>
          <cell r="T583">
            <v>3</v>
          </cell>
          <cell r="Y583">
            <v>0.83</v>
          </cell>
          <cell r="Z583">
            <v>1</v>
          </cell>
          <cell r="AA583">
            <v>37.299999999999997</v>
          </cell>
          <cell r="AB583">
            <v>35.64</v>
          </cell>
          <cell r="AC583">
            <v>0.88</v>
          </cell>
          <cell r="AD583">
            <v>50</v>
          </cell>
          <cell r="AE583">
            <v>614</v>
          </cell>
          <cell r="AF583" t="str">
            <v>B1,B2,B3,B4</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row>
        <row r="584">
          <cell r="A584" t="str">
            <v>5554A01181</v>
          </cell>
          <cell r="B584" t="str">
            <v>AF</v>
          </cell>
          <cell r="C584" t="str">
            <v>C</v>
          </cell>
          <cell r="D584" t="str">
            <v>97157-2</v>
          </cell>
          <cell r="E584">
            <v>1</v>
          </cell>
          <cell r="F584" t="str">
            <v>M19A MB</v>
          </cell>
          <cell r="I584">
            <v>1.3</v>
          </cell>
          <cell r="J584">
            <v>6.9</v>
          </cell>
          <cell r="K584">
            <v>8</v>
          </cell>
          <cell r="L584">
            <v>0.9</v>
          </cell>
          <cell r="M584">
            <v>8.6300000000000008</v>
          </cell>
          <cell r="N584">
            <v>10</v>
          </cell>
          <cell r="O584">
            <v>3.72</v>
          </cell>
          <cell r="P584">
            <v>4.3</v>
          </cell>
          <cell r="Q584">
            <v>3</v>
          </cell>
          <cell r="R584">
            <v>11.14</v>
          </cell>
          <cell r="S584">
            <v>12.9</v>
          </cell>
          <cell r="T584">
            <v>3</v>
          </cell>
          <cell r="Y584">
            <v>0.83</v>
          </cell>
          <cell r="Z584">
            <v>1</v>
          </cell>
          <cell r="AA584">
            <v>36.200000000000003</v>
          </cell>
          <cell r="AB584">
            <v>34.72</v>
          </cell>
          <cell r="AC584">
            <v>0.86</v>
          </cell>
          <cell r="AD584">
            <v>50</v>
          </cell>
          <cell r="AE584">
            <v>614</v>
          </cell>
          <cell r="AF584" t="str">
            <v>B1,B2,B3,B4</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cell r="AW584">
            <v>0</v>
          </cell>
          <cell r="AX584">
            <v>0</v>
          </cell>
          <cell r="AY584">
            <v>0</v>
          </cell>
          <cell r="AZ584">
            <v>0</v>
          </cell>
        </row>
        <row r="585">
          <cell r="A585" t="str">
            <v>5554A01201</v>
          </cell>
          <cell r="B585" t="str">
            <v>AF</v>
          </cell>
          <cell r="C585" t="str">
            <v>C</v>
          </cell>
          <cell r="D585" t="str">
            <v>97157-2</v>
          </cell>
          <cell r="E585">
            <v>1</v>
          </cell>
          <cell r="F585" t="str">
            <v>M19A MB</v>
          </cell>
          <cell r="I585">
            <v>1.3</v>
          </cell>
          <cell r="J585">
            <v>6.9</v>
          </cell>
          <cell r="K585">
            <v>8</v>
          </cell>
          <cell r="L585">
            <v>0.9</v>
          </cell>
          <cell r="M585">
            <v>8.6300000000000008</v>
          </cell>
          <cell r="N585">
            <v>10</v>
          </cell>
          <cell r="O585">
            <v>3.72</v>
          </cell>
          <cell r="P585">
            <v>4.3</v>
          </cell>
          <cell r="Q585">
            <v>3</v>
          </cell>
          <cell r="R585">
            <v>11.14</v>
          </cell>
          <cell r="S585">
            <v>12.9</v>
          </cell>
          <cell r="T585">
            <v>3</v>
          </cell>
          <cell r="Y585">
            <v>0.83</v>
          </cell>
          <cell r="Z585">
            <v>1</v>
          </cell>
          <cell r="AA585">
            <v>36.200000000000003</v>
          </cell>
          <cell r="AB585">
            <v>34.72</v>
          </cell>
          <cell r="AC585">
            <v>0.86</v>
          </cell>
          <cell r="AD585">
            <v>50</v>
          </cell>
          <cell r="AE585">
            <v>614</v>
          </cell>
          <cell r="AF585" t="str">
            <v>B1,B2,B3,B4</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row>
        <row r="586">
          <cell r="A586" t="str">
            <v>5554A01211</v>
          </cell>
          <cell r="B586" t="str">
            <v>AF</v>
          </cell>
          <cell r="C586" t="str">
            <v>C</v>
          </cell>
          <cell r="D586" t="str">
            <v>97157-1M</v>
          </cell>
          <cell r="E586">
            <v>1</v>
          </cell>
          <cell r="F586" t="str">
            <v>M19A MB</v>
          </cell>
          <cell r="I586">
            <v>1.3</v>
          </cell>
          <cell r="J586">
            <v>6.9</v>
          </cell>
          <cell r="K586">
            <v>8</v>
          </cell>
          <cell r="L586">
            <v>0.9</v>
          </cell>
          <cell r="M586">
            <v>12.1</v>
          </cell>
          <cell r="N586">
            <v>14</v>
          </cell>
          <cell r="O586">
            <v>3.72</v>
          </cell>
          <cell r="P586">
            <v>4.3</v>
          </cell>
          <cell r="Q586">
            <v>3</v>
          </cell>
          <cell r="R586">
            <v>11.14</v>
          </cell>
          <cell r="S586">
            <v>12.9</v>
          </cell>
          <cell r="T586">
            <v>3</v>
          </cell>
          <cell r="Y586">
            <v>0.83</v>
          </cell>
          <cell r="Z586">
            <v>1</v>
          </cell>
          <cell r="AA586">
            <v>40.200000000000003</v>
          </cell>
          <cell r="AB586">
            <v>38.19</v>
          </cell>
          <cell r="AC586">
            <v>0.94</v>
          </cell>
          <cell r="AD586">
            <v>50</v>
          </cell>
          <cell r="AE586">
            <v>614</v>
          </cell>
          <cell r="AF586" t="str">
            <v>B1,B2,B3,B4</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cell r="AW586">
            <v>0</v>
          </cell>
          <cell r="AX586">
            <v>0</v>
          </cell>
          <cell r="AY586">
            <v>0</v>
          </cell>
          <cell r="AZ586">
            <v>0</v>
          </cell>
        </row>
        <row r="587">
          <cell r="A587" t="str">
            <v>5554A01221</v>
          </cell>
          <cell r="B587" t="str">
            <v>AF</v>
          </cell>
          <cell r="C587" t="str">
            <v>C</v>
          </cell>
          <cell r="D587" t="str">
            <v>97157-1M</v>
          </cell>
          <cell r="E587">
            <v>1</v>
          </cell>
          <cell r="F587" t="str">
            <v>M19A MB</v>
          </cell>
          <cell r="I587">
            <v>1.3</v>
          </cell>
          <cell r="J587">
            <v>6.9</v>
          </cell>
          <cell r="K587">
            <v>8</v>
          </cell>
          <cell r="L587">
            <v>0.9</v>
          </cell>
          <cell r="M587">
            <v>12.1</v>
          </cell>
          <cell r="N587">
            <v>14</v>
          </cell>
          <cell r="O587">
            <v>3.72</v>
          </cell>
          <cell r="P587">
            <v>4.3</v>
          </cell>
          <cell r="Q587">
            <v>3</v>
          </cell>
          <cell r="R587">
            <v>11.14</v>
          </cell>
          <cell r="S587">
            <v>12.9</v>
          </cell>
          <cell r="T587">
            <v>3</v>
          </cell>
          <cell r="Y587">
            <v>0.83</v>
          </cell>
          <cell r="Z587">
            <v>1</v>
          </cell>
          <cell r="AA587">
            <v>40.200000000000003</v>
          </cell>
          <cell r="AB587">
            <v>38.19</v>
          </cell>
          <cell r="AC587">
            <v>0.94</v>
          </cell>
          <cell r="AD587">
            <v>50</v>
          </cell>
          <cell r="AE587">
            <v>614</v>
          </cell>
          <cell r="AF587" t="str">
            <v>B1,B2,B3,B4</v>
          </cell>
          <cell r="AG587">
            <v>0</v>
          </cell>
          <cell r="AH587">
            <v>0</v>
          </cell>
          <cell r="AI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row>
        <row r="588">
          <cell r="A588" t="str">
            <v>5554A01231</v>
          </cell>
          <cell r="B588" t="str">
            <v>AF</v>
          </cell>
          <cell r="C588" t="str">
            <v>C</v>
          </cell>
          <cell r="D588" t="str">
            <v>97157-1M</v>
          </cell>
          <cell r="E588">
            <v>1</v>
          </cell>
          <cell r="F588" t="str">
            <v>M19A MB</v>
          </cell>
          <cell r="I588">
            <v>1.3</v>
          </cell>
          <cell r="J588">
            <v>6.9</v>
          </cell>
          <cell r="K588">
            <v>8</v>
          </cell>
          <cell r="L588">
            <v>0.9</v>
          </cell>
          <cell r="M588">
            <v>12.1</v>
          </cell>
          <cell r="N588">
            <v>14</v>
          </cell>
          <cell r="O588">
            <v>3.72</v>
          </cell>
          <cell r="P588">
            <v>4.3</v>
          </cell>
          <cell r="Q588">
            <v>3</v>
          </cell>
          <cell r="R588">
            <v>11.2</v>
          </cell>
          <cell r="S588">
            <v>13</v>
          </cell>
          <cell r="T588">
            <v>3</v>
          </cell>
          <cell r="Y588">
            <v>0.83</v>
          </cell>
          <cell r="Z588">
            <v>1</v>
          </cell>
          <cell r="AA588">
            <v>40.299999999999997</v>
          </cell>
          <cell r="AB588">
            <v>38.25</v>
          </cell>
          <cell r="AC588">
            <v>0.94</v>
          </cell>
          <cell r="AD588">
            <v>50</v>
          </cell>
          <cell r="AE588">
            <v>614</v>
          </cell>
          <cell r="AF588" t="str">
            <v>B3</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cell r="AW588">
            <v>0</v>
          </cell>
          <cell r="AX588">
            <v>0</v>
          </cell>
          <cell r="AY588">
            <v>0</v>
          </cell>
          <cell r="AZ588">
            <v>0</v>
          </cell>
        </row>
        <row r="589">
          <cell r="A589" t="str">
            <v>5554A01241</v>
          </cell>
          <cell r="B589" t="str">
            <v>AF</v>
          </cell>
          <cell r="C589" t="str">
            <v>C</v>
          </cell>
          <cell r="D589" t="str">
            <v>97157-1M</v>
          </cell>
          <cell r="E589">
            <v>1</v>
          </cell>
          <cell r="F589" t="str">
            <v>M19A MB</v>
          </cell>
          <cell r="I589">
            <v>1.3</v>
          </cell>
          <cell r="J589">
            <v>6.9</v>
          </cell>
          <cell r="K589">
            <v>8</v>
          </cell>
          <cell r="L589">
            <v>0.9</v>
          </cell>
          <cell r="M589">
            <v>13.8</v>
          </cell>
          <cell r="N589">
            <v>16</v>
          </cell>
          <cell r="O589">
            <v>3.72</v>
          </cell>
          <cell r="P589">
            <v>4.3</v>
          </cell>
          <cell r="Q589">
            <v>3</v>
          </cell>
          <cell r="R589">
            <v>11.2</v>
          </cell>
          <cell r="S589">
            <v>13</v>
          </cell>
          <cell r="T589">
            <v>3</v>
          </cell>
          <cell r="U589">
            <v>1.83</v>
          </cell>
          <cell r="V589">
            <v>2.1</v>
          </cell>
          <cell r="W589">
            <v>2.1</v>
          </cell>
          <cell r="Y589">
            <v>0.83</v>
          </cell>
          <cell r="Z589">
            <v>1</v>
          </cell>
          <cell r="AA589">
            <v>44.4</v>
          </cell>
          <cell r="AB589">
            <v>41.78</v>
          </cell>
          <cell r="AC589">
            <v>1.03</v>
          </cell>
          <cell r="AD589">
            <v>50</v>
          </cell>
          <cell r="AE589">
            <v>614</v>
          </cell>
          <cell r="AF589" t="str">
            <v>B1,B2,B3,B4</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row>
        <row r="590">
          <cell r="A590" t="str">
            <v>5554A01251</v>
          </cell>
          <cell r="B590" t="str">
            <v>AF</v>
          </cell>
          <cell r="C590" t="str">
            <v>C</v>
          </cell>
          <cell r="D590" t="str">
            <v>97157-2</v>
          </cell>
          <cell r="E590">
            <v>1</v>
          </cell>
          <cell r="F590" t="str">
            <v>M19A MB</v>
          </cell>
          <cell r="I590">
            <v>1.3</v>
          </cell>
          <cell r="J590">
            <v>6.9</v>
          </cell>
          <cell r="K590">
            <v>8</v>
          </cell>
          <cell r="L590">
            <v>0.9</v>
          </cell>
          <cell r="M590">
            <v>12.1</v>
          </cell>
          <cell r="N590">
            <v>14</v>
          </cell>
          <cell r="O590">
            <v>3.72</v>
          </cell>
          <cell r="P590">
            <v>4.3</v>
          </cell>
          <cell r="Q590">
            <v>3</v>
          </cell>
          <cell r="R590">
            <v>11.2</v>
          </cell>
          <cell r="S590">
            <v>13</v>
          </cell>
          <cell r="T590">
            <v>3</v>
          </cell>
          <cell r="Y590">
            <v>0.83</v>
          </cell>
          <cell r="Z590">
            <v>1</v>
          </cell>
          <cell r="AA590">
            <v>40.299999999999997</v>
          </cell>
          <cell r="AB590">
            <v>38.25</v>
          </cell>
          <cell r="AC590">
            <v>0.94</v>
          </cell>
          <cell r="AD590">
            <v>50</v>
          </cell>
          <cell r="AE590">
            <v>614</v>
          </cell>
          <cell r="AF590" t="str">
            <v>B1,B2,B3,B4</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row>
        <row r="591">
          <cell r="A591" t="str">
            <v>5554A01271</v>
          </cell>
          <cell r="B591" t="str">
            <v>AF</v>
          </cell>
          <cell r="C591" t="str">
            <v>C</v>
          </cell>
          <cell r="D591" t="str">
            <v>97157-1M</v>
          </cell>
          <cell r="E591">
            <v>1</v>
          </cell>
          <cell r="F591" t="str">
            <v>M19A MB</v>
          </cell>
          <cell r="I591">
            <v>1.3</v>
          </cell>
          <cell r="J591">
            <v>6.9</v>
          </cell>
          <cell r="K591">
            <v>8</v>
          </cell>
          <cell r="L591">
            <v>0.9</v>
          </cell>
          <cell r="M591">
            <v>12.1</v>
          </cell>
          <cell r="N591">
            <v>14</v>
          </cell>
          <cell r="O591">
            <v>3.78</v>
          </cell>
          <cell r="P591">
            <v>4.4000000000000004</v>
          </cell>
          <cell r="Q591">
            <v>3</v>
          </cell>
          <cell r="R591">
            <v>11.2</v>
          </cell>
          <cell r="S591">
            <v>13</v>
          </cell>
          <cell r="T591">
            <v>3</v>
          </cell>
          <cell r="Y591">
            <v>0.83</v>
          </cell>
          <cell r="Z591">
            <v>1</v>
          </cell>
          <cell r="AA591">
            <v>40.4</v>
          </cell>
          <cell r="AB591">
            <v>38.31</v>
          </cell>
          <cell r="AC591">
            <v>0.95</v>
          </cell>
          <cell r="AD591">
            <v>50</v>
          </cell>
          <cell r="AE591">
            <v>614</v>
          </cell>
          <cell r="AF591" t="str">
            <v>B1,B2,B3,B4</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row>
        <row r="592">
          <cell r="A592" t="str">
            <v>5554A01281</v>
          </cell>
          <cell r="B592" t="str">
            <v>AF</v>
          </cell>
          <cell r="C592" t="str">
            <v>C</v>
          </cell>
          <cell r="D592" t="str">
            <v>97157-1M</v>
          </cell>
          <cell r="E592">
            <v>1</v>
          </cell>
          <cell r="F592" t="str">
            <v>M19A MB</v>
          </cell>
          <cell r="I592">
            <v>1.3</v>
          </cell>
          <cell r="J592">
            <v>6.9</v>
          </cell>
          <cell r="K592">
            <v>8</v>
          </cell>
          <cell r="L592">
            <v>0.9</v>
          </cell>
          <cell r="M592">
            <v>12.1</v>
          </cell>
          <cell r="N592">
            <v>14</v>
          </cell>
          <cell r="O592">
            <v>3.78</v>
          </cell>
          <cell r="P592">
            <v>4.4000000000000004</v>
          </cell>
          <cell r="Q592">
            <v>3</v>
          </cell>
          <cell r="R592">
            <v>11.2</v>
          </cell>
          <cell r="S592">
            <v>13</v>
          </cell>
          <cell r="T592">
            <v>3</v>
          </cell>
          <cell r="Y592">
            <v>0.83</v>
          </cell>
          <cell r="Z592">
            <v>1</v>
          </cell>
          <cell r="AA592">
            <v>40.4</v>
          </cell>
          <cell r="AB592">
            <v>38.31</v>
          </cell>
          <cell r="AC592">
            <v>0.95</v>
          </cell>
          <cell r="AD592">
            <v>50</v>
          </cell>
          <cell r="AE592">
            <v>614</v>
          </cell>
          <cell r="AF592" t="str">
            <v>B3</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row>
        <row r="593">
          <cell r="A593" t="str">
            <v>5554A01291</v>
          </cell>
          <cell r="B593" t="str">
            <v>AF</v>
          </cell>
          <cell r="C593" t="str">
            <v>C</v>
          </cell>
          <cell r="D593" t="str">
            <v>97157-1M</v>
          </cell>
          <cell r="E593">
            <v>1</v>
          </cell>
          <cell r="F593" t="str">
            <v>M19A MB</v>
          </cell>
          <cell r="G593">
            <v>5.4</v>
          </cell>
          <cell r="I593">
            <v>1.3</v>
          </cell>
          <cell r="J593">
            <v>6.9</v>
          </cell>
          <cell r="K593">
            <v>8</v>
          </cell>
          <cell r="L593">
            <v>0.9</v>
          </cell>
          <cell r="M593">
            <v>14.7</v>
          </cell>
          <cell r="N593">
            <v>17</v>
          </cell>
          <cell r="O593">
            <v>3.72</v>
          </cell>
          <cell r="P593">
            <v>4.3</v>
          </cell>
          <cell r="Q593">
            <v>1</v>
          </cell>
          <cell r="R593">
            <v>11.2</v>
          </cell>
          <cell r="S593">
            <v>13</v>
          </cell>
          <cell r="T593">
            <v>1</v>
          </cell>
          <cell r="U593">
            <v>1.83</v>
          </cell>
          <cell r="V593">
            <v>2.1</v>
          </cell>
          <cell r="Y593">
            <v>0.83</v>
          </cell>
          <cell r="Z593">
            <v>1</v>
          </cell>
          <cell r="AA593">
            <v>45.4</v>
          </cell>
          <cell r="AB593">
            <v>42.68</v>
          </cell>
          <cell r="AC593">
            <v>1.05</v>
          </cell>
          <cell r="AD593">
            <v>50</v>
          </cell>
          <cell r="AE593">
            <v>614</v>
          </cell>
          <cell r="AF593" t="str">
            <v>B1,B2,B3,B4</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row>
        <row r="594">
          <cell r="A594" t="str">
            <v>5554A01311</v>
          </cell>
          <cell r="B594" t="str">
            <v>AF</v>
          </cell>
          <cell r="C594" t="str">
            <v>C</v>
          </cell>
          <cell r="D594" t="str">
            <v>97157-2</v>
          </cell>
          <cell r="E594">
            <v>1</v>
          </cell>
          <cell r="F594" t="str">
            <v>M19A</v>
          </cell>
          <cell r="I594">
            <v>1.3</v>
          </cell>
          <cell r="J594">
            <v>6.9</v>
          </cell>
          <cell r="K594">
            <v>8</v>
          </cell>
          <cell r="L594">
            <v>0.9</v>
          </cell>
          <cell r="M594">
            <v>12.1</v>
          </cell>
          <cell r="N594">
            <v>14</v>
          </cell>
          <cell r="O594">
            <v>3.72</v>
          </cell>
          <cell r="P594">
            <v>4.3</v>
          </cell>
          <cell r="Q594">
            <v>3</v>
          </cell>
          <cell r="R594">
            <v>11.2</v>
          </cell>
          <cell r="S594">
            <v>13</v>
          </cell>
          <cell r="T594">
            <v>3</v>
          </cell>
          <cell r="Y594">
            <v>0.83</v>
          </cell>
          <cell r="Z594">
            <v>1</v>
          </cell>
          <cell r="AA594">
            <v>40.299999999999997</v>
          </cell>
          <cell r="AB594">
            <v>38.25</v>
          </cell>
          <cell r="AC594">
            <v>0.94</v>
          </cell>
          <cell r="AD594">
            <v>50</v>
          </cell>
          <cell r="AE594">
            <v>614</v>
          </cell>
          <cell r="AF594" t="str">
            <v>B1,B2,B3,B4</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row>
        <row r="595">
          <cell r="A595" t="str">
            <v>5554A04001</v>
          </cell>
          <cell r="B595" t="str">
            <v>AF</v>
          </cell>
          <cell r="C595" t="str">
            <v>C</v>
          </cell>
          <cell r="D595" t="str">
            <v>98302-1</v>
          </cell>
          <cell r="F595" t="str">
            <v>IDM LED BD</v>
          </cell>
          <cell r="I595">
            <v>0.09</v>
          </cell>
          <cell r="J595">
            <v>0.7</v>
          </cell>
          <cell r="K595">
            <v>2</v>
          </cell>
          <cell r="L595">
            <v>0.5</v>
          </cell>
          <cell r="M595">
            <v>2.42</v>
          </cell>
          <cell r="N595">
            <v>7</v>
          </cell>
          <cell r="O595">
            <v>0.39</v>
          </cell>
          <cell r="P595">
            <v>1.1000000000000001</v>
          </cell>
          <cell r="Y595">
            <v>0.67</v>
          </cell>
          <cell r="Z595">
            <v>2</v>
          </cell>
          <cell r="AA595">
            <v>12.1</v>
          </cell>
          <cell r="AB595">
            <v>4.8600000000000003</v>
          </cell>
          <cell r="AC595">
            <v>0.12</v>
          </cell>
          <cell r="AD595">
            <v>20</v>
          </cell>
          <cell r="AE595">
            <v>1535</v>
          </cell>
          <cell r="AF595" t="str">
            <v>B1,B2,B3,B4</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596" t="str">
            <v>5554A05001</v>
          </cell>
          <cell r="B596" t="str">
            <v>AF</v>
          </cell>
          <cell r="C596" t="str">
            <v>C</v>
          </cell>
          <cell r="D596" t="str">
            <v>98303-1</v>
          </cell>
          <cell r="F596" t="str">
            <v>IDM BPW3</v>
          </cell>
          <cell r="I596">
            <v>0.77</v>
          </cell>
          <cell r="J596">
            <v>1.5</v>
          </cell>
          <cell r="K596">
            <v>3</v>
          </cell>
          <cell r="L596">
            <v>0.5</v>
          </cell>
          <cell r="M596">
            <v>5</v>
          </cell>
          <cell r="N596">
            <v>10</v>
          </cell>
          <cell r="O596">
            <v>2.31</v>
          </cell>
          <cell r="P596">
            <v>4.5999999999999996</v>
          </cell>
          <cell r="R596">
            <v>0.4</v>
          </cell>
          <cell r="S596">
            <v>0.8</v>
          </cell>
          <cell r="Y596">
            <v>0.48</v>
          </cell>
          <cell r="Z596">
            <v>1</v>
          </cell>
          <cell r="AA596">
            <v>19</v>
          </cell>
          <cell r="AB596">
            <v>10.9</v>
          </cell>
          <cell r="AC596">
            <v>0.27</v>
          </cell>
          <cell r="AD596">
            <v>29</v>
          </cell>
          <cell r="AE596">
            <v>1060</v>
          </cell>
          <cell r="AF596" t="str">
            <v>B1,B2,B3,B4</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cell r="AW596">
            <v>0</v>
          </cell>
          <cell r="AX596">
            <v>0</v>
          </cell>
          <cell r="AY596">
            <v>0</v>
          </cell>
        </row>
        <row r="597">
          <cell r="A597" t="str">
            <v>5554A05011</v>
          </cell>
          <cell r="B597" t="str">
            <v>AF</v>
          </cell>
          <cell r="C597" t="str">
            <v>C</v>
          </cell>
          <cell r="D597" t="str">
            <v>98303-2</v>
          </cell>
          <cell r="F597" t="str">
            <v>IDM BPS3</v>
          </cell>
          <cell r="I597">
            <v>0.5</v>
          </cell>
          <cell r="J597">
            <v>1.7</v>
          </cell>
          <cell r="K597">
            <v>2</v>
          </cell>
          <cell r="L597">
            <v>0.5</v>
          </cell>
          <cell r="M597">
            <v>10.4</v>
          </cell>
          <cell r="N597">
            <v>12</v>
          </cell>
          <cell r="O597">
            <v>2.31</v>
          </cell>
          <cell r="P597">
            <v>2.7</v>
          </cell>
          <cell r="R597">
            <v>0.4</v>
          </cell>
          <cell r="S597">
            <v>0.5</v>
          </cell>
          <cell r="Y597">
            <v>0.83</v>
          </cell>
          <cell r="Z597">
            <v>1</v>
          </cell>
          <cell r="AA597">
            <v>18.2</v>
          </cell>
          <cell r="AB597">
            <v>17.14</v>
          </cell>
          <cell r="AC597">
            <v>0.42</v>
          </cell>
          <cell r="AD597">
            <v>50</v>
          </cell>
          <cell r="AE597">
            <v>614</v>
          </cell>
          <cell r="AF597" t="str">
            <v>B1,B2,B3,B4</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cell r="AW597">
            <v>0</v>
          </cell>
          <cell r="AX597">
            <v>0</v>
          </cell>
          <cell r="AY597">
            <v>0</v>
          </cell>
        </row>
        <row r="598">
          <cell r="A598" t="str">
            <v>5554A05021</v>
          </cell>
          <cell r="B598" t="str">
            <v>AF</v>
          </cell>
          <cell r="C598" t="str">
            <v>C</v>
          </cell>
          <cell r="D598" t="str">
            <v>98396-2</v>
          </cell>
          <cell r="E598">
            <v>4</v>
          </cell>
          <cell r="F598" t="str">
            <v>BPL3</v>
          </cell>
          <cell r="I598">
            <v>0.5</v>
          </cell>
          <cell r="J598">
            <v>0.8</v>
          </cell>
          <cell r="K598">
            <v>2</v>
          </cell>
          <cell r="L598">
            <v>0.5</v>
          </cell>
          <cell r="M598">
            <v>10.3</v>
          </cell>
          <cell r="N598">
            <v>17</v>
          </cell>
          <cell r="O598">
            <v>0.4</v>
          </cell>
          <cell r="P598">
            <v>0.7</v>
          </cell>
          <cell r="R598">
            <v>2.97</v>
          </cell>
          <cell r="S598">
            <v>4.9000000000000004</v>
          </cell>
          <cell r="X598">
            <v>0.5</v>
          </cell>
          <cell r="Y598">
            <v>0.57999999999999996</v>
          </cell>
          <cell r="Z598">
            <v>1</v>
          </cell>
          <cell r="AA598">
            <v>25.6</v>
          </cell>
          <cell r="AB598">
            <v>16.55</v>
          </cell>
          <cell r="AC598">
            <v>0.41</v>
          </cell>
          <cell r="AD598">
            <v>35</v>
          </cell>
          <cell r="AE598">
            <v>877</v>
          </cell>
          <cell r="AF598" t="str">
            <v>B1,B2,B3,B4</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row>
        <row r="599">
          <cell r="A599" t="str">
            <v>5554A07001</v>
          </cell>
          <cell r="B599" t="str">
            <v>AF</v>
          </cell>
          <cell r="C599" t="str">
            <v>C</v>
          </cell>
          <cell r="D599" t="str">
            <v>98396-1</v>
          </cell>
          <cell r="E599">
            <v>4</v>
          </cell>
          <cell r="F599" t="str">
            <v>IDM BPL3</v>
          </cell>
          <cell r="I599">
            <v>0.5</v>
          </cell>
          <cell r="J599">
            <v>0.9</v>
          </cell>
          <cell r="K599">
            <v>2</v>
          </cell>
          <cell r="L599">
            <v>0.5</v>
          </cell>
          <cell r="M599">
            <v>10.3</v>
          </cell>
          <cell r="N599">
            <v>17</v>
          </cell>
          <cell r="O599">
            <v>0.4</v>
          </cell>
          <cell r="P599">
            <v>0.7</v>
          </cell>
          <cell r="R599">
            <v>2.97</v>
          </cell>
          <cell r="S599">
            <v>4.9000000000000004</v>
          </cell>
          <cell r="Y599">
            <v>0.57999999999999996</v>
          </cell>
          <cell r="Z599">
            <v>1</v>
          </cell>
          <cell r="AA599">
            <v>25.6</v>
          </cell>
          <cell r="AB599">
            <v>16.649999999999999</v>
          </cell>
          <cell r="AC599">
            <v>0.41</v>
          </cell>
          <cell r="AD599">
            <v>35</v>
          </cell>
          <cell r="AE599">
            <v>877</v>
          </cell>
          <cell r="AF599" t="str">
            <v>B1,B2,B3,B4</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row>
        <row r="600">
          <cell r="A600" t="str">
            <v>5554A09001</v>
          </cell>
          <cell r="C600" t="str">
            <v>C</v>
          </cell>
          <cell r="D600" t="str">
            <v>98395-1</v>
          </cell>
          <cell r="E600">
            <v>4</v>
          </cell>
          <cell r="F600" t="str">
            <v>SAF-TE BD</v>
          </cell>
          <cell r="I600">
            <v>0.5</v>
          </cell>
          <cell r="J600">
            <v>1.2</v>
          </cell>
          <cell r="K600">
            <v>2</v>
          </cell>
          <cell r="L600">
            <v>0.5</v>
          </cell>
          <cell r="M600">
            <v>5.4</v>
          </cell>
          <cell r="N600">
            <v>9</v>
          </cell>
          <cell r="O600">
            <v>1.2</v>
          </cell>
          <cell r="P600">
            <v>2</v>
          </cell>
          <cell r="Q600">
            <v>2</v>
          </cell>
          <cell r="Y600">
            <v>0.57999999999999996</v>
          </cell>
          <cell r="Z600">
            <v>1</v>
          </cell>
          <cell r="AA600">
            <v>14</v>
          </cell>
          <cell r="AB600">
            <v>9.8800000000000008</v>
          </cell>
          <cell r="AC600">
            <v>0.24</v>
          </cell>
          <cell r="AD600">
            <v>35</v>
          </cell>
          <cell r="AE600">
            <v>877</v>
          </cell>
          <cell r="AF600" t="str">
            <v>B4</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row>
        <row r="601">
          <cell r="A601" t="str">
            <v>5554A09D01</v>
          </cell>
          <cell r="C601" t="str">
            <v>A</v>
          </cell>
          <cell r="AA601">
            <v>0</v>
          </cell>
          <cell r="AD601">
            <v>35</v>
          </cell>
          <cell r="AE601">
            <v>877</v>
          </cell>
          <cell r="AF601" t="str">
            <v>B1,B2,B3,B4</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A602" t="str">
            <v>5555A01001</v>
          </cell>
          <cell r="B602" t="str">
            <v>AF</v>
          </cell>
          <cell r="C602" t="str">
            <v>C</v>
          </cell>
          <cell r="D602" t="str">
            <v>97176-1</v>
          </cell>
          <cell r="E602">
            <v>1</v>
          </cell>
          <cell r="F602" t="str">
            <v>M9D MB</v>
          </cell>
          <cell r="I602">
            <v>0.33</v>
          </cell>
          <cell r="J602">
            <v>4.92</v>
          </cell>
          <cell r="K602">
            <v>5</v>
          </cell>
          <cell r="L602">
            <v>1.26</v>
          </cell>
          <cell r="M602">
            <v>9.84</v>
          </cell>
          <cell r="N602">
            <v>10</v>
          </cell>
          <cell r="O602">
            <v>3.71</v>
          </cell>
          <cell r="P602">
            <v>3.8</v>
          </cell>
          <cell r="R602">
            <v>12.28</v>
          </cell>
          <cell r="S602">
            <v>12.5</v>
          </cell>
          <cell r="Y602">
            <v>0.95</v>
          </cell>
          <cell r="Z602">
            <v>1</v>
          </cell>
          <cell r="AA602">
            <v>32.299999999999997</v>
          </cell>
          <cell r="AB602">
            <v>33.619999999999997</v>
          </cell>
          <cell r="AC602">
            <v>0.83</v>
          </cell>
          <cell r="AD602">
            <v>57</v>
          </cell>
          <cell r="AE602">
            <v>539</v>
          </cell>
          <cell r="AF602" t="str">
            <v>B1,B2,B3,B4</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row>
        <row r="603">
          <cell r="A603" t="str">
            <v>5555A01011</v>
          </cell>
          <cell r="B603" t="str">
            <v>AF</v>
          </cell>
          <cell r="C603" t="str">
            <v>C</v>
          </cell>
          <cell r="D603" t="str">
            <v>97176-1</v>
          </cell>
          <cell r="E603">
            <v>1</v>
          </cell>
          <cell r="F603" t="str">
            <v>M9D MB</v>
          </cell>
          <cell r="I603">
            <v>0.33</v>
          </cell>
          <cell r="J603">
            <v>4.92</v>
          </cell>
          <cell r="K603">
            <v>5</v>
          </cell>
          <cell r="L603">
            <v>1.26</v>
          </cell>
          <cell r="M603">
            <v>9.84</v>
          </cell>
          <cell r="N603">
            <v>10</v>
          </cell>
          <cell r="O603">
            <v>3.71</v>
          </cell>
          <cell r="P603">
            <v>3.8</v>
          </cell>
          <cell r="R603">
            <v>12.28</v>
          </cell>
          <cell r="S603">
            <v>12.5</v>
          </cell>
          <cell r="Y603">
            <v>0.95</v>
          </cell>
          <cell r="Z603">
            <v>1</v>
          </cell>
          <cell r="AA603">
            <v>32.299999999999997</v>
          </cell>
          <cell r="AB603">
            <v>33.619999999999997</v>
          </cell>
          <cell r="AC603">
            <v>0.83</v>
          </cell>
          <cell r="AD603">
            <v>57</v>
          </cell>
          <cell r="AE603">
            <v>539</v>
          </cell>
          <cell r="AF603" t="str">
            <v>B1,B2,B3,B4</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cell r="AW603">
            <v>0</v>
          </cell>
          <cell r="AX603">
            <v>0</v>
          </cell>
          <cell r="AY603">
            <v>0</v>
          </cell>
        </row>
        <row r="604">
          <cell r="A604" t="str">
            <v>5555A01051</v>
          </cell>
          <cell r="B604" t="str">
            <v>AF</v>
          </cell>
          <cell r="C604" t="str">
            <v>C</v>
          </cell>
          <cell r="D604" t="str">
            <v>97176-2</v>
          </cell>
          <cell r="E604">
            <v>1</v>
          </cell>
          <cell r="F604" t="str">
            <v>M9D MB</v>
          </cell>
          <cell r="I604">
            <v>0.33</v>
          </cell>
          <cell r="J604">
            <v>4.66</v>
          </cell>
          <cell r="K604">
            <v>6</v>
          </cell>
          <cell r="L604">
            <v>1.26</v>
          </cell>
          <cell r="M604">
            <v>10.9</v>
          </cell>
          <cell r="N604">
            <v>14</v>
          </cell>
          <cell r="O604">
            <v>3.71</v>
          </cell>
          <cell r="P604">
            <v>4.8</v>
          </cell>
          <cell r="R604">
            <v>10.44</v>
          </cell>
          <cell r="S604">
            <v>13.4</v>
          </cell>
          <cell r="Y604">
            <v>0.75</v>
          </cell>
          <cell r="Z604">
            <v>1</v>
          </cell>
          <cell r="AA604">
            <v>39.200000000000003</v>
          </cell>
          <cell r="AB604">
            <v>32.380000000000003</v>
          </cell>
          <cell r="AC604">
            <v>0.8</v>
          </cell>
          <cell r="AD604">
            <v>45</v>
          </cell>
          <cell r="AE604">
            <v>682</v>
          </cell>
          <cell r="AF604" t="str">
            <v>B1,B2,B3,B4</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cell r="AW604">
            <v>0</v>
          </cell>
          <cell r="AX604">
            <v>0</v>
          </cell>
          <cell r="AY604">
            <v>0</v>
          </cell>
        </row>
        <row r="605">
          <cell r="A605" t="str">
            <v>5555A01061</v>
          </cell>
          <cell r="B605" t="str">
            <v>AF</v>
          </cell>
          <cell r="C605" t="str">
            <v>C</v>
          </cell>
          <cell r="D605" t="str">
            <v>97176-2</v>
          </cell>
          <cell r="E605">
            <v>1</v>
          </cell>
          <cell r="F605" t="str">
            <v>M9D MB</v>
          </cell>
          <cell r="I605">
            <v>0.33</v>
          </cell>
          <cell r="J605">
            <v>4.66</v>
          </cell>
          <cell r="K605">
            <v>6</v>
          </cell>
          <cell r="L605">
            <v>1.26</v>
          </cell>
          <cell r="M605">
            <v>10.1</v>
          </cell>
          <cell r="N605">
            <v>13</v>
          </cell>
          <cell r="O605">
            <v>3.71</v>
          </cell>
          <cell r="P605">
            <v>4.8</v>
          </cell>
          <cell r="R605">
            <v>10.44</v>
          </cell>
          <cell r="S605">
            <v>13.4</v>
          </cell>
          <cell r="Y605">
            <v>0.75</v>
          </cell>
          <cell r="Z605">
            <v>1</v>
          </cell>
          <cell r="AA605">
            <v>38.200000000000003</v>
          </cell>
          <cell r="AB605">
            <v>31.58</v>
          </cell>
          <cell r="AC605">
            <v>0.78</v>
          </cell>
          <cell r="AD605">
            <v>45</v>
          </cell>
          <cell r="AE605">
            <v>682</v>
          </cell>
          <cell r="AF605" t="str">
            <v>B1,B2,B3,B4</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cell r="AW605">
            <v>0</v>
          </cell>
          <cell r="AX605">
            <v>0</v>
          </cell>
          <cell r="AY605">
            <v>0</v>
          </cell>
        </row>
        <row r="606">
          <cell r="A606" t="str">
            <v>5555A01111</v>
          </cell>
          <cell r="B606" t="str">
            <v>AF</v>
          </cell>
          <cell r="C606" t="str">
            <v>C</v>
          </cell>
          <cell r="D606" t="str">
            <v>97176-2</v>
          </cell>
          <cell r="E606">
            <v>1</v>
          </cell>
          <cell r="F606" t="str">
            <v>M9D-2</v>
          </cell>
          <cell r="I606">
            <v>0.33</v>
          </cell>
          <cell r="J606">
            <v>4.66</v>
          </cell>
          <cell r="K606">
            <v>6</v>
          </cell>
          <cell r="L606">
            <v>1.3</v>
          </cell>
          <cell r="M606">
            <v>12.4</v>
          </cell>
          <cell r="N606">
            <v>16</v>
          </cell>
          <cell r="O606">
            <v>3.71</v>
          </cell>
          <cell r="P606">
            <v>4.8</v>
          </cell>
          <cell r="Q606">
            <v>3</v>
          </cell>
          <cell r="R606">
            <v>10.5</v>
          </cell>
          <cell r="S606">
            <v>13.5</v>
          </cell>
          <cell r="T606">
            <v>3</v>
          </cell>
          <cell r="Y606">
            <v>0.75</v>
          </cell>
          <cell r="Z606">
            <v>1</v>
          </cell>
          <cell r="AA606">
            <v>41.3</v>
          </cell>
          <cell r="AB606">
            <v>33.979999999999997</v>
          </cell>
          <cell r="AC606">
            <v>0.84</v>
          </cell>
          <cell r="AD606">
            <v>45</v>
          </cell>
          <cell r="AE606">
            <v>682</v>
          </cell>
          <cell r="AF606" t="str">
            <v>B1,B2,B3,B4</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row>
        <row r="607">
          <cell r="A607" t="str">
            <v>5555A01121</v>
          </cell>
          <cell r="B607" t="str">
            <v>AF</v>
          </cell>
          <cell r="C607" t="str">
            <v>C</v>
          </cell>
          <cell r="D607" t="str">
            <v>97176-2</v>
          </cell>
          <cell r="E607">
            <v>1</v>
          </cell>
          <cell r="F607" t="str">
            <v>M9D-2</v>
          </cell>
          <cell r="I607">
            <v>0.33</v>
          </cell>
          <cell r="J607">
            <v>4.66</v>
          </cell>
          <cell r="K607">
            <v>6</v>
          </cell>
          <cell r="L607">
            <v>1.3</v>
          </cell>
          <cell r="M607">
            <v>11.7</v>
          </cell>
          <cell r="N607">
            <v>15</v>
          </cell>
          <cell r="O607">
            <v>3.71</v>
          </cell>
          <cell r="P607">
            <v>4.8</v>
          </cell>
          <cell r="Q607">
            <v>3</v>
          </cell>
          <cell r="R607">
            <v>10.5</v>
          </cell>
          <cell r="S607">
            <v>13.5</v>
          </cell>
          <cell r="T607">
            <v>3</v>
          </cell>
          <cell r="Y607">
            <v>0.75</v>
          </cell>
          <cell r="Z607">
            <v>1</v>
          </cell>
          <cell r="AA607">
            <v>40.299999999999997</v>
          </cell>
          <cell r="AB607">
            <v>33.28</v>
          </cell>
          <cell r="AC607">
            <v>0.82</v>
          </cell>
          <cell r="AD607">
            <v>45</v>
          </cell>
          <cell r="AE607">
            <v>682</v>
          </cell>
          <cell r="AF607" t="str">
            <v>B1,B2,B3,B4</v>
          </cell>
          <cell r="AG607">
            <v>0</v>
          </cell>
          <cell r="AH607">
            <v>0</v>
          </cell>
          <cell r="AI607">
            <v>0</v>
          </cell>
          <cell r="AJ607">
            <v>0</v>
          </cell>
          <cell r="AK607">
            <v>0</v>
          </cell>
          <cell r="AL607">
            <v>0</v>
          </cell>
          <cell r="AM607">
            <v>0</v>
          </cell>
          <cell r="AN607">
            <v>0</v>
          </cell>
          <cell r="AO607">
            <v>0</v>
          </cell>
          <cell r="AP607">
            <v>0</v>
          </cell>
          <cell r="AQ607">
            <v>0</v>
          </cell>
          <cell r="AR607">
            <v>0</v>
          </cell>
          <cell r="AS607">
            <v>0</v>
          </cell>
          <cell r="AT607">
            <v>0</v>
          </cell>
          <cell r="AU607">
            <v>0</v>
          </cell>
          <cell r="AV607">
            <v>0</v>
          </cell>
          <cell r="AW607">
            <v>0</v>
          </cell>
          <cell r="AX607">
            <v>0</v>
          </cell>
          <cell r="AY607">
            <v>0</v>
          </cell>
          <cell r="AZ607">
            <v>0</v>
          </cell>
        </row>
        <row r="608">
          <cell r="A608" t="str">
            <v>5555A02001</v>
          </cell>
          <cell r="B608" t="str">
            <v>AF</v>
          </cell>
          <cell r="C608" t="str">
            <v>C</v>
          </cell>
          <cell r="D608" t="str">
            <v>97506-1</v>
          </cell>
          <cell r="E608">
            <v>1</v>
          </cell>
          <cell r="F608" t="str">
            <v>M9BX CPU BD</v>
          </cell>
          <cell r="I608">
            <v>1.29</v>
          </cell>
          <cell r="J608">
            <v>2.69</v>
          </cell>
          <cell r="K608">
            <v>6</v>
          </cell>
          <cell r="L608">
            <v>0.01</v>
          </cell>
          <cell r="M608">
            <v>3.14</v>
          </cell>
          <cell r="N608">
            <v>7</v>
          </cell>
          <cell r="O608">
            <v>2.94</v>
          </cell>
          <cell r="P608">
            <v>6.6</v>
          </cell>
          <cell r="R608">
            <v>5.0199999999999996</v>
          </cell>
          <cell r="S608">
            <v>11.2</v>
          </cell>
          <cell r="Y608">
            <v>0.43</v>
          </cell>
          <cell r="Z608">
            <v>1</v>
          </cell>
          <cell r="AA608">
            <v>32</v>
          </cell>
          <cell r="AB608">
            <v>15.5</v>
          </cell>
          <cell r="AC608">
            <v>0.38</v>
          </cell>
          <cell r="AD608">
            <v>26</v>
          </cell>
          <cell r="AE608">
            <v>1182</v>
          </cell>
          <cell r="AF608" t="str">
            <v>B1,B2,B3,B4</v>
          </cell>
          <cell r="AG608">
            <v>0</v>
          </cell>
          <cell r="AH608">
            <v>0</v>
          </cell>
          <cell r="AI608">
            <v>0</v>
          </cell>
          <cell r="AJ608">
            <v>0</v>
          </cell>
          <cell r="AK608">
            <v>0</v>
          </cell>
          <cell r="AL608">
            <v>0</v>
          </cell>
          <cell r="AM608">
            <v>0</v>
          </cell>
          <cell r="AN608">
            <v>0</v>
          </cell>
          <cell r="AO608">
            <v>0</v>
          </cell>
          <cell r="AP608">
            <v>0</v>
          </cell>
          <cell r="AQ608">
            <v>0</v>
          </cell>
          <cell r="AR608">
            <v>0</v>
          </cell>
          <cell r="AS608">
            <v>0</v>
          </cell>
          <cell r="AT608">
            <v>0</v>
          </cell>
          <cell r="AU608">
            <v>0</v>
          </cell>
          <cell r="AV608">
            <v>0</v>
          </cell>
          <cell r="AW608">
            <v>0</v>
          </cell>
          <cell r="AX608">
            <v>0</v>
          </cell>
          <cell r="AY608">
            <v>0</v>
          </cell>
        </row>
        <row r="609">
          <cell r="A609" t="str">
            <v>5555A02011</v>
          </cell>
          <cell r="B609" t="str">
            <v>AF</v>
          </cell>
          <cell r="C609" t="str">
            <v>C</v>
          </cell>
          <cell r="D609" t="str">
            <v>97506-1</v>
          </cell>
          <cell r="E609">
            <v>1</v>
          </cell>
          <cell r="F609" t="str">
            <v>M9BX CPU BD</v>
          </cell>
          <cell r="I609">
            <v>1.29</v>
          </cell>
          <cell r="J609">
            <v>2.69</v>
          </cell>
          <cell r="K609">
            <v>6</v>
          </cell>
          <cell r="L609">
            <v>0.01</v>
          </cell>
          <cell r="M609">
            <v>2.69</v>
          </cell>
          <cell r="N609">
            <v>6</v>
          </cell>
          <cell r="O609">
            <v>2.94</v>
          </cell>
          <cell r="P609">
            <v>6.6</v>
          </cell>
          <cell r="R609">
            <v>5.0199999999999996</v>
          </cell>
          <cell r="S609">
            <v>11.2</v>
          </cell>
          <cell r="Y609">
            <v>0.43</v>
          </cell>
          <cell r="Z609">
            <v>1</v>
          </cell>
          <cell r="AA609">
            <v>31</v>
          </cell>
          <cell r="AB609">
            <v>15</v>
          </cell>
          <cell r="AC609">
            <v>0.37</v>
          </cell>
          <cell r="AD609">
            <v>26</v>
          </cell>
          <cell r="AE609">
            <v>1182</v>
          </cell>
          <cell r="AF609" t="str">
            <v>B1,B2,B3,B4</v>
          </cell>
          <cell r="AG609">
            <v>0</v>
          </cell>
          <cell r="AH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row>
        <row r="610">
          <cell r="A610" t="str">
            <v>5555A02021</v>
          </cell>
          <cell r="B610" t="str">
            <v>AF</v>
          </cell>
          <cell r="C610" t="str">
            <v>C</v>
          </cell>
          <cell r="D610" t="str">
            <v>97506-1</v>
          </cell>
          <cell r="E610">
            <v>1</v>
          </cell>
          <cell r="F610" t="str">
            <v>M9BX CPU BD</v>
          </cell>
          <cell r="I610">
            <v>1.29</v>
          </cell>
          <cell r="J610">
            <v>2.69</v>
          </cell>
          <cell r="K610">
            <v>6</v>
          </cell>
          <cell r="L610">
            <v>0.01</v>
          </cell>
          <cell r="M610">
            <v>2.69</v>
          </cell>
          <cell r="N610">
            <v>6</v>
          </cell>
          <cell r="O610">
            <v>2.94</v>
          </cell>
          <cell r="P610">
            <v>6.6</v>
          </cell>
          <cell r="R610">
            <v>5.0199999999999996</v>
          </cell>
          <cell r="S610">
            <v>11.2</v>
          </cell>
          <cell r="Y610">
            <v>0.43</v>
          </cell>
          <cell r="Z610">
            <v>1</v>
          </cell>
          <cell r="AA610">
            <v>31</v>
          </cell>
          <cell r="AB610">
            <v>15</v>
          </cell>
          <cell r="AC610">
            <v>0.37</v>
          </cell>
          <cell r="AD610">
            <v>26</v>
          </cell>
          <cell r="AE610">
            <v>1182</v>
          </cell>
          <cell r="AF610" t="str">
            <v>B1,B2,B3,B4</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row>
        <row r="611">
          <cell r="A611" t="str">
            <v>5555A02031</v>
          </cell>
          <cell r="B611" t="str">
            <v>AF</v>
          </cell>
          <cell r="D611" t="str">
            <v>97506-2</v>
          </cell>
          <cell r="E611">
            <v>1</v>
          </cell>
          <cell r="F611" t="str">
            <v>M9GX CPU BD</v>
          </cell>
          <cell r="I611">
            <v>1.29</v>
          </cell>
          <cell r="J611">
            <v>2.69</v>
          </cell>
          <cell r="K611">
            <v>6</v>
          </cell>
          <cell r="L611">
            <v>0.01</v>
          </cell>
          <cell r="M611">
            <v>3.14</v>
          </cell>
          <cell r="N611">
            <v>7</v>
          </cell>
          <cell r="O611">
            <v>2.94</v>
          </cell>
          <cell r="P611">
            <v>6.6</v>
          </cell>
          <cell r="R611">
            <v>5.0199999999999996</v>
          </cell>
          <cell r="S611">
            <v>11.2</v>
          </cell>
          <cell r="Y611">
            <v>0.43</v>
          </cell>
          <cell r="Z611">
            <v>1</v>
          </cell>
          <cell r="AA611">
            <v>32</v>
          </cell>
          <cell r="AB611">
            <v>15.5</v>
          </cell>
          <cell r="AC611">
            <v>0.38</v>
          </cell>
          <cell r="AD611">
            <v>26</v>
          </cell>
          <cell r="AE611">
            <v>1182</v>
          </cell>
          <cell r="AF611" t="str">
            <v>B1,B2,B3,B4</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row>
        <row r="612">
          <cell r="A612" t="str">
            <v>5555A02041</v>
          </cell>
          <cell r="B612" t="str">
            <v>AF</v>
          </cell>
          <cell r="C612" t="str">
            <v>C</v>
          </cell>
          <cell r="D612" t="str">
            <v>97506-2</v>
          </cell>
          <cell r="E612">
            <v>1</v>
          </cell>
          <cell r="F612" t="str">
            <v>M9GX CPU BD</v>
          </cell>
          <cell r="I612">
            <v>1.29</v>
          </cell>
          <cell r="J612">
            <v>2.69</v>
          </cell>
          <cell r="K612">
            <v>6</v>
          </cell>
          <cell r="L612">
            <v>0.01</v>
          </cell>
          <cell r="M612">
            <v>2.69</v>
          </cell>
          <cell r="N612">
            <v>6</v>
          </cell>
          <cell r="O612">
            <v>2.94</v>
          </cell>
          <cell r="P612">
            <v>6.6</v>
          </cell>
          <cell r="R612">
            <v>5.0199999999999996</v>
          </cell>
          <cell r="S612">
            <v>11.2</v>
          </cell>
          <cell r="Y612">
            <v>0.43</v>
          </cell>
          <cell r="Z612">
            <v>1</v>
          </cell>
          <cell r="AA612">
            <v>30.8</v>
          </cell>
          <cell r="AB612">
            <v>16.36</v>
          </cell>
          <cell r="AC612">
            <v>0.4</v>
          </cell>
          <cell r="AD612">
            <v>26</v>
          </cell>
          <cell r="AE612">
            <v>1181</v>
          </cell>
          <cell r="AF612" t="str">
            <v>B1,B2,B3,B4</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row>
        <row r="613">
          <cell r="A613" t="str">
            <v>5555A02051</v>
          </cell>
          <cell r="B613" t="str">
            <v>AF</v>
          </cell>
          <cell r="D613" t="str">
            <v>97506-2</v>
          </cell>
          <cell r="E613">
            <v>1</v>
          </cell>
          <cell r="F613" t="str">
            <v>M9GX CPU BD</v>
          </cell>
          <cell r="I613">
            <v>1.29</v>
          </cell>
          <cell r="J613">
            <v>2.69</v>
          </cell>
          <cell r="K613">
            <v>6</v>
          </cell>
          <cell r="L613">
            <v>0.01</v>
          </cell>
          <cell r="M613">
            <v>2.69</v>
          </cell>
          <cell r="N613">
            <v>6</v>
          </cell>
          <cell r="O613">
            <v>2.94</v>
          </cell>
          <cell r="P613">
            <v>6.6</v>
          </cell>
          <cell r="R613">
            <v>5.0199999999999996</v>
          </cell>
          <cell r="S613">
            <v>11.2</v>
          </cell>
          <cell r="Y613">
            <v>0.43</v>
          </cell>
          <cell r="Z613">
            <v>1</v>
          </cell>
          <cell r="AA613">
            <v>31</v>
          </cell>
          <cell r="AB613">
            <v>15</v>
          </cell>
          <cell r="AC613">
            <v>0.37</v>
          </cell>
          <cell r="AD613">
            <v>26</v>
          </cell>
          <cell r="AE613">
            <v>1182</v>
          </cell>
          <cell r="AF613" t="str">
            <v>B1,B2,B3,B4</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row>
        <row r="614">
          <cell r="A614" t="str">
            <v>5555A02091</v>
          </cell>
          <cell r="C614" t="str">
            <v>A</v>
          </cell>
          <cell r="AA614">
            <v>0</v>
          </cell>
          <cell r="AD614">
            <v>32</v>
          </cell>
          <cell r="AE614">
            <v>959</v>
          </cell>
          <cell r="AF614" t="str">
            <v>B1,B2,B3,B4</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row>
        <row r="615">
          <cell r="A615" t="str">
            <v>5555A02101</v>
          </cell>
          <cell r="C615" t="str">
            <v>A</v>
          </cell>
          <cell r="AA615">
            <v>0</v>
          </cell>
          <cell r="AD615">
            <v>32</v>
          </cell>
          <cell r="AE615">
            <v>959</v>
          </cell>
          <cell r="AF615" t="str">
            <v>B1,B2,B3,B4</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0</v>
          </cell>
          <cell r="BC615">
            <v>0</v>
          </cell>
          <cell r="BD615">
            <v>0</v>
          </cell>
          <cell r="BE615">
            <v>0</v>
          </cell>
          <cell r="BF615">
            <v>0</v>
          </cell>
          <cell r="BG615">
            <v>0</v>
          </cell>
        </row>
        <row r="616">
          <cell r="A616" t="str">
            <v>5555A02111</v>
          </cell>
          <cell r="C616" t="str">
            <v>A</v>
          </cell>
          <cell r="AA616">
            <v>0</v>
          </cell>
          <cell r="AD616">
            <v>32</v>
          </cell>
          <cell r="AE616">
            <v>959</v>
          </cell>
          <cell r="AF616" t="str">
            <v>B1,B2,B3,B4</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cell r="AW616">
            <v>0</v>
          </cell>
          <cell r="AX616">
            <v>0</v>
          </cell>
          <cell r="AY616">
            <v>0</v>
          </cell>
          <cell r="AZ616">
            <v>0</v>
          </cell>
          <cell r="BA616">
            <v>0</v>
          </cell>
          <cell r="BB616">
            <v>0</v>
          </cell>
          <cell r="BC616">
            <v>0</v>
          </cell>
          <cell r="BD616">
            <v>0</v>
          </cell>
          <cell r="BE616">
            <v>0</v>
          </cell>
          <cell r="BF616">
            <v>0</v>
          </cell>
          <cell r="BG616">
            <v>0</v>
          </cell>
        </row>
        <row r="617">
          <cell r="A617" t="str">
            <v>5555A02121</v>
          </cell>
          <cell r="C617" t="str">
            <v>A</v>
          </cell>
          <cell r="AA617">
            <v>0</v>
          </cell>
          <cell r="AD617">
            <v>32</v>
          </cell>
          <cell r="AE617">
            <v>959</v>
          </cell>
          <cell r="AF617" t="str">
            <v>B1,B2,B3,B4</v>
          </cell>
          <cell r="AG617">
            <v>0</v>
          </cell>
          <cell r="AH617">
            <v>0</v>
          </cell>
          <cell r="AI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A618" t="str">
            <v>5555A02131</v>
          </cell>
          <cell r="C618" t="str">
            <v>A</v>
          </cell>
          <cell r="D618" t="str">
            <v>97506-2</v>
          </cell>
          <cell r="E618">
            <v>1</v>
          </cell>
          <cell r="F618" t="str">
            <v>M9GX CPU BD</v>
          </cell>
          <cell r="I618">
            <v>1.29</v>
          </cell>
          <cell r="J618">
            <v>2.69</v>
          </cell>
          <cell r="K618">
            <v>6</v>
          </cell>
          <cell r="L618">
            <v>0</v>
          </cell>
          <cell r="M618">
            <v>2.69</v>
          </cell>
          <cell r="N618">
            <v>6</v>
          </cell>
          <cell r="O618">
            <v>2.94</v>
          </cell>
          <cell r="P618">
            <v>6.6</v>
          </cell>
          <cell r="R618">
            <v>5.0199999999999996</v>
          </cell>
          <cell r="S618">
            <v>11.2</v>
          </cell>
          <cell r="X618">
            <v>0.43</v>
          </cell>
          <cell r="Y618">
            <v>0.43</v>
          </cell>
          <cell r="Z618">
            <v>1</v>
          </cell>
          <cell r="AA618">
            <v>30.8</v>
          </cell>
          <cell r="AB618">
            <v>16.350000000000001</v>
          </cell>
          <cell r="AC618">
            <v>0.4</v>
          </cell>
          <cell r="AD618">
            <v>26</v>
          </cell>
          <cell r="AE618">
            <v>1181</v>
          </cell>
          <cell r="AF618" t="str">
            <v>B1,B2,B3,B4</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row>
        <row r="619">
          <cell r="A619" t="str">
            <v>5555A02171</v>
          </cell>
          <cell r="C619" t="str">
            <v>C</v>
          </cell>
          <cell r="D619" t="str">
            <v>97506-2</v>
          </cell>
          <cell r="E619">
            <v>1</v>
          </cell>
          <cell r="F619" t="str">
            <v>M9GX CPU BD</v>
          </cell>
          <cell r="I619">
            <v>1.29</v>
          </cell>
          <cell r="J619">
            <v>2.69</v>
          </cell>
          <cell r="K619">
            <v>6</v>
          </cell>
          <cell r="L619">
            <v>0.1</v>
          </cell>
          <cell r="M619">
            <v>3.14</v>
          </cell>
          <cell r="N619">
            <v>7</v>
          </cell>
          <cell r="O619">
            <v>3.14</v>
          </cell>
          <cell r="P619">
            <v>7</v>
          </cell>
          <cell r="Q619">
            <v>3</v>
          </cell>
          <cell r="R619">
            <v>2.94</v>
          </cell>
          <cell r="S619">
            <v>6.6</v>
          </cell>
          <cell r="T619">
            <v>6</v>
          </cell>
          <cell r="X619">
            <v>0.43</v>
          </cell>
          <cell r="Y619">
            <v>0.6</v>
          </cell>
          <cell r="Z619">
            <v>1</v>
          </cell>
          <cell r="AA619">
            <v>27.6</v>
          </cell>
          <cell r="AB619">
            <v>15.19</v>
          </cell>
          <cell r="AC619">
            <v>0.38</v>
          </cell>
          <cell r="AD619">
            <v>36</v>
          </cell>
          <cell r="AE619">
            <v>853</v>
          </cell>
          <cell r="AF619" t="str">
            <v>B1,B2,B3,B4</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cell r="AW619">
            <v>0</v>
          </cell>
          <cell r="AX619">
            <v>0</v>
          </cell>
          <cell r="AY619">
            <v>0</v>
          </cell>
          <cell r="AZ619">
            <v>0</v>
          </cell>
        </row>
        <row r="620">
          <cell r="A620" t="str">
            <v>5555A02181</v>
          </cell>
          <cell r="C620" t="str">
            <v>A</v>
          </cell>
          <cell r="D620" t="str">
            <v>94506-2</v>
          </cell>
          <cell r="E620">
            <v>1</v>
          </cell>
          <cell r="F620" t="str">
            <v>M9GX CPU BD</v>
          </cell>
          <cell r="I620">
            <v>1.29</v>
          </cell>
          <cell r="J620">
            <v>2.69</v>
          </cell>
          <cell r="K620">
            <v>6</v>
          </cell>
          <cell r="L620">
            <v>0.1</v>
          </cell>
          <cell r="M620">
            <v>3.14</v>
          </cell>
          <cell r="N620">
            <v>7</v>
          </cell>
          <cell r="O620">
            <v>2.94</v>
          </cell>
          <cell r="P620">
            <v>6.6</v>
          </cell>
          <cell r="Q620">
            <v>6</v>
          </cell>
          <cell r="Y620">
            <v>0.53</v>
          </cell>
          <cell r="Z620">
            <v>1</v>
          </cell>
          <cell r="AA620">
            <v>20.6</v>
          </cell>
          <cell r="AB620">
            <v>11.98</v>
          </cell>
          <cell r="AC620">
            <v>0.3</v>
          </cell>
          <cell r="AD620">
            <v>32</v>
          </cell>
          <cell r="AE620">
            <v>959</v>
          </cell>
          <cell r="AF620" t="str">
            <v>B1,B2,B3,B4</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cell r="AW620">
            <v>0</v>
          </cell>
        </row>
        <row r="621">
          <cell r="A621" t="str">
            <v>5555B01011</v>
          </cell>
          <cell r="C621" t="str">
            <v>C</v>
          </cell>
          <cell r="D621" t="str">
            <v>99108-1</v>
          </cell>
          <cell r="E621">
            <v>1</v>
          </cell>
          <cell r="F621" t="str">
            <v>M23A MB</v>
          </cell>
          <cell r="I621">
            <v>0.9</v>
          </cell>
          <cell r="J621">
            <v>4.4000000000000004</v>
          </cell>
          <cell r="K621">
            <v>8</v>
          </cell>
          <cell r="L621">
            <v>0.5</v>
          </cell>
          <cell r="M621">
            <v>6.63</v>
          </cell>
          <cell r="N621">
            <v>12</v>
          </cell>
          <cell r="O621">
            <v>4.3</v>
          </cell>
          <cell r="P621">
            <v>7.8</v>
          </cell>
          <cell r="Q621">
            <v>3</v>
          </cell>
          <cell r="R621">
            <v>6.8</v>
          </cell>
          <cell r="S621">
            <v>12.3</v>
          </cell>
          <cell r="T621">
            <v>3</v>
          </cell>
          <cell r="Y621">
            <v>0.53</v>
          </cell>
          <cell r="Z621">
            <v>1</v>
          </cell>
          <cell r="AA621">
            <v>41.1</v>
          </cell>
          <cell r="AB621">
            <v>24.96</v>
          </cell>
          <cell r="AC621">
            <v>0.62</v>
          </cell>
          <cell r="AD621">
            <v>32</v>
          </cell>
          <cell r="AE621">
            <v>959</v>
          </cell>
          <cell r="AF621" t="str">
            <v>B2,B3,B4</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row>
        <row r="622">
          <cell r="A622" t="str">
            <v>5555B01021</v>
          </cell>
          <cell r="B622" t="str">
            <v>AF</v>
          </cell>
          <cell r="C622" t="str">
            <v>C</v>
          </cell>
          <cell r="D622" t="str">
            <v>99108-1M</v>
          </cell>
          <cell r="E622">
            <v>1</v>
          </cell>
          <cell r="F622" t="str">
            <v>M23A</v>
          </cell>
          <cell r="I622">
            <v>0.9</v>
          </cell>
          <cell r="J622">
            <v>4.25</v>
          </cell>
          <cell r="K622">
            <v>8</v>
          </cell>
          <cell r="L622">
            <v>0.5</v>
          </cell>
          <cell r="M622">
            <v>5.87</v>
          </cell>
          <cell r="N622">
            <v>10</v>
          </cell>
          <cell r="O622">
            <v>4.3</v>
          </cell>
          <cell r="P622">
            <v>7.3</v>
          </cell>
          <cell r="Q622">
            <v>1</v>
          </cell>
          <cell r="R622">
            <v>6.8</v>
          </cell>
          <cell r="S622">
            <v>11.6</v>
          </cell>
          <cell r="T622">
            <v>1</v>
          </cell>
          <cell r="Y622">
            <v>0.56999999999999995</v>
          </cell>
          <cell r="Z622">
            <v>1</v>
          </cell>
          <cell r="AA622">
            <v>37.9</v>
          </cell>
          <cell r="AB622">
            <v>24.09</v>
          </cell>
          <cell r="AC622">
            <v>0.6</v>
          </cell>
          <cell r="AD622">
            <v>34</v>
          </cell>
          <cell r="AE622">
            <v>903</v>
          </cell>
          <cell r="AF622" t="str">
            <v>B3,B4</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row>
        <row r="623">
          <cell r="A623" t="str">
            <v>5555B01031</v>
          </cell>
          <cell r="B623" t="str">
            <v>AF</v>
          </cell>
          <cell r="C623" t="str">
            <v>C</v>
          </cell>
          <cell r="D623" t="str">
            <v>99108-1M</v>
          </cell>
          <cell r="E623">
            <v>1</v>
          </cell>
          <cell r="F623" t="str">
            <v>M23A</v>
          </cell>
          <cell r="I623">
            <v>0.9</v>
          </cell>
          <cell r="J623">
            <v>4.25</v>
          </cell>
          <cell r="K623">
            <v>8</v>
          </cell>
          <cell r="L623">
            <v>0.5</v>
          </cell>
          <cell r="M623">
            <v>5.87</v>
          </cell>
          <cell r="N623">
            <v>10</v>
          </cell>
          <cell r="O623">
            <v>4.3</v>
          </cell>
          <cell r="P623">
            <v>7.3</v>
          </cell>
          <cell r="Q623">
            <v>3</v>
          </cell>
          <cell r="R623">
            <v>6.8</v>
          </cell>
          <cell r="S623">
            <v>11.6</v>
          </cell>
          <cell r="T623">
            <v>3</v>
          </cell>
          <cell r="Y623">
            <v>0.56999999999999995</v>
          </cell>
          <cell r="Z623">
            <v>1</v>
          </cell>
          <cell r="AA623">
            <v>37.9</v>
          </cell>
          <cell r="AB623">
            <v>24.09</v>
          </cell>
          <cell r="AC623">
            <v>0.6</v>
          </cell>
          <cell r="AD623">
            <v>34</v>
          </cell>
          <cell r="AE623">
            <v>903</v>
          </cell>
          <cell r="AF623" t="str">
            <v>B1,B2,B3,B4</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cell r="AW623">
            <v>0</v>
          </cell>
          <cell r="AX623">
            <v>0</v>
          </cell>
          <cell r="AY623">
            <v>0</v>
          </cell>
          <cell r="AZ623">
            <v>0</v>
          </cell>
        </row>
        <row r="624">
          <cell r="A624" t="str">
            <v>5555B01051</v>
          </cell>
          <cell r="B624" t="str">
            <v>AF</v>
          </cell>
          <cell r="C624" t="str">
            <v>C</v>
          </cell>
          <cell r="D624" t="str">
            <v>99108-1M</v>
          </cell>
          <cell r="E624">
            <v>1</v>
          </cell>
          <cell r="F624" t="str">
            <v>M23A MB</v>
          </cell>
          <cell r="I624">
            <v>0.9</v>
          </cell>
          <cell r="J624">
            <v>4.7</v>
          </cell>
          <cell r="K624">
            <v>8</v>
          </cell>
          <cell r="L624">
            <v>0.5</v>
          </cell>
          <cell r="M624">
            <v>5.87</v>
          </cell>
          <cell r="N624">
            <v>10</v>
          </cell>
          <cell r="O624">
            <v>4.3</v>
          </cell>
          <cell r="P624">
            <v>7.3</v>
          </cell>
          <cell r="Q624">
            <v>3</v>
          </cell>
          <cell r="R624">
            <v>6.8</v>
          </cell>
          <cell r="S624">
            <v>11.6</v>
          </cell>
          <cell r="T624">
            <v>3</v>
          </cell>
          <cell r="Y624">
            <v>0.56999999999999995</v>
          </cell>
          <cell r="Z624">
            <v>1</v>
          </cell>
          <cell r="AA624">
            <v>37.9</v>
          </cell>
          <cell r="AB624">
            <v>24.54</v>
          </cell>
          <cell r="AC624">
            <v>0.61</v>
          </cell>
          <cell r="AD624">
            <v>34</v>
          </cell>
          <cell r="AE624">
            <v>903</v>
          </cell>
          <cell r="AF624" t="str">
            <v>B1,B2,B3,B4,B7</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cell r="AW624">
            <v>0</v>
          </cell>
          <cell r="AX624">
            <v>0</v>
          </cell>
          <cell r="AY624">
            <v>0</v>
          </cell>
          <cell r="AZ624">
            <v>0</v>
          </cell>
        </row>
        <row r="625">
          <cell r="A625" t="str">
            <v>5555B01D52</v>
          </cell>
          <cell r="B625" t="str">
            <v>AF</v>
          </cell>
          <cell r="C625" t="str">
            <v>A</v>
          </cell>
          <cell r="D625" t="str">
            <v>99108-1</v>
          </cell>
          <cell r="E625">
            <v>1</v>
          </cell>
          <cell r="F625" t="str">
            <v>M23A</v>
          </cell>
          <cell r="L625">
            <v>0.3</v>
          </cell>
          <cell r="AA625">
            <v>0</v>
          </cell>
          <cell r="AB625">
            <v>0.3</v>
          </cell>
          <cell r="AC625">
            <v>0.01</v>
          </cell>
          <cell r="AD625">
            <v>30</v>
          </cell>
          <cell r="AE625">
            <v>1023</v>
          </cell>
          <cell r="AF625" t="str">
            <v>B1,B2,B3,B4</v>
          </cell>
          <cell r="AG625">
            <v>0</v>
          </cell>
          <cell r="AH625">
            <v>0</v>
          </cell>
          <cell r="AI625">
            <v>0</v>
          </cell>
          <cell r="AJ625">
            <v>0</v>
          </cell>
          <cell r="AK625">
            <v>0</v>
          </cell>
          <cell r="AL625">
            <v>0</v>
          </cell>
          <cell r="AM625">
            <v>0</v>
          </cell>
          <cell r="AN625">
            <v>0</v>
          </cell>
          <cell r="AO625">
            <v>0</v>
          </cell>
          <cell r="AP625">
            <v>0</v>
          </cell>
          <cell r="AQ625">
            <v>0</v>
          </cell>
          <cell r="AR625">
            <v>0</v>
          </cell>
        </row>
        <row r="626">
          <cell r="A626" t="str">
            <v>5555B02001</v>
          </cell>
          <cell r="B626" t="str">
            <v>AF</v>
          </cell>
          <cell r="D626" t="str">
            <v>98376-1</v>
          </cell>
          <cell r="F626" t="str">
            <v>V66XA,V70NA RISER CA</v>
          </cell>
          <cell r="I626">
            <v>1</v>
          </cell>
          <cell r="J626">
            <v>1.2</v>
          </cell>
          <cell r="K626">
            <v>2</v>
          </cell>
          <cell r="L626">
            <v>1</v>
          </cell>
          <cell r="M626">
            <v>7.25</v>
          </cell>
          <cell r="N626">
            <v>12</v>
          </cell>
          <cell r="O626">
            <v>3.36</v>
          </cell>
          <cell r="P626">
            <v>5.6</v>
          </cell>
          <cell r="Y626">
            <v>0.57999999999999996</v>
          </cell>
          <cell r="Z626">
            <v>1</v>
          </cell>
          <cell r="AA626">
            <v>21</v>
          </cell>
          <cell r="AB626">
            <v>14.3</v>
          </cell>
          <cell r="AC626">
            <v>0.35</v>
          </cell>
          <cell r="AD626">
            <v>35</v>
          </cell>
          <cell r="AE626">
            <v>877</v>
          </cell>
          <cell r="AF626" t="str">
            <v>B1,B2,B3,B4</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627" t="str">
            <v>5555B03001</v>
          </cell>
          <cell r="C627" t="str">
            <v>C</v>
          </cell>
          <cell r="D627" t="str">
            <v>99392-1</v>
          </cell>
          <cell r="E627">
            <v>8</v>
          </cell>
          <cell r="F627" t="str">
            <v>LCD 12 BD</v>
          </cell>
          <cell r="I627">
            <v>0.5</v>
          </cell>
          <cell r="J627">
            <v>0.3</v>
          </cell>
          <cell r="K627">
            <v>2</v>
          </cell>
          <cell r="L627">
            <v>0.5</v>
          </cell>
          <cell r="M627">
            <v>1.4</v>
          </cell>
          <cell r="N627">
            <v>9</v>
          </cell>
          <cell r="O627">
            <v>0.6</v>
          </cell>
          <cell r="P627">
            <v>3.9</v>
          </cell>
          <cell r="Q627">
            <v>1</v>
          </cell>
          <cell r="Y627">
            <v>0.3</v>
          </cell>
          <cell r="Z627">
            <v>2</v>
          </cell>
          <cell r="AA627">
            <v>16.899999999999999</v>
          </cell>
          <cell r="AB627">
            <v>4.0999999999999996</v>
          </cell>
          <cell r="AC627">
            <v>0.1</v>
          </cell>
          <cell r="AD627">
            <v>9</v>
          </cell>
          <cell r="AE627">
            <v>3411</v>
          </cell>
          <cell r="AF627" t="str">
            <v>B1,B2,B3,B4</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row>
        <row r="628">
          <cell r="A628" t="str">
            <v>5555B03D01</v>
          </cell>
          <cell r="C628" t="str">
            <v>A</v>
          </cell>
          <cell r="AA628">
            <v>0</v>
          </cell>
          <cell r="AD628">
            <v>9</v>
          </cell>
          <cell r="AE628">
            <v>3411</v>
          </cell>
          <cell r="AF628" t="str">
            <v>B1,B2,B3,B4</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A629" t="str">
            <v>5555C02002</v>
          </cell>
          <cell r="C629" t="str">
            <v>C</v>
          </cell>
          <cell r="D629" t="str">
            <v>00324-1</v>
          </cell>
          <cell r="E629">
            <v>15</v>
          </cell>
          <cell r="F629" t="str">
            <v>BMC BD</v>
          </cell>
          <cell r="I629">
            <v>0</v>
          </cell>
          <cell r="J629">
            <v>0.4</v>
          </cell>
          <cell r="K629">
            <v>2</v>
          </cell>
          <cell r="L629">
            <v>0.5</v>
          </cell>
          <cell r="M629">
            <v>5.87</v>
          </cell>
          <cell r="N629">
            <v>17</v>
          </cell>
          <cell r="O629">
            <v>1.2</v>
          </cell>
          <cell r="P629">
            <v>3.5</v>
          </cell>
          <cell r="Q629">
            <v>6</v>
          </cell>
          <cell r="Y629">
            <v>0.67</v>
          </cell>
          <cell r="Z629">
            <v>2</v>
          </cell>
          <cell r="AA629">
            <v>24.5</v>
          </cell>
          <cell r="AB629">
            <v>8.64</v>
          </cell>
          <cell r="AC629">
            <v>0.21</v>
          </cell>
          <cell r="AD629">
            <v>20</v>
          </cell>
          <cell r="AE629">
            <v>1535</v>
          </cell>
          <cell r="AF629" t="str">
            <v>B1,B2,B3,B4</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row>
        <row r="630">
          <cell r="A630" t="str">
            <v>5555C02003</v>
          </cell>
          <cell r="C630" t="str">
            <v>A</v>
          </cell>
          <cell r="AA630">
            <v>0</v>
          </cell>
          <cell r="AD630">
            <v>9</v>
          </cell>
          <cell r="AE630">
            <v>3411</v>
          </cell>
          <cell r="AF630" t="str">
            <v>B1,B2,B3,B4</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row>
        <row r="631">
          <cell r="A631" t="str">
            <v>5555C02004</v>
          </cell>
          <cell r="C631" t="str">
            <v>A</v>
          </cell>
          <cell r="D631" t="str">
            <v>00324-1</v>
          </cell>
          <cell r="E631">
            <v>15</v>
          </cell>
          <cell r="F631" t="str">
            <v>BMC BD</v>
          </cell>
          <cell r="I631">
            <v>0.5</v>
          </cell>
          <cell r="J631">
            <v>0.3</v>
          </cell>
          <cell r="K631">
            <v>2</v>
          </cell>
          <cell r="L631">
            <v>0.5</v>
          </cell>
          <cell r="M631">
            <v>1.1000000000000001</v>
          </cell>
          <cell r="N631">
            <v>7</v>
          </cell>
          <cell r="O631">
            <v>1.2</v>
          </cell>
          <cell r="P631">
            <v>7.6</v>
          </cell>
          <cell r="Q631">
            <v>6</v>
          </cell>
          <cell r="Y631">
            <v>0.3</v>
          </cell>
          <cell r="Z631">
            <v>2</v>
          </cell>
          <cell r="AA631">
            <v>18.600000000000001</v>
          </cell>
          <cell r="AB631">
            <v>4.4000000000000004</v>
          </cell>
          <cell r="AC631">
            <v>0.11</v>
          </cell>
          <cell r="AD631">
            <v>9</v>
          </cell>
          <cell r="AE631">
            <v>3411</v>
          </cell>
          <cell r="AF631" t="str">
            <v>B1,B2,B3,B4</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cell r="AW631">
            <v>0</v>
          </cell>
        </row>
        <row r="632">
          <cell r="A632" t="str">
            <v>5555C02005</v>
          </cell>
          <cell r="C632" t="str">
            <v>A</v>
          </cell>
          <cell r="D632" t="str">
            <v>00324-1</v>
          </cell>
          <cell r="E632">
            <v>15</v>
          </cell>
          <cell r="F632" t="str">
            <v>BMC BD</v>
          </cell>
          <cell r="I632">
            <v>0.5</v>
          </cell>
          <cell r="J632">
            <v>0.3</v>
          </cell>
          <cell r="K632">
            <v>2</v>
          </cell>
          <cell r="L632">
            <v>0.5</v>
          </cell>
          <cell r="M632">
            <v>1.1000000000000001</v>
          </cell>
          <cell r="N632">
            <v>7</v>
          </cell>
          <cell r="O632">
            <v>1.2</v>
          </cell>
          <cell r="P632">
            <v>7.6</v>
          </cell>
          <cell r="Q632">
            <v>6</v>
          </cell>
          <cell r="Y632">
            <v>0.3</v>
          </cell>
          <cell r="Z632">
            <v>2</v>
          </cell>
          <cell r="AA632">
            <v>18.600000000000001</v>
          </cell>
          <cell r="AB632">
            <v>4.4000000000000004</v>
          </cell>
          <cell r="AC632">
            <v>0.11</v>
          </cell>
          <cell r="AD632">
            <v>9</v>
          </cell>
          <cell r="AE632">
            <v>3411</v>
          </cell>
          <cell r="AF632" t="str">
            <v>B1,B2,B3,B4</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row>
        <row r="633">
          <cell r="A633" t="str">
            <v>5556B01D01</v>
          </cell>
          <cell r="C633" t="str">
            <v>A</v>
          </cell>
          <cell r="F633" t="str">
            <v>M27A</v>
          </cell>
          <cell r="AA633">
            <v>0</v>
          </cell>
          <cell r="AD633">
            <v>45</v>
          </cell>
          <cell r="AE633">
            <v>682</v>
          </cell>
          <cell r="AF633" t="str">
            <v>B1,B2,B3,B4</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A634" t="str">
            <v>5557A01001</v>
          </cell>
          <cell r="C634" t="str">
            <v>A</v>
          </cell>
          <cell r="D634" t="str">
            <v>97172-1</v>
          </cell>
          <cell r="E634">
            <v>1</v>
          </cell>
          <cell r="F634" t="str">
            <v>M11E</v>
          </cell>
          <cell r="G634">
            <v>0</v>
          </cell>
          <cell r="H634">
            <v>0</v>
          </cell>
          <cell r="I634">
            <v>1.58</v>
          </cell>
          <cell r="J634">
            <v>4.05</v>
          </cell>
          <cell r="K634">
            <v>9</v>
          </cell>
          <cell r="L634">
            <v>0.21</v>
          </cell>
          <cell r="M634">
            <v>6.3</v>
          </cell>
          <cell r="N634">
            <v>14</v>
          </cell>
          <cell r="O634">
            <v>2.15</v>
          </cell>
          <cell r="P634">
            <v>4.8</v>
          </cell>
          <cell r="Q634">
            <v>3</v>
          </cell>
          <cell r="R634">
            <v>6.27</v>
          </cell>
          <cell r="S634">
            <v>13.9</v>
          </cell>
          <cell r="T634">
            <v>3</v>
          </cell>
          <cell r="U634">
            <v>0</v>
          </cell>
          <cell r="X634">
            <v>0</v>
          </cell>
          <cell r="Y634">
            <v>0.43</v>
          </cell>
          <cell r="Z634">
            <v>1</v>
          </cell>
          <cell r="AA634">
            <v>42.7</v>
          </cell>
          <cell r="AB634">
            <v>22.57</v>
          </cell>
          <cell r="AC634">
            <v>0.56000000000000005</v>
          </cell>
          <cell r="AD634">
            <v>26</v>
          </cell>
          <cell r="AE634">
            <v>1181</v>
          </cell>
          <cell r="AF634" t="str">
            <v>B1,B2,B3,B4</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row>
        <row r="635">
          <cell r="A635" t="str">
            <v>5557A01011</v>
          </cell>
          <cell r="C635" t="str">
            <v>A</v>
          </cell>
          <cell r="D635" t="str">
            <v>97172-1</v>
          </cell>
          <cell r="E635">
            <v>1</v>
          </cell>
          <cell r="F635" t="str">
            <v>M11E</v>
          </cell>
          <cell r="G635">
            <v>0</v>
          </cell>
          <cell r="H635">
            <v>0</v>
          </cell>
          <cell r="I635">
            <v>1.58</v>
          </cell>
          <cell r="J635">
            <v>4.05</v>
          </cell>
          <cell r="K635">
            <v>9</v>
          </cell>
          <cell r="L635">
            <v>0.21</v>
          </cell>
          <cell r="M635">
            <v>6.3</v>
          </cell>
          <cell r="N635">
            <v>14</v>
          </cell>
          <cell r="O635">
            <v>1.82</v>
          </cell>
          <cell r="P635">
            <v>4</v>
          </cell>
          <cell r="Q635">
            <v>3</v>
          </cell>
          <cell r="R635">
            <v>5.45</v>
          </cell>
          <cell r="S635">
            <v>12.1</v>
          </cell>
          <cell r="T635">
            <v>3</v>
          </cell>
          <cell r="U635">
            <v>0</v>
          </cell>
          <cell r="X635">
            <v>0</v>
          </cell>
          <cell r="Y635">
            <v>0.43</v>
          </cell>
          <cell r="Z635">
            <v>1</v>
          </cell>
          <cell r="AA635">
            <v>40.1</v>
          </cell>
          <cell r="AB635">
            <v>21.42</v>
          </cell>
          <cell r="AC635">
            <v>0.53</v>
          </cell>
          <cell r="AD635">
            <v>26</v>
          </cell>
          <cell r="AE635">
            <v>1181</v>
          </cell>
          <cell r="AF635" t="str">
            <v>B1,B2,B3,B4</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row>
        <row r="636">
          <cell r="A636" t="str">
            <v>5557A01021</v>
          </cell>
          <cell r="C636" t="str">
            <v>A</v>
          </cell>
          <cell r="D636" t="str">
            <v>97172-1</v>
          </cell>
          <cell r="E636">
            <v>1</v>
          </cell>
          <cell r="F636" t="str">
            <v>M11E</v>
          </cell>
          <cell r="G636">
            <v>0</v>
          </cell>
          <cell r="H636">
            <v>0</v>
          </cell>
          <cell r="I636">
            <v>1.58</v>
          </cell>
          <cell r="J636">
            <v>4.05</v>
          </cell>
          <cell r="K636">
            <v>9</v>
          </cell>
          <cell r="L636">
            <v>0.21</v>
          </cell>
          <cell r="M636">
            <v>6.3</v>
          </cell>
          <cell r="N636">
            <v>14</v>
          </cell>
          <cell r="O636">
            <v>2.15</v>
          </cell>
          <cell r="P636">
            <v>4.8</v>
          </cell>
          <cell r="Q636">
            <v>3</v>
          </cell>
          <cell r="R636">
            <v>6.27</v>
          </cell>
          <cell r="S636">
            <v>13.9</v>
          </cell>
          <cell r="T636">
            <v>3</v>
          </cell>
          <cell r="U636">
            <v>0</v>
          </cell>
          <cell r="X636">
            <v>0</v>
          </cell>
          <cell r="Y636">
            <v>0.43</v>
          </cell>
          <cell r="Z636">
            <v>1</v>
          </cell>
          <cell r="AA636">
            <v>42.7</v>
          </cell>
          <cell r="AB636">
            <v>22.57</v>
          </cell>
          <cell r="AC636">
            <v>0.56000000000000005</v>
          </cell>
          <cell r="AD636">
            <v>26</v>
          </cell>
          <cell r="AE636">
            <v>1181</v>
          </cell>
          <cell r="AF636" t="str">
            <v>B1,B2,B3,B4</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row>
        <row r="637">
          <cell r="A637" t="str">
            <v>5557A01051</v>
          </cell>
          <cell r="C637" t="str">
            <v>A</v>
          </cell>
          <cell r="D637" t="str">
            <v>97172-1</v>
          </cell>
          <cell r="E637">
            <v>1</v>
          </cell>
          <cell r="F637" t="str">
            <v>M11E</v>
          </cell>
          <cell r="G637">
            <v>0</v>
          </cell>
          <cell r="H637">
            <v>0</v>
          </cell>
          <cell r="I637">
            <v>1.58</v>
          </cell>
          <cell r="J637">
            <v>4.05</v>
          </cell>
          <cell r="K637">
            <v>9</v>
          </cell>
          <cell r="L637">
            <v>0.21</v>
          </cell>
          <cell r="M637">
            <v>5.85</v>
          </cell>
          <cell r="N637">
            <v>13</v>
          </cell>
          <cell r="O637">
            <v>1.82</v>
          </cell>
          <cell r="P637">
            <v>4</v>
          </cell>
          <cell r="Q637">
            <v>3</v>
          </cell>
          <cell r="R637">
            <v>5.45</v>
          </cell>
          <cell r="S637">
            <v>12.1</v>
          </cell>
          <cell r="T637">
            <v>3</v>
          </cell>
          <cell r="U637">
            <v>0</v>
          </cell>
          <cell r="X637">
            <v>0</v>
          </cell>
          <cell r="Y637">
            <v>0.43</v>
          </cell>
          <cell r="Z637">
            <v>1</v>
          </cell>
          <cell r="AA637">
            <v>39.1</v>
          </cell>
          <cell r="AB637">
            <v>20.97</v>
          </cell>
          <cell r="AC637">
            <v>0.52</v>
          </cell>
          <cell r="AD637">
            <v>26</v>
          </cell>
          <cell r="AE637">
            <v>1181</v>
          </cell>
          <cell r="AF637" t="str">
            <v>B1,B2,B3,B4</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row>
        <row r="638">
          <cell r="A638" t="str">
            <v>5557A01071</v>
          </cell>
          <cell r="B638" t="str">
            <v>AF</v>
          </cell>
          <cell r="C638" t="str">
            <v>C</v>
          </cell>
          <cell r="D638" t="str">
            <v>97172-1</v>
          </cell>
          <cell r="E638">
            <v>1</v>
          </cell>
          <cell r="F638" t="str">
            <v>M11E</v>
          </cell>
          <cell r="I638">
            <v>1.81</v>
          </cell>
          <cell r="J638">
            <v>4.95</v>
          </cell>
          <cell r="K638">
            <v>11</v>
          </cell>
          <cell r="L638">
            <v>0.21</v>
          </cell>
          <cell r="M638">
            <v>4.4800000000000004</v>
          </cell>
          <cell r="N638">
            <v>10</v>
          </cell>
          <cell r="O638">
            <v>2.15</v>
          </cell>
          <cell r="P638">
            <v>4.8</v>
          </cell>
          <cell r="R638">
            <v>6.27</v>
          </cell>
          <cell r="S638">
            <v>14</v>
          </cell>
          <cell r="Y638">
            <v>0.43</v>
          </cell>
          <cell r="Z638">
            <v>1</v>
          </cell>
          <cell r="AA638">
            <v>40.799999999999997</v>
          </cell>
          <cell r="AB638">
            <v>22.11</v>
          </cell>
          <cell r="AC638">
            <v>0.55000000000000004</v>
          </cell>
          <cell r="AD638">
            <v>26</v>
          </cell>
          <cell r="AE638">
            <v>1181</v>
          </cell>
          <cell r="AF638" t="str">
            <v>B1,B2,B3,B4</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row>
        <row r="639">
          <cell r="A639" t="str">
            <v>5557A01101</v>
          </cell>
          <cell r="B639" t="str">
            <v>AF</v>
          </cell>
          <cell r="C639" t="str">
            <v>C</v>
          </cell>
          <cell r="D639" t="str">
            <v>97172-1</v>
          </cell>
          <cell r="E639">
            <v>1</v>
          </cell>
          <cell r="F639" t="str">
            <v>M11E</v>
          </cell>
          <cell r="I639">
            <v>1.81</v>
          </cell>
          <cell r="J639">
            <v>4.5</v>
          </cell>
          <cell r="K639">
            <v>10</v>
          </cell>
          <cell r="L639">
            <v>0.21</v>
          </cell>
          <cell r="M639">
            <v>5.83</v>
          </cell>
          <cell r="N639">
            <v>13</v>
          </cell>
          <cell r="O639">
            <v>1.82</v>
          </cell>
          <cell r="P639">
            <v>4.0999999999999996</v>
          </cell>
          <cell r="R639">
            <v>5.45</v>
          </cell>
          <cell r="S639">
            <v>12.2</v>
          </cell>
          <cell r="Y639">
            <v>0.43</v>
          </cell>
          <cell r="Z639">
            <v>1</v>
          </cell>
          <cell r="AA639">
            <v>40.299999999999997</v>
          </cell>
          <cell r="AB639">
            <v>21.86</v>
          </cell>
          <cell r="AC639">
            <v>0.54</v>
          </cell>
          <cell r="AD639">
            <v>26</v>
          </cell>
          <cell r="AE639">
            <v>1181</v>
          </cell>
          <cell r="AF639" t="str">
            <v>B1,B2,B3,B4</v>
          </cell>
          <cell r="AG639">
            <v>0</v>
          </cell>
          <cell r="AH639">
            <v>0</v>
          </cell>
          <cell r="AI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cell r="AW639">
            <v>0</v>
          </cell>
          <cell r="AX639">
            <v>0</v>
          </cell>
          <cell r="AY639">
            <v>0</v>
          </cell>
        </row>
        <row r="640">
          <cell r="A640" t="str">
            <v>5557A01111</v>
          </cell>
          <cell r="B640" t="str">
            <v>AF</v>
          </cell>
          <cell r="C640" t="str">
            <v>C</v>
          </cell>
          <cell r="D640" t="str">
            <v>97172-1</v>
          </cell>
          <cell r="E640">
            <v>1</v>
          </cell>
          <cell r="F640" t="str">
            <v>M11E</v>
          </cell>
          <cell r="I640">
            <v>1.81</v>
          </cell>
          <cell r="J640">
            <v>4.5599999999999996</v>
          </cell>
          <cell r="K640">
            <v>8</v>
          </cell>
          <cell r="L640">
            <v>0.21</v>
          </cell>
          <cell r="M640">
            <v>7.4</v>
          </cell>
          <cell r="N640">
            <v>13</v>
          </cell>
          <cell r="O640">
            <v>2.15</v>
          </cell>
          <cell r="P640">
            <v>3.8</v>
          </cell>
          <cell r="R640">
            <v>6.27</v>
          </cell>
          <cell r="S640">
            <v>11</v>
          </cell>
          <cell r="Y640">
            <v>0.55000000000000004</v>
          </cell>
          <cell r="Z640">
            <v>1</v>
          </cell>
          <cell r="AA640">
            <v>36.799999999999997</v>
          </cell>
          <cell r="AB640">
            <v>24.76</v>
          </cell>
          <cell r="AC640">
            <v>0.61</v>
          </cell>
          <cell r="AD640">
            <v>33</v>
          </cell>
          <cell r="AE640">
            <v>930</v>
          </cell>
          <cell r="AF640" t="str">
            <v>B1,B2,B3,B4</v>
          </cell>
          <cell r="AG640">
            <v>0</v>
          </cell>
          <cell r="AH640">
            <v>0</v>
          </cell>
          <cell r="AI640">
            <v>0</v>
          </cell>
          <cell r="AJ640">
            <v>0</v>
          </cell>
          <cell r="AK640">
            <v>0</v>
          </cell>
          <cell r="AL640">
            <v>0</v>
          </cell>
          <cell r="AM640">
            <v>0</v>
          </cell>
          <cell r="AN640">
            <v>0</v>
          </cell>
          <cell r="AO640">
            <v>0</v>
          </cell>
          <cell r="AP640">
            <v>0</v>
          </cell>
          <cell r="AQ640">
            <v>0</v>
          </cell>
          <cell r="AR640">
            <v>0</v>
          </cell>
          <cell r="AS640">
            <v>0</v>
          </cell>
          <cell r="AT640">
            <v>0</v>
          </cell>
          <cell r="AU640">
            <v>0</v>
          </cell>
          <cell r="AV640">
            <v>0</v>
          </cell>
          <cell r="AW640">
            <v>0</v>
          </cell>
          <cell r="AX640">
            <v>0</v>
          </cell>
          <cell r="AY640">
            <v>0</v>
          </cell>
        </row>
        <row r="641">
          <cell r="A641" t="str">
            <v>5557A01121</v>
          </cell>
          <cell r="B641" t="str">
            <v>AF</v>
          </cell>
          <cell r="C641" t="str">
            <v>C</v>
          </cell>
          <cell r="D641" t="str">
            <v>97172-1</v>
          </cell>
          <cell r="E641">
            <v>1</v>
          </cell>
          <cell r="F641" t="str">
            <v>M11E</v>
          </cell>
          <cell r="I641">
            <v>1.81</v>
          </cell>
          <cell r="J641">
            <v>5.13</v>
          </cell>
          <cell r="K641">
            <v>9</v>
          </cell>
          <cell r="L641">
            <v>0.21</v>
          </cell>
          <cell r="M641">
            <v>7.4</v>
          </cell>
          <cell r="N641">
            <v>13</v>
          </cell>
          <cell r="O641">
            <v>2.15</v>
          </cell>
          <cell r="P641">
            <v>3.8</v>
          </cell>
          <cell r="R641">
            <v>6.27</v>
          </cell>
          <cell r="S641">
            <v>11</v>
          </cell>
          <cell r="Y641">
            <v>0.55000000000000004</v>
          </cell>
          <cell r="Z641">
            <v>1</v>
          </cell>
          <cell r="AA641">
            <v>37.799999999999997</v>
          </cell>
          <cell r="AB641">
            <v>25.33</v>
          </cell>
          <cell r="AC641">
            <v>0.63</v>
          </cell>
          <cell r="AD641">
            <v>33</v>
          </cell>
          <cell r="AE641">
            <v>930</v>
          </cell>
          <cell r="AF641" t="str">
            <v>B1,B2,B3,B4</v>
          </cell>
          <cell r="AG641">
            <v>0</v>
          </cell>
          <cell r="AH641">
            <v>0</v>
          </cell>
          <cell r="AI641">
            <v>0</v>
          </cell>
          <cell r="AJ641">
            <v>0</v>
          </cell>
          <cell r="AK641">
            <v>0</v>
          </cell>
          <cell r="AL641">
            <v>0</v>
          </cell>
          <cell r="AM641">
            <v>0</v>
          </cell>
          <cell r="AN641">
            <v>0</v>
          </cell>
          <cell r="AO641">
            <v>0</v>
          </cell>
          <cell r="AP641">
            <v>0</v>
          </cell>
          <cell r="AQ641">
            <v>0</v>
          </cell>
          <cell r="AR641">
            <v>0</v>
          </cell>
          <cell r="AS641">
            <v>0</v>
          </cell>
          <cell r="AT641">
            <v>0</v>
          </cell>
          <cell r="AU641">
            <v>0</v>
          </cell>
          <cell r="AV641">
            <v>0</v>
          </cell>
          <cell r="AW641">
            <v>0</v>
          </cell>
          <cell r="AX641">
            <v>0</v>
          </cell>
          <cell r="AY641">
            <v>0</v>
          </cell>
        </row>
        <row r="642">
          <cell r="A642" t="str">
            <v>5557A01131</v>
          </cell>
          <cell r="B642" t="str">
            <v>AF</v>
          </cell>
          <cell r="C642" t="str">
            <v>C</v>
          </cell>
          <cell r="D642" t="str">
            <v>97172-1</v>
          </cell>
          <cell r="E642">
            <v>1</v>
          </cell>
          <cell r="F642" t="str">
            <v>M11E</v>
          </cell>
          <cell r="I642">
            <v>1.81</v>
          </cell>
          <cell r="J642">
            <v>4.5599999999999996</v>
          </cell>
          <cell r="K642">
            <v>8</v>
          </cell>
          <cell r="L642">
            <v>0.21</v>
          </cell>
          <cell r="M642">
            <v>7.4</v>
          </cell>
          <cell r="N642">
            <v>13</v>
          </cell>
          <cell r="O642">
            <v>2.15</v>
          </cell>
          <cell r="P642">
            <v>3.8</v>
          </cell>
          <cell r="R642">
            <v>6.27</v>
          </cell>
          <cell r="S642">
            <v>11</v>
          </cell>
          <cell r="Y642">
            <v>0.55000000000000004</v>
          </cell>
          <cell r="Z642">
            <v>1</v>
          </cell>
          <cell r="AA642">
            <v>36.799999999999997</v>
          </cell>
          <cell r="AB642">
            <v>24.76</v>
          </cell>
          <cell r="AC642">
            <v>0.61</v>
          </cell>
          <cell r="AD642">
            <v>33</v>
          </cell>
          <cell r="AE642">
            <v>930</v>
          </cell>
          <cell r="AF642" t="str">
            <v>B1,B2,B3,B4</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row>
        <row r="643">
          <cell r="A643" t="str">
            <v>5557A01141</v>
          </cell>
          <cell r="B643" t="str">
            <v>AF</v>
          </cell>
          <cell r="C643" t="str">
            <v>C</v>
          </cell>
          <cell r="D643" t="str">
            <v>97172-1</v>
          </cell>
          <cell r="E643">
            <v>1</v>
          </cell>
          <cell r="F643" t="str">
            <v>M11E</v>
          </cell>
          <cell r="I643">
            <v>1.81</v>
          </cell>
          <cell r="J643">
            <v>4.5599999999999996</v>
          </cell>
          <cell r="K643">
            <v>8</v>
          </cell>
          <cell r="L643">
            <v>0.21</v>
          </cell>
          <cell r="M643">
            <v>7.4</v>
          </cell>
          <cell r="N643">
            <v>13</v>
          </cell>
          <cell r="O643">
            <v>1.82</v>
          </cell>
          <cell r="P643">
            <v>3.2</v>
          </cell>
          <cell r="R643">
            <v>5.45</v>
          </cell>
          <cell r="S643">
            <v>9.6</v>
          </cell>
          <cell r="Y643">
            <v>0.55000000000000004</v>
          </cell>
          <cell r="Z643">
            <v>1</v>
          </cell>
          <cell r="AA643">
            <v>34.799999999999997</v>
          </cell>
          <cell r="AB643">
            <v>23.61</v>
          </cell>
          <cell r="AC643">
            <v>0.57999999999999996</v>
          </cell>
          <cell r="AD643">
            <v>33</v>
          </cell>
          <cell r="AE643">
            <v>930</v>
          </cell>
          <cell r="AF643" t="str">
            <v>B1,B2,B3,B4</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AY643">
            <v>0</v>
          </cell>
        </row>
        <row r="644">
          <cell r="A644" t="str">
            <v>5557A01151</v>
          </cell>
          <cell r="B644" t="str">
            <v>AF</v>
          </cell>
          <cell r="C644" t="str">
            <v>C</v>
          </cell>
          <cell r="D644" t="str">
            <v>97172-1</v>
          </cell>
          <cell r="E644">
            <v>1</v>
          </cell>
          <cell r="F644" t="str">
            <v>M11E</v>
          </cell>
          <cell r="I644">
            <v>1.58</v>
          </cell>
          <cell r="J644">
            <v>4.5599999999999996</v>
          </cell>
          <cell r="K644">
            <v>8</v>
          </cell>
          <cell r="L644">
            <v>0.21</v>
          </cell>
          <cell r="M644">
            <v>7.4</v>
          </cell>
          <cell r="N644">
            <v>13</v>
          </cell>
          <cell r="O644">
            <v>1.82</v>
          </cell>
          <cell r="P644">
            <v>3.2</v>
          </cell>
          <cell r="R644">
            <v>5.45</v>
          </cell>
          <cell r="S644">
            <v>9.6</v>
          </cell>
          <cell r="Y644">
            <v>0.55000000000000004</v>
          </cell>
          <cell r="Z644">
            <v>1</v>
          </cell>
          <cell r="AA644">
            <v>34.799999999999997</v>
          </cell>
          <cell r="AB644">
            <v>23.15</v>
          </cell>
          <cell r="AC644">
            <v>0.56999999999999995</v>
          </cell>
          <cell r="AD644">
            <v>33</v>
          </cell>
          <cell r="AE644">
            <v>930</v>
          </cell>
          <cell r="AF644" t="str">
            <v>B1,B2,B3,B4</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row>
        <row r="645">
          <cell r="A645" t="str">
            <v>5557A01171</v>
          </cell>
          <cell r="B645" t="str">
            <v>AF</v>
          </cell>
          <cell r="C645" t="str">
            <v>C</v>
          </cell>
          <cell r="D645" t="str">
            <v>97172-1</v>
          </cell>
          <cell r="E645">
            <v>1</v>
          </cell>
          <cell r="F645" t="str">
            <v>M11E</v>
          </cell>
          <cell r="I645">
            <v>1.81</v>
          </cell>
          <cell r="J645">
            <v>4.5599999999999996</v>
          </cell>
          <cell r="K645">
            <v>8</v>
          </cell>
          <cell r="L645">
            <v>0.21</v>
          </cell>
          <cell r="M645">
            <v>7.4</v>
          </cell>
          <cell r="N645">
            <v>13</v>
          </cell>
          <cell r="O645">
            <v>2.94</v>
          </cell>
          <cell r="P645">
            <v>5.2</v>
          </cell>
          <cell r="R645">
            <v>5.0199999999999996</v>
          </cell>
          <cell r="S645">
            <v>8.8000000000000007</v>
          </cell>
          <cell r="Y645">
            <v>0.55000000000000004</v>
          </cell>
          <cell r="Z645">
            <v>1</v>
          </cell>
          <cell r="AA645">
            <v>36</v>
          </cell>
          <cell r="AB645">
            <v>24.3</v>
          </cell>
          <cell r="AC645">
            <v>0.6</v>
          </cell>
          <cell r="AD645">
            <v>33</v>
          </cell>
          <cell r="AE645">
            <v>930</v>
          </cell>
          <cell r="AF645" t="str">
            <v>B1,B2,B3,B4</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row>
        <row r="646">
          <cell r="A646" t="str">
            <v>5557A01201</v>
          </cell>
          <cell r="B646" t="str">
            <v>AF</v>
          </cell>
          <cell r="C646" t="str">
            <v>C</v>
          </cell>
          <cell r="D646" t="str">
            <v>97172-1</v>
          </cell>
          <cell r="E646">
            <v>1</v>
          </cell>
          <cell r="F646" t="str">
            <v>M11E</v>
          </cell>
          <cell r="I646">
            <v>1.81</v>
          </cell>
          <cell r="J646">
            <v>4.5599999999999996</v>
          </cell>
          <cell r="K646">
            <v>8</v>
          </cell>
          <cell r="L646">
            <v>0.21</v>
          </cell>
          <cell r="M646">
            <v>7.4</v>
          </cell>
          <cell r="N646">
            <v>13</v>
          </cell>
          <cell r="O646">
            <v>2.15</v>
          </cell>
          <cell r="P646">
            <v>3.8</v>
          </cell>
          <cell r="R646">
            <v>6.27</v>
          </cell>
          <cell r="S646">
            <v>11</v>
          </cell>
          <cell r="Y646">
            <v>0.55000000000000004</v>
          </cell>
          <cell r="Z646">
            <v>1</v>
          </cell>
          <cell r="AA646">
            <v>36.799999999999997</v>
          </cell>
          <cell r="AB646">
            <v>24.76</v>
          </cell>
          <cell r="AC646">
            <v>0.61</v>
          </cell>
          <cell r="AD646">
            <v>33</v>
          </cell>
          <cell r="AE646">
            <v>930</v>
          </cell>
          <cell r="AF646" t="str">
            <v>B1,B2,B3,B4</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row>
        <row r="647">
          <cell r="A647" t="str">
            <v>5557A01221</v>
          </cell>
          <cell r="B647" t="str">
            <v>AF</v>
          </cell>
          <cell r="C647" t="str">
            <v>C</v>
          </cell>
          <cell r="D647" t="str">
            <v>97172-1</v>
          </cell>
          <cell r="E647">
            <v>1</v>
          </cell>
          <cell r="F647" t="str">
            <v>M11E</v>
          </cell>
          <cell r="I647">
            <v>1.81</v>
          </cell>
          <cell r="J647">
            <v>4.5599999999999996</v>
          </cell>
          <cell r="K647">
            <v>8</v>
          </cell>
          <cell r="L647">
            <v>0.21</v>
          </cell>
          <cell r="M647">
            <v>7.4</v>
          </cell>
          <cell r="N647">
            <v>13</v>
          </cell>
          <cell r="O647">
            <v>2.15</v>
          </cell>
          <cell r="P647">
            <v>3.8</v>
          </cell>
          <cell r="R647">
            <v>6.27</v>
          </cell>
          <cell r="S647">
            <v>11</v>
          </cell>
          <cell r="Y647">
            <v>0.55000000000000004</v>
          </cell>
          <cell r="Z647">
            <v>1</v>
          </cell>
          <cell r="AA647">
            <v>36.799999999999997</v>
          </cell>
          <cell r="AB647">
            <v>24.76</v>
          </cell>
          <cell r="AC647">
            <v>0.61</v>
          </cell>
          <cell r="AD647">
            <v>33</v>
          </cell>
          <cell r="AE647">
            <v>930</v>
          </cell>
          <cell r="AF647" t="str">
            <v>B1,B2,B3,B4</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cell r="AW647">
            <v>0</v>
          </cell>
          <cell r="AX647">
            <v>0</v>
          </cell>
          <cell r="AY647">
            <v>0</v>
          </cell>
        </row>
        <row r="648">
          <cell r="A648" t="str">
            <v>5557A01231</v>
          </cell>
          <cell r="B648" t="str">
            <v>AF</v>
          </cell>
          <cell r="C648" t="str">
            <v>C</v>
          </cell>
          <cell r="D648" t="str">
            <v>97172-1</v>
          </cell>
          <cell r="E648">
            <v>1</v>
          </cell>
          <cell r="F648" t="str">
            <v>M11E</v>
          </cell>
          <cell r="I648">
            <v>1.81</v>
          </cell>
          <cell r="J648">
            <v>4.5599999999999996</v>
          </cell>
          <cell r="K648">
            <v>8</v>
          </cell>
          <cell r="L648">
            <v>0.21</v>
          </cell>
          <cell r="M648">
            <v>7.4</v>
          </cell>
          <cell r="N648">
            <v>13</v>
          </cell>
          <cell r="O648">
            <v>2.15</v>
          </cell>
          <cell r="P648">
            <v>3.8</v>
          </cell>
          <cell r="R648">
            <v>6.27</v>
          </cell>
          <cell r="S648">
            <v>11</v>
          </cell>
          <cell r="Y648">
            <v>0.55000000000000004</v>
          </cell>
          <cell r="Z648">
            <v>1</v>
          </cell>
          <cell r="AA648">
            <v>36.799999999999997</v>
          </cell>
          <cell r="AB648">
            <v>24.76</v>
          </cell>
          <cell r="AC648">
            <v>0.61</v>
          </cell>
          <cell r="AD648">
            <v>33</v>
          </cell>
          <cell r="AE648">
            <v>930</v>
          </cell>
          <cell r="AF648" t="str">
            <v>B1,B2,B3,B4</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cell r="AW648">
            <v>0</v>
          </cell>
          <cell r="AX648">
            <v>0</v>
          </cell>
          <cell r="AY648">
            <v>0</v>
          </cell>
        </row>
        <row r="649">
          <cell r="A649" t="str">
            <v>5557A01241</v>
          </cell>
          <cell r="B649" t="str">
            <v>AF</v>
          </cell>
          <cell r="C649" t="str">
            <v>C</v>
          </cell>
          <cell r="D649" t="str">
            <v>97172-1</v>
          </cell>
          <cell r="E649">
            <v>1</v>
          </cell>
          <cell r="F649" t="str">
            <v>M11E</v>
          </cell>
          <cell r="I649">
            <v>1.81</v>
          </cell>
          <cell r="J649">
            <v>4.5599999999999996</v>
          </cell>
          <cell r="K649">
            <v>8</v>
          </cell>
          <cell r="L649">
            <v>0.21</v>
          </cell>
          <cell r="M649">
            <v>7.4</v>
          </cell>
          <cell r="N649">
            <v>13</v>
          </cell>
          <cell r="O649">
            <v>1.82</v>
          </cell>
          <cell r="P649">
            <v>3.2</v>
          </cell>
          <cell r="R649">
            <v>5.45</v>
          </cell>
          <cell r="S649">
            <v>9.6</v>
          </cell>
          <cell r="Y649">
            <v>0.55000000000000004</v>
          </cell>
          <cell r="Z649">
            <v>1</v>
          </cell>
          <cell r="AA649">
            <v>34.799999999999997</v>
          </cell>
          <cell r="AB649">
            <v>23.61</v>
          </cell>
          <cell r="AC649">
            <v>0.57999999999999996</v>
          </cell>
          <cell r="AD649">
            <v>33</v>
          </cell>
          <cell r="AE649">
            <v>930</v>
          </cell>
          <cell r="AF649" t="str">
            <v>B1,B2,B3,B4</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row>
        <row r="650">
          <cell r="A650" t="str">
            <v>5557A01251</v>
          </cell>
          <cell r="B650" t="str">
            <v>AF</v>
          </cell>
          <cell r="C650" t="str">
            <v>C</v>
          </cell>
          <cell r="D650" t="str">
            <v>97172-1</v>
          </cell>
          <cell r="E650">
            <v>1</v>
          </cell>
          <cell r="F650" t="str">
            <v>M11E</v>
          </cell>
          <cell r="I650">
            <v>1.81</v>
          </cell>
          <cell r="J650">
            <v>4.5599999999999996</v>
          </cell>
          <cell r="K650">
            <v>8</v>
          </cell>
          <cell r="L650">
            <v>0.21</v>
          </cell>
          <cell r="M650">
            <v>7.4</v>
          </cell>
          <cell r="N650">
            <v>13</v>
          </cell>
          <cell r="O650">
            <v>1.82</v>
          </cell>
          <cell r="P650">
            <v>3.2</v>
          </cell>
          <cell r="R650">
            <v>5.45</v>
          </cell>
          <cell r="S650">
            <v>9.6</v>
          </cell>
          <cell r="Y650">
            <v>0.55000000000000004</v>
          </cell>
          <cell r="Z650">
            <v>1</v>
          </cell>
          <cell r="AA650">
            <v>34.799999999999997</v>
          </cell>
          <cell r="AB650">
            <v>23.61</v>
          </cell>
          <cell r="AC650">
            <v>0.57999999999999996</v>
          </cell>
          <cell r="AD650">
            <v>33</v>
          </cell>
          <cell r="AE650">
            <v>930</v>
          </cell>
          <cell r="AF650" t="str">
            <v>B1,B2,B3,B4</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cell r="AW650">
            <v>0</v>
          </cell>
          <cell r="AX650">
            <v>0</v>
          </cell>
          <cell r="AY650">
            <v>0</v>
          </cell>
        </row>
        <row r="651">
          <cell r="A651" t="str">
            <v>5557A01261</v>
          </cell>
          <cell r="B651" t="str">
            <v>AF</v>
          </cell>
          <cell r="C651" t="str">
            <v>C</v>
          </cell>
          <cell r="D651" t="str">
            <v>97172-1</v>
          </cell>
          <cell r="E651">
            <v>1</v>
          </cell>
          <cell r="F651" t="str">
            <v>M11E</v>
          </cell>
          <cell r="I651">
            <v>1.81</v>
          </cell>
          <cell r="J651">
            <v>4.5599999999999996</v>
          </cell>
          <cell r="K651">
            <v>8</v>
          </cell>
          <cell r="L651">
            <v>0.21</v>
          </cell>
          <cell r="M651">
            <v>7.4</v>
          </cell>
          <cell r="N651">
            <v>13</v>
          </cell>
          <cell r="O651">
            <v>2.15</v>
          </cell>
          <cell r="P651">
            <v>3.8</v>
          </cell>
          <cell r="R651">
            <v>6.27</v>
          </cell>
          <cell r="S651">
            <v>11</v>
          </cell>
          <cell r="Y651">
            <v>0.55000000000000004</v>
          </cell>
          <cell r="Z651">
            <v>1</v>
          </cell>
          <cell r="AA651">
            <v>36.799999999999997</v>
          </cell>
          <cell r="AB651">
            <v>24.76</v>
          </cell>
          <cell r="AC651">
            <v>0.61</v>
          </cell>
          <cell r="AD651">
            <v>33</v>
          </cell>
          <cell r="AE651">
            <v>930</v>
          </cell>
          <cell r="AF651" t="str">
            <v>B1,B2,B3,B4</v>
          </cell>
          <cell r="AG651">
            <v>0</v>
          </cell>
          <cell r="AH651">
            <v>0</v>
          </cell>
          <cell r="AI651">
            <v>0</v>
          </cell>
          <cell r="AJ651">
            <v>0</v>
          </cell>
          <cell r="AK651">
            <v>0</v>
          </cell>
          <cell r="AL651">
            <v>0</v>
          </cell>
          <cell r="AM651">
            <v>0</v>
          </cell>
          <cell r="AN651">
            <v>0</v>
          </cell>
          <cell r="AO651">
            <v>0</v>
          </cell>
          <cell r="AP651">
            <v>0</v>
          </cell>
          <cell r="AQ651">
            <v>0</v>
          </cell>
          <cell r="AR651">
            <v>0</v>
          </cell>
          <cell r="AS651">
            <v>0</v>
          </cell>
          <cell r="AT651">
            <v>0</v>
          </cell>
          <cell r="AU651">
            <v>0</v>
          </cell>
          <cell r="AV651">
            <v>0</v>
          </cell>
          <cell r="AW651">
            <v>0</v>
          </cell>
          <cell r="AX651">
            <v>0</v>
          </cell>
          <cell r="AY651">
            <v>0</v>
          </cell>
        </row>
        <row r="652">
          <cell r="A652" t="str">
            <v>5557A01301</v>
          </cell>
          <cell r="C652" t="str">
            <v>A</v>
          </cell>
          <cell r="D652">
            <v>97172</v>
          </cell>
          <cell r="F652" t="str">
            <v>M11E</v>
          </cell>
          <cell r="AA652">
            <v>0</v>
          </cell>
          <cell r="AD652">
            <v>26</v>
          </cell>
          <cell r="AE652">
            <v>1181</v>
          </cell>
          <cell r="AF652" t="str">
            <v>B1,B2,B3,B4</v>
          </cell>
          <cell r="AG652">
            <v>0</v>
          </cell>
          <cell r="AH652">
            <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0</v>
          </cell>
        </row>
        <row r="653">
          <cell r="A653" t="str">
            <v>5557A02021</v>
          </cell>
          <cell r="C653" t="str">
            <v>C</v>
          </cell>
          <cell r="D653" t="str">
            <v>99346-1</v>
          </cell>
          <cell r="E653">
            <v>2</v>
          </cell>
          <cell r="F653" t="str">
            <v>M11E PGA370 CARD</v>
          </cell>
          <cell r="I653">
            <v>0.5</v>
          </cell>
          <cell r="J653">
            <v>0.5</v>
          </cell>
          <cell r="K653">
            <v>3</v>
          </cell>
          <cell r="L653">
            <v>0.5</v>
          </cell>
          <cell r="M653">
            <v>1.24</v>
          </cell>
          <cell r="N653">
            <v>8</v>
          </cell>
          <cell r="O653">
            <v>1.4</v>
          </cell>
          <cell r="P653">
            <v>9</v>
          </cell>
          <cell r="Q653">
            <v>2</v>
          </cell>
          <cell r="X653">
            <v>0.3</v>
          </cell>
          <cell r="Y653">
            <v>0.3</v>
          </cell>
          <cell r="Z653">
            <v>2</v>
          </cell>
          <cell r="AA653">
            <v>22</v>
          </cell>
          <cell r="AB653">
            <v>4.9400000000000004</v>
          </cell>
          <cell r="AC653">
            <v>0.12</v>
          </cell>
          <cell r="AD653">
            <v>9</v>
          </cell>
          <cell r="AE653">
            <v>3411</v>
          </cell>
          <cell r="AF653" t="str">
            <v>B1,B2,B3,B4</v>
          </cell>
          <cell r="AG653">
            <v>0</v>
          </cell>
          <cell r="AH653">
            <v>0</v>
          </cell>
          <cell r="AI653">
            <v>0</v>
          </cell>
          <cell r="AJ653">
            <v>0</v>
          </cell>
          <cell r="AK653">
            <v>0</v>
          </cell>
          <cell r="AL653">
            <v>0</v>
          </cell>
          <cell r="AM653">
            <v>0</v>
          </cell>
          <cell r="AN653">
            <v>0</v>
          </cell>
          <cell r="AO653">
            <v>0</v>
          </cell>
          <cell r="AP653">
            <v>0</v>
          </cell>
          <cell r="AQ653">
            <v>0</v>
          </cell>
          <cell r="AR653">
            <v>0</v>
          </cell>
          <cell r="AS653">
            <v>0</v>
          </cell>
          <cell r="AT653">
            <v>0</v>
          </cell>
          <cell r="AU653">
            <v>0</v>
          </cell>
          <cell r="AV653">
            <v>0</v>
          </cell>
          <cell r="AW653">
            <v>0</v>
          </cell>
        </row>
        <row r="654">
          <cell r="A654" t="str">
            <v>5557A04001</v>
          </cell>
          <cell r="B654" t="str">
            <v>AF</v>
          </cell>
          <cell r="C654" t="str">
            <v>C</v>
          </cell>
          <cell r="D654" t="str">
            <v>97512-1</v>
          </cell>
          <cell r="E654">
            <v>1</v>
          </cell>
          <cell r="F654" t="str">
            <v>M11E COMBO CARD</v>
          </cell>
          <cell r="I654">
            <v>1</v>
          </cell>
          <cell r="J654">
            <v>2.2000000000000002</v>
          </cell>
          <cell r="K654">
            <v>5</v>
          </cell>
          <cell r="L654">
            <v>0.5</v>
          </cell>
          <cell r="M654">
            <v>4</v>
          </cell>
          <cell r="N654">
            <v>9</v>
          </cell>
          <cell r="O654">
            <v>3.66</v>
          </cell>
          <cell r="P654">
            <v>8.1999999999999993</v>
          </cell>
          <cell r="R654">
            <v>0.45</v>
          </cell>
          <cell r="S654">
            <v>1</v>
          </cell>
          <cell r="Y654">
            <v>0.43</v>
          </cell>
          <cell r="Z654">
            <v>1</v>
          </cell>
          <cell r="AA654">
            <v>24.2</v>
          </cell>
          <cell r="AB654">
            <v>13.24</v>
          </cell>
          <cell r="AC654">
            <v>0.33</v>
          </cell>
          <cell r="AD654">
            <v>26</v>
          </cell>
          <cell r="AE654">
            <v>1181</v>
          </cell>
          <cell r="AF654" t="str">
            <v>B1,B2,B3,B4</v>
          </cell>
          <cell r="AG654">
            <v>0</v>
          </cell>
          <cell r="AH654">
            <v>0</v>
          </cell>
          <cell r="AI654">
            <v>0</v>
          </cell>
          <cell r="AJ654">
            <v>0</v>
          </cell>
          <cell r="AK654">
            <v>0</v>
          </cell>
          <cell r="AL654">
            <v>0</v>
          </cell>
          <cell r="AM654">
            <v>0</v>
          </cell>
          <cell r="AN654">
            <v>0</v>
          </cell>
          <cell r="AO654">
            <v>0</v>
          </cell>
          <cell r="AP654">
            <v>0</v>
          </cell>
          <cell r="AQ654">
            <v>0</v>
          </cell>
          <cell r="AR654">
            <v>0</v>
          </cell>
          <cell r="AS654">
            <v>0</v>
          </cell>
          <cell r="AT654">
            <v>0</v>
          </cell>
          <cell r="AU654">
            <v>0</v>
          </cell>
          <cell r="AV654">
            <v>0</v>
          </cell>
          <cell r="AW654">
            <v>0</v>
          </cell>
          <cell r="AX654">
            <v>0</v>
          </cell>
          <cell r="AY654">
            <v>0</v>
          </cell>
        </row>
        <row r="655">
          <cell r="A655" t="str">
            <v>5557A04002</v>
          </cell>
          <cell r="B655" t="str">
            <v>AF</v>
          </cell>
          <cell r="C655" t="str">
            <v>A</v>
          </cell>
          <cell r="D655" t="str">
            <v>97512-1</v>
          </cell>
          <cell r="E655">
            <v>1</v>
          </cell>
          <cell r="F655" t="str">
            <v>M11E Combo card</v>
          </cell>
          <cell r="I655">
            <v>1</v>
          </cell>
          <cell r="J655">
            <v>2.2000000000000002</v>
          </cell>
          <cell r="K655">
            <v>5</v>
          </cell>
          <cell r="L655">
            <v>0.5</v>
          </cell>
          <cell r="M655">
            <v>4</v>
          </cell>
          <cell r="N655">
            <v>9</v>
          </cell>
          <cell r="O655">
            <v>3.66</v>
          </cell>
          <cell r="P655">
            <v>8.1999999999999993</v>
          </cell>
          <cell r="R655">
            <v>0.45</v>
          </cell>
          <cell r="S655">
            <v>1</v>
          </cell>
          <cell r="Y655">
            <v>0.42</v>
          </cell>
          <cell r="Z655">
            <v>1</v>
          </cell>
          <cell r="AA655">
            <v>24</v>
          </cell>
          <cell r="AB655">
            <v>12.2</v>
          </cell>
          <cell r="AC655">
            <v>0.3</v>
          </cell>
          <cell r="AD655">
            <v>26</v>
          </cell>
          <cell r="AE655">
            <v>1192</v>
          </cell>
          <cell r="AF655" t="str">
            <v>B1,B2,B3,B4</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0</v>
          </cell>
          <cell r="AU655">
            <v>0</v>
          </cell>
          <cell r="AV655">
            <v>0</v>
          </cell>
          <cell r="AW655">
            <v>0</v>
          </cell>
          <cell r="AX655">
            <v>0</v>
          </cell>
          <cell r="AY655">
            <v>0</v>
          </cell>
        </row>
        <row r="656">
          <cell r="A656" t="str">
            <v>5557A04021</v>
          </cell>
          <cell r="B656" t="str">
            <v>AF</v>
          </cell>
          <cell r="C656" t="str">
            <v>C</v>
          </cell>
          <cell r="D656" t="str">
            <v>97512-1</v>
          </cell>
          <cell r="E656">
            <v>1</v>
          </cell>
          <cell r="F656" t="str">
            <v>M11E Combo card</v>
          </cell>
          <cell r="I656">
            <v>0.5</v>
          </cell>
          <cell r="J656">
            <v>1.3</v>
          </cell>
          <cell r="K656">
            <v>6</v>
          </cell>
          <cell r="L656">
            <v>0.5</v>
          </cell>
          <cell r="M656">
            <v>2.7</v>
          </cell>
          <cell r="N656">
            <v>12</v>
          </cell>
          <cell r="O656">
            <v>3</v>
          </cell>
          <cell r="P656">
            <v>13.3</v>
          </cell>
          <cell r="R656">
            <v>0.45</v>
          </cell>
          <cell r="S656">
            <v>2</v>
          </cell>
          <cell r="Y656">
            <v>0.21</v>
          </cell>
          <cell r="Z656">
            <v>1</v>
          </cell>
          <cell r="AA656">
            <v>34</v>
          </cell>
          <cell r="AB656">
            <v>8.66</v>
          </cell>
          <cell r="AC656">
            <v>0.21</v>
          </cell>
          <cell r="AD656">
            <v>13</v>
          </cell>
          <cell r="AE656">
            <v>2356</v>
          </cell>
          <cell r="AF656" t="str">
            <v>B1,B2,B3,B4</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T656">
            <v>0</v>
          </cell>
          <cell r="AU656">
            <v>0</v>
          </cell>
          <cell r="AV656">
            <v>0</v>
          </cell>
          <cell r="AW656">
            <v>0</v>
          </cell>
          <cell r="AX656">
            <v>0</v>
          </cell>
          <cell r="AY656">
            <v>0</v>
          </cell>
        </row>
        <row r="657">
          <cell r="A657" t="str">
            <v>5557A04051</v>
          </cell>
          <cell r="B657" t="str">
            <v>AF</v>
          </cell>
          <cell r="C657" t="str">
            <v>C</v>
          </cell>
          <cell r="D657" t="str">
            <v>97512-1</v>
          </cell>
          <cell r="F657" t="str">
            <v>M11E Combo card</v>
          </cell>
          <cell r="I657">
            <v>1</v>
          </cell>
          <cell r="J657">
            <v>2.2000000000000002</v>
          </cell>
          <cell r="K657">
            <v>5</v>
          </cell>
          <cell r="L657">
            <v>0.5</v>
          </cell>
          <cell r="M657">
            <v>6.3</v>
          </cell>
          <cell r="N657">
            <v>14</v>
          </cell>
          <cell r="O657">
            <v>3</v>
          </cell>
          <cell r="P657">
            <v>6.7</v>
          </cell>
          <cell r="R657">
            <v>0.45</v>
          </cell>
          <cell r="S657">
            <v>1</v>
          </cell>
          <cell r="Y657">
            <v>0.43</v>
          </cell>
          <cell r="Z657">
            <v>1</v>
          </cell>
          <cell r="AA657">
            <v>28</v>
          </cell>
          <cell r="AB657">
            <v>13.8</v>
          </cell>
          <cell r="AC657">
            <v>0.34</v>
          </cell>
          <cell r="AD657">
            <v>26</v>
          </cell>
          <cell r="AE657">
            <v>1178</v>
          </cell>
          <cell r="AF657" t="str">
            <v>B1,B2,B3,B4</v>
          </cell>
          <cell r="AG657">
            <v>0</v>
          </cell>
          <cell r="AH657">
            <v>0</v>
          </cell>
          <cell r="AI657">
            <v>0</v>
          </cell>
          <cell r="AJ657">
            <v>0</v>
          </cell>
          <cell r="AK657">
            <v>0</v>
          </cell>
          <cell r="AL657">
            <v>0</v>
          </cell>
          <cell r="AM657">
            <v>0</v>
          </cell>
          <cell r="AN657">
            <v>0</v>
          </cell>
          <cell r="AO657">
            <v>0</v>
          </cell>
          <cell r="AP657">
            <v>0</v>
          </cell>
          <cell r="AQ657">
            <v>0</v>
          </cell>
          <cell r="AR657">
            <v>0</v>
          </cell>
          <cell r="AS657">
            <v>0</v>
          </cell>
          <cell r="AT657">
            <v>0</v>
          </cell>
          <cell r="AU657">
            <v>0</v>
          </cell>
          <cell r="AV657">
            <v>0</v>
          </cell>
          <cell r="AW657">
            <v>0</v>
          </cell>
          <cell r="AX657">
            <v>0</v>
          </cell>
          <cell r="AY657">
            <v>0</v>
          </cell>
        </row>
        <row r="658">
          <cell r="A658" t="str">
            <v>5557A04052</v>
          </cell>
          <cell r="C658" t="str">
            <v>A</v>
          </cell>
          <cell r="AA658">
            <v>0</v>
          </cell>
          <cell r="AD658">
            <v>9</v>
          </cell>
          <cell r="AE658">
            <v>3411</v>
          </cell>
          <cell r="AF658" t="str">
            <v>B1,B2,B3,B4</v>
          </cell>
          <cell r="AG658">
            <v>0</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A659" t="str">
            <v>5557A04061</v>
          </cell>
          <cell r="C659" t="str">
            <v>A</v>
          </cell>
          <cell r="AA659">
            <v>0</v>
          </cell>
          <cell r="AD659">
            <v>24</v>
          </cell>
          <cell r="AE659">
            <v>1279</v>
          </cell>
          <cell r="AF659" t="str">
            <v>B1,B2,B3,B4</v>
          </cell>
          <cell r="AG659">
            <v>0</v>
          </cell>
          <cell r="AH659">
            <v>0</v>
          </cell>
          <cell r="AI659">
            <v>0</v>
          </cell>
          <cell r="AJ659">
            <v>0</v>
          </cell>
          <cell r="AK659">
            <v>0</v>
          </cell>
          <cell r="AL659">
            <v>0</v>
          </cell>
          <cell r="AM659">
            <v>0</v>
          </cell>
          <cell r="AN659">
            <v>0</v>
          </cell>
          <cell r="AO659">
            <v>0</v>
          </cell>
          <cell r="AP659">
            <v>0</v>
          </cell>
          <cell r="AQ659">
            <v>0</v>
          </cell>
          <cell r="AR659">
            <v>0</v>
          </cell>
          <cell r="AS659">
            <v>0</v>
          </cell>
          <cell r="AT659">
            <v>0</v>
          </cell>
          <cell r="AU659">
            <v>0</v>
          </cell>
          <cell r="AV659">
            <v>0</v>
          </cell>
          <cell r="AW659">
            <v>0</v>
          </cell>
          <cell r="AX659">
            <v>0</v>
          </cell>
          <cell r="AY659">
            <v>0</v>
          </cell>
          <cell r="AZ659">
            <v>0</v>
          </cell>
          <cell r="BA659">
            <v>0</v>
          </cell>
          <cell r="BB659">
            <v>0</v>
          </cell>
          <cell r="BC659">
            <v>0</v>
          </cell>
          <cell r="BD659">
            <v>0</v>
          </cell>
          <cell r="BE659">
            <v>0</v>
          </cell>
          <cell r="BF659">
            <v>0</v>
          </cell>
          <cell r="BG659">
            <v>0</v>
          </cell>
        </row>
        <row r="660">
          <cell r="A660" t="str">
            <v>5557A04071</v>
          </cell>
          <cell r="C660" t="str">
            <v>A</v>
          </cell>
          <cell r="AA660">
            <v>0</v>
          </cell>
          <cell r="AD660">
            <v>24</v>
          </cell>
          <cell r="AE660">
            <v>1279</v>
          </cell>
          <cell r="AF660" t="str">
            <v>B1,B2,B3,B4</v>
          </cell>
          <cell r="AG660">
            <v>0</v>
          </cell>
          <cell r="AH660">
            <v>0</v>
          </cell>
          <cell r="AI660">
            <v>0</v>
          </cell>
          <cell r="AJ660">
            <v>0</v>
          </cell>
          <cell r="AK660">
            <v>0</v>
          </cell>
          <cell r="AL660">
            <v>0</v>
          </cell>
          <cell r="AM660">
            <v>0</v>
          </cell>
          <cell r="AN660">
            <v>0</v>
          </cell>
          <cell r="AO660">
            <v>0</v>
          </cell>
          <cell r="AP660">
            <v>0</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G660">
            <v>0</v>
          </cell>
        </row>
        <row r="661">
          <cell r="A661" t="str">
            <v>5557A05001</v>
          </cell>
          <cell r="C661" t="str">
            <v>A</v>
          </cell>
          <cell r="D661" t="str">
            <v>00321-1</v>
          </cell>
          <cell r="E661">
            <v>2</v>
          </cell>
          <cell r="F661" t="str">
            <v>SLOTE1-FC270 CARD</v>
          </cell>
          <cell r="I661">
            <v>0.5</v>
          </cell>
          <cell r="J661">
            <v>0.5</v>
          </cell>
          <cell r="K661">
            <v>3</v>
          </cell>
          <cell r="L661">
            <v>0.5</v>
          </cell>
          <cell r="M661">
            <v>1.3</v>
          </cell>
          <cell r="N661">
            <v>8</v>
          </cell>
          <cell r="O661">
            <v>1.3</v>
          </cell>
          <cell r="P661">
            <v>8</v>
          </cell>
          <cell r="Q661">
            <v>6</v>
          </cell>
          <cell r="Y661">
            <v>0.3</v>
          </cell>
          <cell r="Z661">
            <v>2</v>
          </cell>
          <cell r="AA661">
            <v>21</v>
          </cell>
          <cell r="AB661">
            <v>4.9000000000000004</v>
          </cell>
          <cell r="AC661">
            <v>0.12</v>
          </cell>
          <cell r="AD661">
            <v>9</v>
          </cell>
          <cell r="AE661">
            <v>3411</v>
          </cell>
          <cell r="AF661" t="str">
            <v>B1,B2,B3,B4</v>
          </cell>
          <cell r="AG661">
            <v>0</v>
          </cell>
          <cell r="AH661">
            <v>0</v>
          </cell>
          <cell r="AI661">
            <v>0</v>
          </cell>
          <cell r="AJ661">
            <v>0</v>
          </cell>
          <cell r="AK661">
            <v>0</v>
          </cell>
          <cell r="AL661">
            <v>0</v>
          </cell>
          <cell r="AM661">
            <v>0</v>
          </cell>
          <cell r="AN661">
            <v>0</v>
          </cell>
          <cell r="AO661">
            <v>0</v>
          </cell>
          <cell r="AP661">
            <v>0</v>
          </cell>
          <cell r="AQ661">
            <v>0</v>
          </cell>
          <cell r="AR661">
            <v>0</v>
          </cell>
          <cell r="AS661">
            <v>0</v>
          </cell>
          <cell r="AT661">
            <v>0</v>
          </cell>
          <cell r="AU661">
            <v>0</v>
          </cell>
          <cell r="AV661">
            <v>0</v>
          </cell>
          <cell r="AW661">
            <v>0</v>
          </cell>
        </row>
        <row r="662">
          <cell r="A662" t="str">
            <v>5557A05002</v>
          </cell>
          <cell r="C662" t="str">
            <v>C</v>
          </cell>
          <cell r="D662" t="str">
            <v>00321-1</v>
          </cell>
          <cell r="E662">
            <v>2</v>
          </cell>
          <cell r="F662" t="str">
            <v>SLOT-FC370 CPU BD</v>
          </cell>
          <cell r="I662">
            <v>0.5</v>
          </cell>
          <cell r="J662">
            <v>0.5</v>
          </cell>
          <cell r="K662">
            <v>3</v>
          </cell>
          <cell r="L662">
            <v>0.5</v>
          </cell>
          <cell r="M662">
            <v>1.9</v>
          </cell>
          <cell r="N662">
            <v>12</v>
          </cell>
          <cell r="O662">
            <v>1.3</v>
          </cell>
          <cell r="P662">
            <v>8.1999999999999993</v>
          </cell>
          <cell r="Q662">
            <v>6</v>
          </cell>
          <cell r="Y662">
            <v>0.3</v>
          </cell>
          <cell r="Z662">
            <v>2</v>
          </cell>
          <cell r="AA662">
            <v>25.2</v>
          </cell>
          <cell r="AB662">
            <v>5.5</v>
          </cell>
          <cell r="AC662">
            <v>0.14000000000000001</v>
          </cell>
          <cell r="AD662">
            <v>9</v>
          </cell>
          <cell r="AE662">
            <v>3411</v>
          </cell>
          <cell r="AF662" t="str">
            <v>B1,B2,B3,B4</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row>
        <row r="663">
          <cell r="A663" t="str">
            <v>5557C01D01</v>
          </cell>
          <cell r="C663" t="str">
            <v>C</v>
          </cell>
          <cell r="D663" t="str">
            <v>99123-1B</v>
          </cell>
          <cell r="AA663">
            <v>0</v>
          </cell>
          <cell r="AD663">
            <v>54</v>
          </cell>
          <cell r="AE663">
            <v>569</v>
          </cell>
          <cell r="AF663" t="str">
            <v>B3</v>
          </cell>
          <cell r="AG663">
            <v>0</v>
          </cell>
          <cell r="AH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0</v>
          </cell>
        </row>
        <row r="664">
          <cell r="A664" t="str">
            <v>5557C01D02</v>
          </cell>
          <cell r="C664" t="str">
            <v>A</v>
          </cell>
          <cell r="D664" t="str">
            <v>99123-1B</v>
          </cell>
          <cell r="AA664">
            <v>0</v>
          </cell>
          <cell r="AD664">
            <v>54</v>
          </cell>
          <cell r="AE664">
            <v>569</v>
          </cell>
          <cell r="AF664" t="str">
            <v>B3</v>
          </cell>
          <cell r="AG664">
            <v>0</v>
          </cell>
          <cell r="AH664">
            <v>0</v>
          </cell>
          <cell r="AI664">
            <v>0</v>
          </cell>
          <cell r="AJ664">
            <v>0</v>
          </cell>
          <cell r="AK664">
            <v>0</v>
          </cell>
          <cell r="AL664">
            <v>0</v>
          </cell>
          <cell r="AM664">
            <v>0</v>
          </cell>
          <cell r="AN664">
            <v>0</v>
          </cell>
          <cell r="AO664">
            <v>0</v>
          </cell>
          <cell r="AP664">
            <v>0</v>
          </cell>
          <cell r="AQ664">
            <v>0</v>
          </cell>
          <cell r="AR664">
            <v>0</v>
          </cell>
          <cell r="AS664">
            <v>0</v>
          </cell>
          <cell r="AT664">
            <v>0</v>
          </cell>
          <cell r="AU664">
            <v>0</v>
          </cell>
          <cell r="AV664">
            <v>0</v>
          </cell>
          <cell r="AW664">
            <v>0</v>
          </cell>
          <cell r="AX664">
            <v>0</v>
          </cell>
          <cell r="AY664">
            <v>0</v>
          </cell>
          <cell r="AZ664">
            <v>0</v>
          </cell>
          <cell r="BA664">
            <v>0</v>
          </cell>
          <cell r="BB664">
            <v>0</v>
          </cell>
          <cell r="BC664">
            <v>0</v>
          </cell>
          <cell r="BD664">
            <v>0</v>
          </cell>
          <cell r="BE664">
            <v>0</v>
          </cell>
          <cell r="BF664">
            <v>0</v>
          </cell>
          <cell r="BG664">
            <v>0</v>
          </cell>
        </row>
        <row r="665">
          <cell r="A665" t="str">
            <v>5557C01D03</v>
          </cell>
          <cell r="C665" t="str">
            <v>A</v>
          </cell>
          <cell r="D665" t="str">
            <v>99123-1A</v>
          </cell>
          <cell r="AA665">
            <v>0</v>
          </cell>
          <cell r="AD665">
            <v>54</v>
          </cell>
          <cell r="AE665">
            <v>569</v>
          </cell>
          <cell r="AF665" t="str">
            <v>B1,B2,B3,B4</v>
          </cell>
          <cell r="AG665">
            <v>0</v>
          </cell>
          <cell r="AH665">
            <v>0</v>
          </cell>
          <cell r="AI665">
            <v>0</v>
          </cell>
          <cell r="AJ665">
            <v>0</v>
          </cell>
          <cell r="AK665">
            <v>0</v>
          </cell>
          <cell r="AL665">
            <v>0</v>
          </cell>
          <cell r="AM665">
            <v>0</v>
          </cell>
          <cell r="AN665">
            <v>0</v>
          </cell>
          <cell r="AO665">
            <v>0</v>
          </cell>
          <cell r="AP665">
            <v>0</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G665">
            <v>0</v>
          </cell>
        </row>
        <row r="666">
          <cell r="A666" t="str">
            <v>5557C01D04</v>
          </cell>
          <cell r="C666" t="str">
            <v>A</v>
          </cell>
          <cell r="D666" t="str">
            <v>99123-1A</v>
          </cell>
          <cell r="AA666">
            <v>0</v>
          </cell>
          <cell r="AD666">
            <v>54</v>
          </cell>
          <cell r="AE666">
            <v>569</v>
          </cell>
          <cell r="AF666" t="str">
            <v>B3</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0</v>
          </cell>
        </row>
        <row r="667">
          <cell r="A667" t="str">
            <v>5557C01D05</v>
          </cell>
          <cell r="C667" t="str">
            <v>A</v>
          </cell>
          <cell r="D667" t="str">
            <v>99123-1B</v>
          </cell>
          <cell r="AA667">
            <v>0</v>
          </cell>
          <cell r="AD667">
            <v>54</v>
          </cell>
          <cell r="AE667">
            <v>569</v>
          </cell>
          <cell r="AF667" t="str">
            <v>B3</v>
          </cell>
          <cell r="AG667">
            <v>0</v>
          </cell>
          <cell r="AH667">
            <v>0</v>
          </cell>
          <cell r="AI667">
            <v>0</v>
          </cell>
          <cell r="AJ667">
            <v>0</v>
          </cell>
          <cell r="AK667">
            <v>0</v>
          </cell>
          <cell r="AL667">
            <v>0</v>
          </cell>
          <cell r="AM667">
            <v>0</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G667">
            <v>0</v>
          </cell>
        </row>
        <row r="668">
          <cell r="A668" t="str">
            <v>5557C02001</v>
          </cell>
          <cell r="C668" t="str">
            <v>C</v>
          </cell>
          <cell r="D668" t="str">
            <v>99390-1</v>
          </cell>
          <cell r="E668">
            <v>2</v>
          </cell>
          <cell r="F668" t="str">
            <v>AXL AGP CARD</v>
          </cell>
          <cell r="I668">
            <v>0.5</v>
          </cell>
          <cell r="J668">
            <v>0.52</v>
          </cell>
          <cell r="K668">
            <v>2</v>
          </cell>
          <cell r="L668">
            <v>0.5</v>
          </cell>
          <cell r="M668">
            <v>2.59</v>
          </cell>
          <cell r="N668">
            <v>10</v>
          </cell>
          <cell r="O668">
            <v>2.2999999999999998</v>
          </cell>
          <cell r="P668">
            <v>8.9</v>
          </cell>
          <cell r="Q668">
            <v>6</v>
          </cell>
          <cell r="Y668">
            <v>0.5</v>
          </cell>
          <cell r="Z668">
            <v>2</v>
          </cell>
          <cell r="AA668">
            <v>22.9</v>
          </cell>
          <cell r="AB668">
            <v>7.41</v>
          </cell>
          <cell r="AC668">
            <v>0.18</v>
          </cell>
          <cell r="AD668">
            <v>15</v>
          </cell>
          <cell r="AE668">
            <v>2047</v>
          </cell>
          <cell r="AF668" t="str">
            <v>B1,B2,B3,B4</v>
          </cell>
          <cell r="AG668">
            <v>0</v>
          </cell>
          <cell r="AH668">
            <v>0</v>
          </cell>
          <cell r="AI668">
            <v>0</v>
          </cell>
          <cell r="AJ668">
            <v>0</v>
          </cell>
          <cell r="AK668">
            <v>0</v>
          </cell>
          <cell r="AL668">
            <v>0</v>
          </cell>
          <cell r="AM668">
            <v>0</v>
          </cell>
          <cell r="AN668">
            <v>0</v>
          </cell>
          <cell r="AO668">
            <v>0</v>
          </cell>
          <cell r="AP668">
            <v>0</v>
          </cell>
          <cell r="AQ668">
            <v>0</v>
          </cell>
          <cell r="AR668">
            <v>0</v>
          </cell>
          <cell r="AS668">
            <v>0</v>
          </cell>
          <cell r="AT668">
            <v>0</v>
          </cell>
          <cell r="AU668">
            <v>0</v>
          </cell>
          <cell r="AV668">
            <v>0</v>
          </cell>
          <cell r="AW668">
            <v>0</v>
          </cell>
        </row>
        <row r="669">
          <cell r="A669" t="str">
            <v>5557C02002</v>
          </cell>
          <cell r="C669" t="str">
            <v>C</v>
          </cell>
          <cell r="D669" t="str">
            <v>99390-1</v>
          </cell>
          <cell r="E669">
            <v>2</v>
          </cell>
          <cell r="F669" t="str">
            <v>AXL VGA CARD</v>
          </cell>
          <cell r="I669">
            <v>0.5</v>
          </cell>
          <cell r="J669">
            <v>0.52</v>
          </cell>
          <cell r="K669">
            <v>2</v>
          </cell>
          <cell r="L669">
            <v>0.5</v>
          </cell>
          <cell r="M669">
            <v>2.59</v>
          </cell>
          <cell r="N669">
            <v>10</v>
          </cell>
          <cell r="O669">
            <v>1.3</v>
          </cell>
          <cell r="P669">
            <v>5</v>
          </cell>
          <cell r="Q669">
            <v>3</v>
          </cell>
          <cell r="Y669">
            <v>0.5</v>
          </cell>
          <cell r="Z669">
            <v>2</v>
          </cell>
          <cell r="AA669">
            <v>19</v>
          </cell>
          <cell r="AB669">
            <v>6.41</v>
          </cell>
          <cell r="AC669">
            <v>0.16</v>
          </cell>
          <cell r="AD669">
            <v>15</v>
          </cell>
          <cell r="AE669">
            <v>2047</v>
          </cell>
          <cell r="AF669" t="str">
            <v>B1,B2,B3,B4,B7</v>
          </cell>
          <cell r="AG669">
            <v>0</v>
          </cell>
          <cell r="AH669">
            <v>0</v>
          </cell>
          <cell r="AI669">
            <v>0</v>
          </cell>
          <cell r="AJ669">
            <v>0</v>
          </cell>
          <cell r="AK669">
            <v>0</v>
          </cell>
          <cell r="AL669">
            <v>0</v>
          </cell>
          <cell r="AM669">
            <v>0</v>
          </cell>
          <cell r="AN669">
            <v>0</v>
          </cell>
          <cell r="AO669">
            <v>0</v>
          </cell>
          <cell r="AP669">
            <v>0</v>
          </cell>
          <cell r="AQ669">
            <v>0</v>
          </cell>
          <cell r="AR669">
            <v>0</v>
          </cell>
          <cell r="AS669">
            <v>0</v>
          </cell>
          <cell r="AT669">
            <v>0</v>
          </cell>
          <cell r="AU669">
            <v>0</v>
          </cell>
          <cell r="AV669">
            <v>0</v>
          </cell>
          <cell r="AW669">
            <v>0</v>
          </cell>
        </row>
        <row r="670">
          <cell r="A670">
            <v>5558701061</v>
          </cell>
          <cell r="B670" t="str">
            <v>AF</v>
          </cell>
          <cell r="D670" t="str">
            <v>95132-2</v>
          </cell>
          <cell r="E670">
            <v>1</v>
          </cell>
          <cell r="F670" t="str">
            <v>X1B MB</v>
          </cell>
          <cell r="I670">
            <v>0.63</v>
          </cell>
          <cell r="J670">
            <v>5.96</v>
          </cell>
          <cell r="K670">
            <v>3</v>
          </cell>
          <cell r="L670">
            <v>3.97</v>
          </cell>
          <cell r="M670">
            <v>17.88</v>
          </cell>
          <cell r="N670">
            <v>9</v>
          </cell>
          <cell r="O670">
            <v>4.72</v>
          </cell>
          <cell r="P670">
            <v>2.4</v>
          </cell>
          <cell r="R670">
            <v>5.48</v>
          </cell>
          <cell r="S670">
            <v>2.8</v>
          </cell>
          <cell r="Y670">
            <v>1.91</v>
          </cell>
          <cell r="Z670">
            <v>1</v>
          </cell>
          <cell r="AA670">
            <v>18</v>
          </cell>
          <cell r="AB670">
            <v>40.5</v>
          </cell>
          <cell r="AC670">
            <v>1</v>
          </cell>
          <cell r="AD670">
            <v>115</v>
          </cell>
          <cell r="AE670">
            <v>267</v>
          </cell>
          <cell r="AF670" t="str">
            <v>B1,B2,B3,B4</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row>
        <row r="671">
          <cell r="A671">
            <v>5558701071</v>
          </cell>
          <cell r="B671" t="str">
            <v>AF</v>
          </cell>
          <cell r="D671" t="str">
            <v>95132-2</v>
          </cell>
          <cell r="E671">
            <v>1</v>
          </cell>
          <cell r="F671" t="str">
            <v>X1B MB</v>
          </cell>
          <cell r="I671">
            <v>0.63</v>
          </cell>
          <cell r="J671">
            <v>5.96</v>
          </cell>
          <cell r="K671">
            <v>3</v>
          </cell>
          <cell r="L671">
            <v>3.97</v>
          </cell>
          <cell r="M671">
            <v>17.88</v>
          </cell>
          <cell r="N671">
            <v>9</v>
          </cell>
          <cell r="O671">
            <v>4.72</v>
          </cell>
          <cell r="P671">
            <v>2.4</v>
          </cell>
          <cell r="R671">
            <v>5.48</v>
          </cell>
          <cell r="S671">
            <v>2.8</v>
          </cell>
          <cell r="Y671">
            <v>1.91</v>
          </cell>
          <cell r="Z671">
            <v>1</v>
          </cell>
          <cell r="AA671">
            <v>18</v>
          </cell>
          <cell r="AB671">
            <v>40.5</v>
          </cell>
          <cell r="AC671">
            <v>1</v>
          </cell>
          <cell r="AD671">
            <v>115</v>
          </cell>
          <cell r="AE671">
            <v>267</v>
          </cell>
          <cell r="AF671" t="str">
            <v>B1,B2,B3,B4</v>
          </cell>
          <cell r="AG671">
            <v>0</v>
          </cell>
          <cell r="AH671">
            <v>0</v>
          </cell>
          <cell r="AI671">
            <v>0</v>
          </cell>
          <cell r="AJ671">
            <v>0</v>
          </cell>
          <cell r="AK671">
            <v>0</v>
          </cell>
          <cell r="AL671">
            <v>0</v>
          </cell>
          <cell r="AM671">
            <v>0</v>
          </cell>
          <cell r="AN671">
            <v>0</v>
          </cell>
          <cell r="AO671">
            <v>0</v>
          </cell>
          <cell r="AP671">
            <v>0</v>
          </cell>
          <cell r="AQ671">
            <v>0</v>
          </cell>
          <cell r="AR671">
            <v>0</v>
          </cell>
          <cell r="AS671">
            <v>0</v>
          </cell>
          <cell r="AT671">
            <v>0</v>
          </cell>
          <cell r="AU671">
            <v>0</v>
          </cell>
          <cell r="AV671">
            <v>0</v>
          </cell>
          <cell r="AW671">
            <v>0</v>
          </cell>
          <cell r="AX671">
            <v>0</v>
          </cell>
          <cell r="AY671">
            <v>0</v>
          </cell>
        </row>
        <row r="672">
          <cell r="A672">
            <v>5558701081</v>
          </cell>
          <cell r="B672" t="str">
            <v>AF</v>
          </cell>
          <cell r="D672" t="str">
            <v>95132-2</v>
          </cell>
          <cell r="E672">
            <v>1</v>
          </cell>
          <cell r="F672" t="str">
            <v>X1B MB</v>
          </cell>
          <cell r="I672">
            <v>0.63</v>
          </cell>
          <cell r="J672">
            <v>5.96</v>
          </cell>
          <cell r="K672">
            <v>3</v>
          </cell>
          <cell r="L672">
            <v>3.97</v>
          </cell>
          <cell r="M672">
            <v>17.88</v>
          </cell>
          <cell r="N672">
            <v>9</v>
          </cell>
          <cell r="O672">
            <v>4.72</v>
          </cell>
          <cell r="P672">
            <v>2.4</v>
          </cell>
          <cell r="R672">
            <v>5.48</v>
          </cell>
          <cell r="S672">
            <v>2.8</v>
          </cell>
          <cell r="Y672">
            <v>1.91</v>
          </cell>
          <cell r="Z672">
            <v>1</v>
          </cell>
          <cell r="AA672">
            <v>18</v>
          </cell>
          <cell r="AB672">
            <v>40.5</v>
          </cell>
          <cell r="AC672">
            <v>1</v>
          </cell>
          <cell r="AD672">
            <v>115</v>
          </cell>
          <cell r="AE672">
            <v>267</v>
          </cell>
          <cell r="AF672" t="str">
            <v>B1,B2,B3,B4</v>
          </cell>
          <cell r="AG672">
            <v>0</v>
          </cell>
          <cell r="AH672">
            <v>0</v>
          </cell>
          <cell r="AI672">
            <v>0</v>
          </cell>
          <cell r="AJ672">
            <v>0</v>
          </cell>
          <cell r="AK672">
            <v>0</v>
          </cell>
          <cell r="AL672">
            <v>0</v>
          </cell>
          <cell r="AM672">
            <v>0</v>
          </cell>
          <cell r="AN672">
            <v>0</v>
          </cell>
          <cell r="AO672">
            <v>0</v>
          </cell>
          <cell r="AP672">
            <v>0</v>
          </cell>
          <cell r="AQ672">
            <v>0</v>
          </cell>
          <cell r="AR672">
            <v>0</v>
          </cell>
          <cell r="AS672">
            <v>0</v>
          </cell>
          <cell r="AT672">
            <v>0</v>
          </cell>
          <cell r="AU672">
            <v>0</v>
          </cell>
          <cell r="AV672">
            <v>0</v>
          </cell>
          <cell r="AW672">
            <v>0</v>
          </cell>
          <cell r="AX672">
            <v>0</v>
          </cell>
          <cell r="AY672">
            <v>0</v>
          </cell>
        </row>
        <row r="673">
          <cell r="A673">
            <v>5558701091</v>
          </cell>
          <cell r="B673" t="str">
            <v>AF</v>
          </cell>
          <cell r="D673" t="str">
            <v>95132-2</v>
          </cell>
          <cell r="E673">
            <v>1</v>
          </cell>
          <cell r="F673" t="str">
            <v>X1B MB</v>
          </cell>
          <cell r="I673">
            <v>0.63</v>
          </cell>
          <cell r="J673">
            <v>5.96</v>
          </cell>
          <cell r="K673">
            <v>3</v>
          </cell>
          <cell r="L673">
            <v>3.97</v>
          </cell>
          <cell r="M673">
            <v>17.88</v>
          </cell>
          <cell r="N673">
            <v>9</v>
          </cell>
          <cell r="O673">
            <v>4.72</v>
          </cell>
          <cell r="P673">
            <v>2.4</v>
          </cell>
          <cell r="R673">
            <v>5.48</v>
          </cell>
          <cell r="S673">
            <v>2.8</v>
          </cell>
          <cell r="Y673">
            <v>1.91</v>
          </cell>
          <cell r="Z673">
            <v>1</v>
          </cell>
          <cell r="AA673">
            <v>18</v>
          </cell>
          <cell r="AB673">
            <v>40.5</v>
          </cell>
          <cell r="AC673">
            <v>1</v>
          </cell>
          <cell r="AD673">
            <v>115</v>
          </cell>
          <cell r="AE673">
            <v>267</v>
          </cell>
          <cell r="AF673" t="str">
            <v>B1,B2,B3,B4</v>
          </cell>
          <cell r="AG673">
            <v>0</v>
          </cell>
          <cell r="AH673">
            <v>0</v>
          </cell>
          <cell r="AI673">
            <v>0</v>
          </cell>
          <cell r="AJ673">
            <v>0</v>
          </cell>
          <cell r="AK673">
            <v>0</v>
          </cell>
          <cell r="AL673">
            <v>0</v>
          </cell>
          <cell r="AM673">
            <v>0</v>
          </cell>
          <cell r="AN673">
            <v>0</v>
          </cell>
          <cell r="AO673">
            <v>0</v>
          </cell>
          <cell r="AP673">
            <v>0</v>
          </cell>
          <cell r="AQ673">
            <v>0</v>
          </cell>
          <cell r="AR673">
            <v>0</v>
          </cell>
          <cell r="AS673">
            <v>0</v>
          </cell>
          <cell r="AT673">
            <v>0</v>
          </cell>
          <cell r="AU673">
            <v>0</v>
          </cell>
          <cell r="AV673">
            <v>0</v>
          </cell>
          <cell r="AW673">
            <v>0</v>
          </cell>
          <cell r="AX673">
            <v>0</v>
          </cell>
          <cell r="AY673">
            <v>0</v>
          </cell>
        </row>
        <row r="674">
          <cell r="A674">
            <v>5558701101</v>
          </cell>
          <cell r="B674" t="str">
            <v>AF</v>
          </cell>
          <cell r="D674" t="str">
            <v>95132-2</v>
          </cell>
          <cell r="E674">
            <v>1</v>
          </cell>
          <cell r="F674" t="str">
            <v>X1B MB</v>
          </cell>
          <cell r="I674">
            <v>0.63</v>
          </cell>
          <cell r="J674">
            <v>5.96</v>
          </cell>
          <cell r="K674">
            <v>3</v>
          </cell>
          <cell r="L674">
            <v>3.97</v>
          </cell>
          <cell r="M674">
            <v>17.88</v>
          </cell>
          <cell r="N674">
            <v>9</v>
          </cell>
          <cell r="O674">
            <v>4.72</v>
          </cell>
          <cell r="P674">
            <v>2.4</v>
          </cell>
          <cell r="R674">
            <v>5.48</v>
          </cell>
          <cell r="S674">
            <v>2.8</v>
          </cell>
          <cell r="Y674">
            <v>1.91</v>
          </cell>
          <cell r="Z674">
            <v>1</v>
          </cell>
          <cell r="AA674">
            <v>18</v>
          </cell>
          <cell r="AB674">
            <v>40.5</v>
          </cell>
          <cell r="AC674">
            <v>1</v>
          </cell>
          <cell r="AD674">
            <v>115</v>
          </cell>
          <cell r="AE674">
            <v>267</v>
          </cell>
          <cell r="AF674" t="str">
            <v>B1,B2,B3,B4</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row>
        <row r="675">
          <cell r="A675">
            <v>5558701111</v>
          </cell>
          <cell r="B675" t="str">
            <v>AF</v>
          </cell>
          <cell r="D675" t="str">
            <v>95132-2</v>
          </cell>
          <cell r="E675">
            <v>1</v>
          </cell>
          <cell r="F675" t="str">
            <v>X1B MB</v>
          </cell>
          <cell r="I675">
            <v>0.63</v>
          </cell>
          <cell r="J675">
            <v>5.96</v>
          </cell>
          <cell r="K675">
            <v>3</v>
          </cell>
          <cell r="L675">
            <v>3.97</v>
          </cell>
          <cell r="M675">
            <v>17.88</v>
          </cell>
          <cell r="N675">
            <v>9</v>
          </cell>
          <cell r="O675">
            <v>4.72</v>
          </cell>
          <cell r="P675">
            <v>2.4</v>
          </cell>
          <cell r="R675">
            <v>5.48</v>
          </cell>
          <cell r="S675">
            <v>2.8</v>
          </cell>
          <cell r="Y675">
            <v>1.91</v>
          </cell>
          <cell r="Z675">
            <v>1</v>
          </cell>
          <cell r="AA675">
            <v>18</v>
          </cell>
          <cell r="AB675">
            <v>40.5</v>
          </cell>
          <cell r="AC675">
            <v>1</v>
          </cell>
          <cell r="AD675">
            <v>115</v>
          </cell>
          <cell r="AE675">
            <v>267</v>
          </cell>
          <cell r="AF675" t="str">
            <v>B1,B2,B3,B4</v>
          </cell>
          <cell r="AG675">
            <v>0</v>
          </cell>
          <cell r="AH675">
            <v>0</v>
          </cell>
          <cell r="AI675">
            <v>0</v>
          </cell>
          <cell r="AJ675">
            <v>0</v>
          </cell>
          <cell r="AK675">
            <v>0</v>
          </cell>
          <cell r="AL675">
            <v>0</v>
          </cell>
          <cell r="AM675">
            <v>0</v>
          </cell>
          <cell r="AN675">
            <v>0</v>
          </cell>
          <cell r="AO675">
            <v>0</v>
          </cell>
          <cell r="AP675">
            <v>0</v>
          </cell>
          <cell r="AQ675">
            <v>0</v>
          </cell>
          <cell r="AR675">
            <v>0</v>
          </cell>
          <cell r="AS675">
            <v>0</v>
          </cell>
          <cell r="AT675">
            <v>0</v>
          </cell>
          <cell r="AU675">
            <v>0</v>
          </cell>
          <cell r="AV675">
            <v>0</v>
          </cell>
          <cell r="AW675">
            <v>0</v>
          </cell>
          <cell r="AX675">
            <v>0</v>
          </cell>
          <cell r="AY675">
            <v>0</v>
          </cell>
        </row>
        <row r="676">
          <cell r="A676">
            <v>5558702011</v>
          </cell>
          <cell r="B676" t="str">
            <v>AF</v>
          </cell>
          <cell r="D676" t="str">
            <v>95400-2M</v>
          </cell>
          <cell r="F676" t="str">
            <v>X1B-Memory BD</v>
          </cell>
          <cell r="I676">
            <v>0.22</v>
          </cell>
          <cell r="J676">
            <v>0.9</v>
          </cell>
          <cell r="K676">
            <v>1</v>
          </cell>
          <cell r="L676">
            <v>0.01</v>
          </cell>
          <cell r="M676">
            <v>4.5</v>
          </cell>
          <cell r="N676">
            <v>5</v>
          </cell>
          <cell r="O676">
            <v>7.32</v>
          </cell>
          <cell r="P676">
            <v>8.1</v>
          </cell>
          <cell r="R676">
            <v>1.01</v>
          </cell>
          <cell r="S676">
            <v>1.1000000000000001</v>
          </cell>
          <cell r="Y676">
            <v>0.86</v>
          </cell>
          <cell r="Z676">
            <v>1</v>
          </cell>
          <cell r="AA676">
            <v>16</v>
          </cell>
          <cell r="AB676">
            <v>14.8</v>
          </cell>
          <cell r="AC676">
            <v>0.36</v>
          </cell>
          <cell r="AD676">
            <v>52</v>
          </cell>
          <cell r="AE676">
            <v>589</v>
          </cell>
          <cell r="AF676" t="str">
            <v>B1,B2,B3,B4</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row>
        <row r="677">
          <cell r="A677">
            <v>5558702021</v>
          </cell>
          <cell r="B677" t="str">
            <v>AF</v>
          </cell>
          <cell r="D677" t="str">
            <v>95400-2M</v>
          </cell>
          <cell r="F677" t="str">
            <v>X1B-Memory BD</v>
          </cell>
          <cell r="I677">
            <v>0.22</v>
          </cell>
          <cell r="J677">
            <v>0.9</v>
          </cell>
          <cell r="K677">
            <v>1</v>
          </cell>
          <cell r="L677">
            <v>0.01</v>
          </cell>
          <cell r="M677">
            <v>4.5</v>
          </cell>
          <cell r="N677">
            <v>5</v>
          </cell>
          <cell r="O677">
            <v>7.32</v>
          </cell>
          <cell r="P677">
            <v>8.1</v>
          </cell>
          <cell r="R677">
            <v>1.01</v>
          </cell>
          <cell r="S677">
            <v>1.1000000000000001</v>
          </cell>
          <cell r="Y677">
            <v>0.86</v>
          </cell>
          <cell r="Z677">
            <v>1</v>
          </cell>
          <cell r="AA677">
            <v>16</v>
          </cell>
          <cell r="AB677">
            <v>14.8</v>
          </cell>
          <cell r="AC677">
            <v>0.36</v>
          </cell>
          <cell r="AD677">
            <v>52</v>
          </cell>
          <cell r="AE677">
            <v>589</v>
          </cell>
          <cell r="AF677" t="str">
            <v>B1,B2,B3,B4</v>
          </cell>
          <cell r="AG677">
            <v>0</v>
          </cell>
          <cell r="AH677">
            <v>0</v>
          </cell>
          <cell r="AI677">
            <v>0</v>
          </cell>
          <cell r="AJ677">
            <v>0</v>
          </cell>
          <cell r="AK677">
            <v>0</v>
          </cell>
          <cell r="AL677">
            <v>0</v>
          </cell>
          <cell r="AM677">
            <v>0</v>
          </cell>
          <cell r="AN677">
            <v>0</v>
          </cell>
          <cell r="AO677">
            <v>0</v>
          </cell>
          <cell r="AP677">
            <v>0</v>
          </cell>
          <cell r="AQ677">
            <v>0</v>
          </cell>
          <cell r="AR677">
            <v>0</v>
          </cell>
          <cell r="AS677">
            <v>0</v>
          </cell>
          <cell r="AT677">
            <v>0</v>
          </cell>
          <cell r="AU677">
            <v>0</v>
          </cell>
          <cell r="AV677">
            <v>0</v>
          </cell>
          <cell r="AW677">
            <v>0</v>
          </cell>
          <cell r="AX677">
            <v>0</v>
          </cell>
          <cell r="AY677">
            <v>0</v>
          </cell>
        </row>
        <row r="678">
          <cell r="A678">
            <v>5558702061</v>
          </cell>
          <cell r="B678" t="str">
            <v>AF</v>
          </cell>
          <cell r="D678" t="str">
            <v>95400-2M</v>
          </cell>
          <cell r="F678" t="str">
            <v>X1B-Memory BD</v>
          </cell>
          <cell r="I678">
            <v>0.22</v>
          </cell>
          <cell r="J678">
            <v>0.9</v>
          </cell>
          <cell r="K678">
            <v>1</v>
          </cell>
          <cell r="L678">
            <v>0.01</v>
          </cell>
          <cell r="M678">
            <v>4.5</v>
          </cell>
          <cell r="N678">
            <v>5</v>
          </cell>
          <cell r="O678">
            <v>7.32</v>
          </cell>
          <cell r="P678">
            <v>8.1</v>
          </cell>
          <cell r="R678">
            <v>1.01</v>
          </cell>
          <cell r="S678">
            <v>1.1000000000000001</v>
          </cell>
          <cell r="Y678">
            <v>0.86</v>
          </cell>
          <cell r="Z678">
            <v>1</v>
          </cell>
          <cell r="AA678">
            <v>16</v>
          </cell>
          <cell r="AB678">
            <v>14.8</v>
          </cell>
          <cell r="AC678">
            <v>0.36</v>
          </cell>
          <cell r="AD678">
            <v>52</v>
          </cell>
          <cell r="AE678">
            <v>589</v>
          </cell>
          <cell r="AF678" t="str">
            <v>B1,B2,B3,B4</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row>
        <row r="679">
          <cell r="A679">
            <v>5558702071</v>
          </cell>
          <cell r="B679" t="str">
            <v>AF</v>
          </cell>
          <cell r="D679" t="str">
            <v>95400-2M</v>
          </cell>
          <cell r="F679" t="str">
            <v>X1B-Memory BD</v>
          </cell>
          <cell r="I679">
            <v>0.22</v>
          </cell>
          <cell r="J679">
            <v>0.9</v>
          </cell>
          <cell r="K679">
            <v>1</v>
          </cell>
          <cell r="L679">
            <v>0.01</v>
          </cell>
          <cell r="M679">
            <v>4.5</v>
          </cell>
          <cell r="N679">
            <v>5</v>
          </cell>
          <cell r="O679">
            <v>7.32</v>
          </cell>
          <cell r="P679">
            <v>8.1</v>
          </cell>
          <cell r="R679">
            <v>1.01</v>
          </cell>
          <cell r="S679">
            <v>1.1000000000000001</v>
          </cell>
          <cell r="Y679">
            <v>0.86</v>
          </cell>
          <cell r="Z679">
            <v>1</v>
          </cell>
          <cell r="AA679">
            <v>16</v>
          </cell>
          <cell r="AB679">
            <v>14.8</v>
          </cell>
          <cell r="AC679">
            <v>0.36</v>
          </cell>
          <cell r="AD679">
            <v>52</v>
          </cell>
          <cell r="AE679">
            <v>589</v>
          </cell>
          <cell r="AF679" t="str">
            <v>B1,B2,B3,B4</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0</v>
          </cell>
          <cell r="AU679">
            <v>0</v>
          </cell>
          <cell r="AV679">
            <v>0</v>
          </cell>
          <cell r="AW679">
            <v>0</v>
          </cell>
          <cell r="AX679">
            <v>0</v>
          </cell>
          <cell r="AY679">
            <v>0</v>
          </cell>
        </row>
        <row r="680">
          <cell r="A680">
            <v>5558703001</v>
          </cell>
          <cell r="B680" t="str">
            <v>AF</v>
          </cell>
          <cell r="D680" t="str">
            <v>95381-1</v>
          </cell>
          <cell r="F680" t="str">
            <v>Front panel BD</v>
          </cell>
          <cell r="I680">
            <v>0.28999999999999998</v>
          </cell>
          <cell r="J680">
            <v>1.9</v>
          </cell>
          <cell r="K680">
            <v>2</v>
          </cell>
          <cell r="L680">
            <v>0.38</v>
          </cell>
          <cell r="M680">
            <v>7.6</v>
          </cell>
          <cell r="N680">
            <v>8</v>
          </cell>
          <cell r="O680">
            <v>2.04</v>
          </cell>
          <cell r="P680">
            <v>2.1</v>
          </cell>
          <cell r="Y680">
            <v>0.91</v>
          </cell>
          <cell r="Z680">
            <v>1</v>
          </cell>
          <cell r="AA680">
            <v>13</v>
          </cell>
          <cell r="AB680">
            <v>13.1</v>
          </cell>
          <cell r="AC680">
            <v>0.32</v>
          </cell>
          <cell r="AD680">
            <v>55</v>
          </cell>
          <cell r="AE680">
            <v>558</v>
          </cell>
          <cell r="AF680" t="str">
            <v>B1,B2,B3,B4</v>
          </cell>
          <cell r="AG680">
            <v>0</v>
          </cell>
          <cell r="AH680">
            <v>0</v>
          </cell>
          <cell r="AI680">
            <v>0</v>
          </cell>
          <cell r="AJ680">
            <v>0</v>
          </cell>
          <cell r="AK680">
            <v>0</v>
          </cell>
          <cell r="AL680">
            <v>0</v>
          </cell>
          <cell r="AM680">
            <v>0</v>
          </cell>
          <cell r="AN680">
            <v>0</v>
          </cell>
          <cell r="AO680">
            <v>0</v>
          </cell>
          <cell r="AP680">
            <v>0</v>
          </cell>
          <cell r="AQ680">
            <v>0</v>
          </cell>
          <cell r="AR680">
            <v>0</v>
          </cell>
          <cell r="AS680">
            <v>0</v>
          </cell>
          <cell r="AT680">
            <v>0</v>
          </cell>
          <cell r="AU680">
            <v>0</v>
          </cell>
          <cell r="AV680">
            <v>0</v>
          </cell>
        </row>
        <row r="681">
          <cell r="A681">
            <v>5558703021</v>
          </cell>
          <cell r="B681" t="str">
            <v>AF</v>
          </cell>
          <cell r="D681" t="str">
            <v>95381-1</v>
          </cell>
          <cell r="F681" t="str">
            <v>Front panel BD</v>
          </cell>
          <cell r="I681">
            <v>0.28999999999999998</v>
          </cell>
          <cell r="J681">
            <v>1.9</v>
          </cell>
          <cell r="K681">
            <v>2</v>
          </cell>
          <cell r="L681">
            <v>0.38</v>
          </cell>
          <cell r="M681">
            <v>7.6</v>
          </cell>
          <cell r="N681">
            <v>8</v>
          </cell>
          <cell r="O681">
            <v>2.04</v>
          </cell>
          <cell r="P681">
            <v>2.1</v>
          </cell>
          <cell r="Y681">
            <v>0.91</v>
          </cell>
          <cell r="Z681">
            <v>1</v>
          </cell>
          <cell r="AA681">
            <v>13</v>
          </cell>
          <cell r="AB681">
            <v>13.1</v>
          </cell>
          <cell r="AC681">
            <v>0.32</v>
          </cell>
          <cell r="AD681">
            <v>55</v>
          </cell>
          <cell r="AE681">
            <v>558</v>
          </cell>
          <cell r="AF681" t="str">
            <v>B1,B2,B3,B4</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row>
        <row r="682">
          <cell r="A682">
            <v>5558704111</v>
          </cell>
          <cell r="B682" t="str">
            <v>AF</v>
          </cell>
          <cell r="C682" t="str">
            <v>C</v>
          </cell>
          <cell r="D682" t="str">
            <v>95422-3M</v>
          </cell>
          <cell r="F682" t="str">
            <v>RDM BD(X1B)</v>
          </cell>
          <cell r="I682">
            <v>0.03</v>
          </cell>
          <cell r="J682">
            <v>0.4</v>
          </cell>
          <cell r="K682">
            <v>3</v>
          </cell>
          <cell r="L682">
            <v>0.82</v>
          </cell>
          <cell r="M682">
            <v>1.5</v>
          </cell>
          <cell r="N682">
            <v>11</v>
          </cell>
          <cell r="O682">
            <v>1.6</v>
          </cell>
          <cell r="P682">
            <v>11.7</v>
          </cell>
          <cell r="Y682">
            <v>0.13</v>
          </cell>
          <cell r="Z682">
            <v>1</v>
          </cell>
          <cell r="AA682">
            <v>26.7</v>
          </cell>
          <cell r="AB682">
            <v>4.51</v>
          </cell>
          <cell r="AC682">
            <v>0.11</v>
          </cell>
          <cell r="AD682">
            <v>8</v>
          </cell>
          <cell r="AE682">
            <v>3837</v>
          </cell>
          <cell r="AF682" t="str">
            <v>B1,B2,B3,B4</v>
          </cell>
          <cell r="AG682">
            <v>0</v>
          </cell>
          <cell r="AH682">
            <v>0</v>
          </cell>
          <cell r="AI682">
            <v>0</v>
          </cell>
          <cell r="AJ682">
            <v>0</v>
          </cell>
          <cell r="AK682">
            <v>0</v>
          </cell>
          <cell r="AL682">
            <v>0</v>
          </cell>
          <cell r="AM682">
            <v>0</v>
          </cell>
          <cell r="AN682">
            <v>0</v>
          </cell>
          <cell r="AO682">
            <v>0</v>
          </cell>
          <cell r="AP682">
            <v>0</v>
          </cell>
          <cell r="AQ682">
            <v>0</v>
          </cell>
          <cell r="AR682">
            <v>0</v>
          </cell>
          <cell r="AS682">
            <v>0</v>
          </cell>
          <cell r="AT682">
            <v>0</v>
          </cell>
          <cell r="AU682">
            <v>0</v>
          </cell>
          <cell r="AV682">
            <v>0</v>
          </cell>
        </row>
        <row r="683">
          <cell r="A683">
            <v>5558705001</v>
          </cell>
          <cell r="B683" t="str">
            <v>AF</v>
          </cell>
          <cell r="D683" t="str">
            <v>97533-1</v>
          </cell>
          <cell r="E683">
            <v>15</v>
          </cell>
          <cell r="F683" t="str">
            <v>RDM BD(X1B)</v>
          </cell>
          <cell r="I683">
            <v>0.7</v>
          </cell>
          <cell r="J683">
            <v>0.48</v>
          </cell>
          <cell r="K683">
            <v>2</v>
          </cell>
          <cell r="L683">
            <v>0.5</v>
          </cell>
          <cell r="M683">
            <v>1.9</v>
          </cell>
          <cell r="N683">
            <v>8</v>
          </cell>
          <cell r="O683">
            <v>1.96</v>
          </cell>
          <cell r="P683">
            <v>8.3000000000000007</v>
          </cell>
          <cell r="Y683">
            <v>0.22</v>
          </cell>
          <cell r="Z683">
            <v>1</v>
          </cell>
          <cell r="AA683">
            <v>19</v>
          </cell>
          <cell r="AB683">
            <v>5.76</v>
          </cell>
          <cell r="AC683">
            <v>0.14000000000000001</v>
          </cell>
          <cell r="AD683">
            <v>14</v>
          </cell>
          <cell r="AE683">
            <v>2232</v>
          </cell>
          <cell r="AF683" t="str">
            <v>B1,B2,B3,B4</v>
          </cell>
          <cell r="AG683">
            <v>0</v>
          </cell>
          <cell r="AH683">
            <v>0</v>
          </cell>
          <cell r="AI683">
            <v>0</v>
          </cell>
          <cell r="AJ683">
            <v>0</v>
          </cell>
          <cell r="AK683">
            <v>0</v>
          </cell>
          <cell r="AL683">
            <v>0</v>
          </cell>
          <cell r="AM683">
            <v>0</v>
          </cell>
          <cell r="AN683">
            <v>0</v>
          </cell>
          <cell r="AO683">
            <v>0</v>
          </cell>
          <cell r="AP683">
            <v>0</v>
          </cell>
          <cell r="AQ683">
            <v>0</v>
          </cell>
          <cell r="AR683">
            <v>0</v>
          </cell>
          <cell r="AS683">
            <v>0</v>
          </cell>
          <cell r="AT683">
            <v>0</v>
          </cell>
          <cell r="AU683">
            <v>0</v>
          </cell>
          <cell r="AV683">
            <v>0</v>
          </cell>
        </row>
        <row r="684">
          <cell r="A684">
            <v>5558705011</v>
          </cell>
          <cell r="B684" t="str">
            <v>AF</v>
          </cell>
          <cell r="D684" t="str">
            <v>97533-1</v>
          </cell>
          <cell r="E684">
            <v>15</v>
          </cell>
          <cell r="F684" t="str">
            <v>RDM BD(X1B)</v>
          </cell>
          <cell r="I684">
            <v>0.7</v>
          </cell>
          <cell r="J684">
            <v>0.48</v>
          </cell>
          <cell r="K684">
            <v>2</v>
          </cell>
          <cell r="L684">
            <v>0.5</v>
          </cell>
          <cell r="M684">
            <v>2.7</v>
          </cell>
          <cell r="N684">
            <v>11</v>
          </cell>
          <cell r="O684">
            <v>1.96</v>
          </cell>
          <cell r="P684">
            <v>8</v>
          </cell>
          <cell r="Y684">
            <v>0.23</v>
          </cell>
          <cell r="Z684">
            <v>1</v>
          </cell>
          <cell r="AA684">
            <v>22</v>
          </cell>
          <cell r="AB684">
            <v>6.57</v>
          </cell>
          <cell r="AC684">
            <v>0.16</v>
          </cell>
          <cell r="AD684">
            <v>14</v>
          </cell>
          <cell r="AE684">
            <v>2159</v>
          </cell>
          <cell r="AF684" t="str">
            <v>B1,B2,B3,B4</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row>
        <row r="685">
          <cell r="A685">
            <v>5558705021</v>
          </cell>
          <cell r="C685" t="str">
            <v>A</v>
          </cell>
          <cell r="AA685">
            <v>0</v>
          </cell>
          <cell r="AD685">
            <v>9</v>
          </cell>
          <cell r="AE685">
            <v>3411</v>
          </cell>
          <cell r="AF685" t="str">
            <v>B1,B2,B3,B4</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A686">
            <v>5558705031</v>
          </cell>
          <cell r="C686" t="str">
            <v>A</v>
          </cell>
          <cell r="AA686">
            <v>0</v>
          </cell>
          <cell r="AD686">
            <v>9</v>
          </cell>
          <cell r="AE686">
            <v>3411</v>
          </cell>
          <cell r="AF686" t="str">
            <v>B1,B2,B3,B4</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A687">
            <v>5558705041</v>
          </cell>
          <cell r="B687" t="str">
            <v>AF</v>
          </cell>
          <cell r="D687" t="str">
            <v>97533-1</v>
          </cell>
          <cell r="E687">
            <v>15</v>
          </cell>
          <cell r="F687" t="str">
            <v>RDM BD(X1B)</v>
          </cell>
          <cell r="I687">
            <v>0.7</v>
          </cell>
          <cell r="J687">
            <v>0.48</v>
          </cell>
          <cell r="K687">
            <v>2</v>
          </cell>
          <cell r="L687">
            <v>0.5</v>
          </cell>
          <cell r="M687">
            <v>1.9</v>
          </cell>
          <cell r="N687">
            <v>8</v>
          </cell>
          <cell r="O687">
            <v>1.96</v>
          </cell>
          <cell r="P687">
            <v>8.3000000000000007</v>
          </cell>
          <cell r="Y687">
            <v>0.22</v>
          </cell>
          <cell r="Z687">
            <v>1</v>
          </cell>
          <cell r="AA687">
            <v>19</v>
          </cell>
          <cell r="AB687">
            <v>5.76</v>
          </cell>
          <cell r="AC687">
            <v>0.14000000000000001</v>
          </cell>
          <cell r="AD687">
            <v>14</v>
          </cell>
          <cell r="AE687">
            <v>2232</v>
          </cell>
          <cell r="AF687" t="str">
            <v>B1,B2,B3,B4</v>
          </cell>
          <cell r="AG687">
            <v>0</v>
          </cell>
          <cell r="AH687">
            <v>0</v>
          </cell>
          <cell r="AI687">
            <v>0</v>
          </cell>
          <cell r="AJ687">
            <v>0</v>
          </cell>
          <cell r="AK687">
            <v>0</v>
          </cell>
          <cell r="AL687">
            <v>0</v>
          </cell>
          <cell r="AM687">
            <v>0</v>
          </cell>
          <cell r="AN687">
            <v>0</v>
          </cell>
          <cell r="AO687">
            <v>0</v>
          </cell>
          <cell r="AP687">
            <v>0</v>
          </cell>
          <cell r="AQ687">
            <v>0</v>
          </cell>
          <cell r="AR687">
            <v>0</v>
          </cell>
          <cell r="AS687">
            <v>0</v>
          </cell>
          <cell r="AT687">
            <v>0</v>
          </cell>
          <cell r="AU687">
            <v>0</v>
          </cell>
          <cell r="AV687">
            <v>0</v>
          </cell>
        </row>
        <row r="688">
          <cell r="A688">
            <v>5558705051</v>
          </cell>
          <cell r="B688" t="str">
            <v>AF</v>
          </cell>
          <cell r="C688" t="str">
            <v>A</v>
          </cell>
          <cell r="D688" t="str">
            <v>97533-1</v>
          </cell>
          <cell r="E688">
            <v>15</v>
          </cell>
          <cell r="F688" t="str">
            <v>RDM BD(X1B)</v>
          </cell>
          <cell r="I688">
            <v>0.7</v>
          </cell>
          <cell r="J688">
            <v>0.5</v>
          </cell>
          <cell r="K688">
            <v>2</v>
          </cell>
          <cell r="L688">
            <v>0.5</v>
          </cell>
          <cell r="M688">
            <v>2.7</v>
          </cell>
          <cell r="N688">
            <v>11</v>
          </cell>
          <cell r="O688">
            <v>1.96</v>
          </cell>
          <cell r="P688">
            <v>8</v>
          </cell>
          <cell r="Y688">
            <v>0.23</v>
          </cell>
          <cell r="Z688">
            <v>1</v>
          </cell>
          <cell r="AA688">
            <v>22</v>
          </cell>
          <cell r="AB688">
            <v>6.59</v>
          </cell>
          <cell r="AC688">
            <v>0.16</v>
          </cell>
          <cell r="AD688">
            <v>14</v>
          </cell>
          <cell r="AE688">
            <v>2159</v>
          </cell>
          <cell r="AF688" t="str">
            <v>B1,B2,B3,B4</v>
          </cell>
          <cell r="AG688">
            <v>0</v>
          </cell>
          <cell r="AH688">
            <v>0</v>
          </cell>
          <cell r="AI688">
            <v>0</v>
          </cell>
          <cell r="AJ688">
            <v>0</v>
          </cell>
          <cell r="AK688">
            <v>0</v>
          </cell>
          <cell r="AL688">
            <v>0</v>
          </cell>
          <cell r="AM688">
            <v>0</v>
          </cell>
          <cell r="AN688">
            <v>0</v>
          </cell>
          <cell r="AO688">
            <v>0</v>
          </cell>
          <cell r="AP688">
            <v>0</v>
          </cell>
          <cell r="AQ688">
            <v>0</v>
          </cell>
          <cell r="AR688">
            <v>0</v>
          </cell>
          <cell r="AS688">
            <v>0</v>
          </cell>
          <cell r="AT688">
            <v>0</v>
          </cell>
          <cell r="AU688">
            <v>0</v>
          </cell>
          <cell r="AV688">
            <v>0</v>
          </cell>
        </row>
        <row r="689">
          <cell r="A689" t="str">
            <v>55587P1251</v>
          </cell>
          <cell r="B689" t="str">
            <v>AF</v>
          </cell>
          <cell r="D689" t="str">
            <v>95132-2</v>
          </cell>
          <cell r="E689">
            <v>1</v>
          </cell>
          <cell r="F689" t="str">
            <v>X1B MB</v>
          </cell>
          <cell r="I689">
            <v>0.63</v>
          </cell>
          <cell r="J689">
            <v>5.96</v>
          </cell>
          <cell r="K689">
            <v>3</v>
          </cell>
          <cell r="L689">
            <v>3.97</v>
          </cell>
          <cell r="M689">
            <v>17.88</v>
          </cell>
          <cell r="N689">
            <v>9</v>
          </cell>
          <cell r="O689">
            <v>4.72</v>
          </cell>
          <cell r="P689">
            <v>2.4</v>
          </cell>
          <cell r="R689">
            <v>5.48</v>
          </cell>
          <cell r="S689">
            <v>2.8</v>
          </cell>
          <cell r="Y689">
            <v>1.91</v>
          </cell>
          <cell r="Z689">
            <v>1</v>
          </cell>
          <cell r="AA689">
            <v>18</v>
          </cell>
          <cell r="AB689">
            <v>40.5</v>
          </cell>
          <cell r="AC689">
            <v>1</v>
          </cell>
          <cell r="AD689">
            <v>115</v>
          </cell>
          <cell r="AE689">
            <v>267</v>
          </cell>
          <cell r="AF689" t="str">
            <v>B1,B2,B3,B4</v>
          </cell>
          <cell r="AG689">
            <v>0</v>
          </cell>
          <cell r="AH689">
            <v>0</v>
          </cell>
          <cell r="AI689">
            <v>0</v>
          </cell>
          <cell r="AJ689">
            <v>0</v>
          </cell>
          <cell r="AK689">
            <v>0</v>
          </cell>
          <cell r="AL689">
            <v>0</v>
          </cell>
          <cell r="AM689">
            <v>0</v>
          </cell>
          <cell r="AN689">
            <v>0</v>
          </cell>
          <cell r="AO689">
            <v>0</v>
          </cell>
          <cell r="AP689">
            <v>0</v>
          </cell>
          <cell r="AQ689">
            <v>0</v>
          </cell>
          <cell r="AR689">
            <v>0</v>
          </cell>
          <cell r="AS689">
            <v>0</v>
          </cell>
          <cell r="AT689">
            <v>0</v>
          </cell>
          <cell r="AU689">
            <v>0</v>
          </cell>
          <cell r="AV689">
            <v>0</v>
          </cell>
          <cell r="AW689">
            <v>0</v>
          </cell>
          <cell r="AX689">
            <v>0</v>
          </cell>
          <cell r="AY689">
            <v>0</v>
          </cell>
        </row>
        <row r="690">
          <cell r="A690" t="str">
            <v>55587P1271</v>
          </cell>
          <cell r="B690" t="str">
            <v>AF</v>
          </cell>
          <cell r="D690" t="str">
            <v>95132-2</v>
          </cell>
          <cell r="E690">
            <v>1</v>
          </cell>
          <cell r="F690" t="str">
            <v>X1B MB</v>
          </cell>
          <cell r="I690">
            <v>0.63</v>
          </cell>
          <cell r="J690">
            <v>5.96</v>
          </cell>
          <cell r="K690">
            <v>3</v>
          </cell>
          <cell r="L690">
            <v>3.97</v>
          </cell>
          <cell r="M690">
            <v>17.88</v>
          </cell>
          <cell r="N690">
            <v>9</v>
          </cell>
          <cell r="O690">
            <v>4.72</v>
          </cell>
          <cell r="P690">
            <v>2.4</v>
          </cell>
          <cell r="R690">
            <v>5.48</v>
          </cell>
          <cell r="S690">
            <v>2.8</v>
          </cell>
          <cell r="Y690">
            <v>1.91</v>
          </cell>
          <cell r="Z690">
            <v>1</v>
          </cell>
          <cell r="AA690">
            <v>18</v>
          </cell>
          <cell r="AB690">
            <v>40.5</v>
          </cell>
          <cell r="AC690">
            <v>1</v>
          </cell>
          <cell r="AD690">
            <v>115</v>
          </cell>
          <cell r="AE690">
            <v>267</v>
          </cell>
          <cell r="AF690" t="str">
            <v>B1,B2,B3,B4</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row>
        <row r="691">
          <cell r="A691" t="str">
            <v>55587P1291</v>
          </cell>
          <cell r="B691" t="str">
            <v>AF</v>
          </cell>
          <cell r="D691" t="str">
            <v>95132-2</v>
          </cell>
          <cell r="E691">
            <v>1</v>
          </cell>
          <cell r="F691" t="str">
            <v>X1B MB</v>
          </cell>
          <cell r="I691">
            <v>0.63</v>
          </cell>
          <cell r="J691">
            <v>5.96</v>
          </cell>
          <cell r="K691">
            <v>3</v>
          </cell>
          <cell r="L691">
            <v>3.97</v>
          </cell>
          <cell r="M691">
            <v>17.88</v>
          </cell>
          <cell r="N691">
            <v>9</v>
          </cell>
          <cell r="O691">
            <v>4.72</v>
          </cell>
          <cell r="P691">
            <v>2.4</v>
          </cell>
          <cell r="R691">
            <v>5.48</v>
          </cell>
          <cell r="S691">
            <v>2.8</v>
          </cell>
          <cell r="Y691">
            <v>1.91</v>
          </cell>
          <cell r="Z691">
            <v>1</v>
          </cell>
          <cell r="AA691">
            <v>18</v>
          </cell>
          <cell r="AB691">
            <v>40.5</v>
          </cell>
          <cell r="AC691">
            <v>1</v>
          </cell>
          <cell r="AD691">
            <v>115</v>
          </cell>
          <cell r="AE691">
            <v>267</v>
          </cell>
          <cell r="AF691" t="str">
            <v>B1,B2,B3,B4</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row>
        <row r="692">
          <cell r="A692" t="str">
            <v>5558B01002</v>
          </cell>
          <cell r="B692" t="str">
            <v>AF</v>
          </cell>
          <cell r="C692" t="str">
            <v>C</v>
          </cell>
          <cell r="D692" t="str">
            <v>99103-1</v>
          </cell>
          <cell r="E692">
            <v>1</v>
          </cell>
          <cell r="F692" t="str">
            <v>M29A</v>
          </cell>
          <cell r="G692">
            <v>4.3</v>
          </cell>
          <cell r="I692">
            <v>1</v>
          </cell>
          <cell r="J692">
            <v>6.96</v>
          </cell>
          <cell r="K692">
            <v>7</v>
          </cell>
          <cell r="M692">
            <v>9.6999999999999993</v>
          </cell>
          <cell r="N692">
            <v>12</v>
          </cell>
          <cell r="O692">
            <v>2.8</v>
          </cell>
          <cell r="P692">
            <v>3.5</v>
          </cell>
          <cell r="Q692">
            <v>3</v>
          </cell>
          <cell r="R692">
            <v>8.9</v>
          </cell>
          <cell r="S692">
            <v>11</v>
          </cell>
          <cell r="T692">
            <v>3</v>
          </cell>
          <cell r="Y692">
            <v>0.78</v>
          </cell>
          <cell r="Z692">
            <v>1</v>
          </cell>
          <cell r="AA692">
            <v>34.5</v>
          </cell>
          <cell r="AB692">
            <v>31.14</v>
          </cell>
          <cell r="AC692">
            <v>0.77</v>
          </cell>
          <cell r="AD692">
            <v>47</v>
          </cell>
          <cell r="AE692">
            <v>653</v>
          </cell>
          <cell r="AF692" t="str">
            <v>B3,B4</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row>
        <row r="693">
          <cell r="A693" t="str">
            <v>5558C01003</v>
          </cell>
          <cell r="B693" t="str">
            <v>AF</v>
          </cell>
          <cell r="C693" t="str">
            <v>C</v>
          </cell>
          <cell r="D693" t="str">
            <v>99136-1</v>
          </cell>
          <cell r="E693">
            <v>1</v>
          </cell>
          <cell r="F693" t="str">
            <v>M25C</v>
          </cell>
          <cell r="G693">
            <v>0.96</v>
          </cell>
          <cell r="I693">
            <v>1</v>
          </cell>
          <cell r="J693">
            <v>6.84</v>
          </cell>
          <cell r="K693">
            <v>9</v>
          </cell>
          <cell r="L693">
            <v>0.3</v>
          </cell>
          <cell r="M693">
            <v>18.2</v>
          </cell>
          <cell r="N693">
            <v>25</v>
          </cell>
          <cell r="O693">
            <v>4.4000000000000004</v>
          </cell>
          <cell r="P693">
            <v>6</v>
          </cell>
          <cell r="Q693">
            <v>3</v>
          </cell>
          <cell r="R693">
            <v>7.3</v>
          </cell>
          <cell r="S693">
            <v>10</v>
          </cell>
          <cell r="T693">
            <v>3</v>
          </cell>
          <cell r="Y693">
            <v>0.73</v>
          </cell>
          <cell r="Z693">
            <v>1</v>
          </cell>
          <cell r="AA693">
            <v>51</v>
          </cell>
          <cell r="AB693">
            <v>39.770000000000003</v>
          </cell>
          <cell r="AC693">
            <v>0.98</v>
          </cell>
          <cell r="AD693">
            <v>44</v>
          </cell>
          <cell r="AE693">
            <v>698</v>
          </cell>
          <cell r="AF693" t="str">
            <v>B3,B4</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row>
        <row r="694">
          <cell r="A694" t="str">
            <v>5558C01004</v>
          </cell>
          <cell r="C694" t="str">
            <v>C</v>
          </cell>
          <cell r="E694">
            <v>1</v>
          </cell>
          <cell r="G694">
            <v>2.2799999999999998</v>
          </cell>
          <cell r="I694">
            <v>1</v>
          </cell>
          <cell r="J694">
            <v>5.38</v>
          </cell>
          <cell r="K694">
            <v>6</v>
          </cell>
          <cell r="L694">
            <v>0.3</v>
          </cell>
          <cell r="M694">
            <v>30.6</v>
          </cell>
          <cell r="N694">
            <v>31</v>
          </cell>
          <cell r="O694">
            <v>4.4000000000000004</v>
          </cell>
          <cell r="P694">
            <v>4.5</v>
          </cell>
          <cell r="Q694">
            <v>3</v>
          </cell>
          <cell r="R694">
            <v>16.399999999999999</v>
          </cell>
          <cell r="S694">
            <v>16.600000000000001</v>
          </cell>
          <cell r="T694">
            <v>3</v>
          </cell>
          <cell r="Y694">
            <v>0.87</v>
          </cell>
          <cell r="Z694">
            <v>1</v>
          </cell>
          <cell r="AA694">
            <v>59.1</v>
          </cell>
          <cell r="AB694">
            <v>59.95</v>
          </cell>
          <cell r="AC694">
            <v>1.48</v>
          </cell>
          <cell r="AD694">
            <v>52</v>
          </cell>
          <cell r="AE694">
            <v>590</v>
          </cell>
          <cell r="AF694" t="str">
            <v>B1,B2,B3,B4</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row>
        <row r="695">
          <cell r="A695" t="str">
            <v>5558C01006</v>
          </cell>
          <cell r="B695" t="str">
            <v>AF</v>
          </cell>
          <cell r="C695" t="str">
            <v>C</v>
          </cell>
          <cell r="D695" t="str">
            <v>99136-1</v>
          </cell>
          <cell r="E695">
            <v>1</v>
          </cell>
          <cell r="F695" t="str">
            <v>M25C</v>
          </cell>
          <cell r="G695">
            <v>0.96</v>
          </cell>
          <cell r="I695">
            <v>1</v>
          </cell>
          <cell r="J695">
            <v>6.84</v>
          </cell>
          <cell r="K695">
            <v>9</v>
          </cell>
          <cell r="L695">
            <v>0.3</v>
          </cell>
          <cell r="M695">
            <v>18.2</v>
          </cell>
          <cell r="N695">
            <v>25</v>
          </cell>
          <cell r="O695">
            <v>4.4000000000000004</v>
          </cell>
          <cell r="P695">
            <v>6</v>
          </cell>
          <cell r="Q695">
            <v>3</v>
          </cell>
          <cell r="R695">
            <v>7.3</v>
          </cell>
          <cell r="S695">
            <v>10</v>
          </cell>
          <cell r="T695">
            <v>3</v>
          </cell>
          <cell r="Y695">
            <v>0.73</v>
          </cell>
          <cell r="Z695">
            <v>1</v>
          </cell>
          <cell r="AA695">
            <v>51</v>
          </cell>
          <cell r="AB695">
            <v>39.770000000000003</v>
          </cell>
          <cell r="AC695">
            <v>0.98</v>
          </cell>
          <cell r="AD695">
            <v>44</v>
          </cell>
          <cell r="AE695">
            <v>698</v>
          </cell>
          <cell r="AF695" t="str">
            <v>B1,B2,B3,B4</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row>
        <row r="696">
          <cell r="A696" t="str">
            <v>5558C01010</v>
          </cell>
          <cell r="B696" t="str">
            <v>AF</v>
          </cell>
          <cell r="C696" t="str">
            <v>C</v>
          </cell>
          <cell r="D696" t="str">
            <v>99136-1M</v>
          </cell>
          <cell r="E696">
            <v>1</v>
          </cell>
          <cell r="F696" t="str">
            <v>M25C</v>
          </cell>
          <cell r="I696">
            <v>1</v>
          </cell>
          <cell r="J696">
            <v>6.1</v>
          </cell>
          <cell r="K696">
            <v>8</v>
          </cell>
          <cell r="L696">
            <v>0.3</v>
          </cell>
          <cell r="M696">
            <v>8.35</v>
          </cell>
          <cell r="N696">
            <v>11</v>
          </cell>
          <cell r="O696">
            <v>4.4000000000000004</v>
          </cell>
          <cell r="P696">
            <v>5.8</v>
          </cell>
          <cell r="Q696">
            <v>3</v>
          </cell>
          <cell r="R696">
            <v>6.7</v>
          </cell>
          <cell r="S696">
            <v>8.8000000000000007</v>
          </cell>
          <cell r="T696">
            <v>3</v>
          </cell>
          <cell r="Y696">
            <v>0.73</v>
          </cell>
          <cell r="Z696">
            <v>1</v>
          </cell>
          <cell r="AA696">
            <v>34.6</v>
          </cell>
          <cell r="AB696">
            <v>28.58</v>
          </cell>
          <cell r="AC696">
            <v>0.71</v>
          </cell>
          <cell r="AD696">
            <v>44</v>
          </cell>
          <cell r="AE696">
            <v>698</v>
          </cell>
          <cell r="AF696" t="str">
            <v>B1,B2,B3,B4,B7</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row>
        <row r="697">
          <cell r="A697" t="str">
            <v>5558C01011</v>
          </cell>
          <cell r="B697" t="str">
            <v>AF</v>
          </cell>
          <cell r="C697" t="str">
            <v>C</v>
          </cell>
          <cell r="D697" t="str">
            <v>99136-1M</v>
          </cell>
          <cell r="E697">
            <v>1</v>
          </cell>
          <cell r="F697" t="str">
            <v>M25C</v>
          </cell>
          <cell r="I697">
            <v>0.8</v>
          </cell>
          <cell r="J697">
            <v>5.4</v>
          </cell>
          <cell r="K697">
            <v>7</v>
          </cell>
          <cell r="L697">
            <v>0.3</v>
          </cell>
          <cell r="M697">
            <v>5.4</v>
          </cell>
          <cell r="N697">
            <v>7</v>
          </cell>
          <cell r="O697">
            <v>4.4000000000000004</v>
          </cell>
          <cell r="P697">
            <v>5.7</v>
          </cell>
          <cell r="Q697">
            <v>3</v>
          </cell>
          <cell r="R697">
            <v>9.65</v>
          </cell>
          <cell r="S697">
            <v>12.5</v>
          </cell>
          <cell r="T697">
            <v>3</v>
          </cell>
          <cell r="Y697">
            <v>0.77</v>
          </cell>
          <cell r="Z697">
            <v>1</v>
          </cell>
          <cell r="AA697">
            <v>33.200000000000003</v>
          </cell>
          <cell r="AB697">
            <v>27.52</v>
          </cell>
          <cell r="AC697">
            <v>0.68</v>
          </cell>
          <cell r="AD697">
            <v>46</v>
          </cell>
          <cell r="AE697">
            <v>667</v>
          </cell>
          <cell r="AF697" t="str">
            <v>B3,B4</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row>
        <row r="698">
          <cell r="A698" t="str">
            <v>5558C01013</v>
          </cell>
          <cell r="B698" t="str">
            <v>AF</v>
          </cell>
          <cell r="C698" t="str">
            <v>C</v>
          </cell>
          <cell r="D698" t="str">
            <v>99136-1M</v>
          </cell>
          <cell r="E698">
            <v>1</v>
          </cell>
          <cell r="F698" t="str">
            <v>M25C</v>
          </cell>
          <cell r="I698">
            <v>1</v>
          </cell>
          <cell r="J698">
            <v>7.2</v>
          </cell>
          <cell r="K698">
            <v>9</v>
          </cell>
          <cell r="L698">
            <v>0.3</v>
          </cell>
          <cell r="M698">
            <v>6.4</v>
          </cell>
          <cell r="N698">
            <v>8</v>
          </cell>
          <cell r="O698">
            <v>4.4000000000000004</v>
          </cell>
          <cell r="P698">
            <v>5.5</v>
          </cell>
          <cell r="Q698">
            <v>3</v>
          </cell>
          <cell r="R698">
            <v>9.5</v>
          </cell>
          <cell r="S698">
            <v>11.9</v>
          </cell>
          <cell r="T698">
            <v>3</v>
          </cell>
          <cell r="Y698">
            <v>0.8</v>
          </cell>
          <cell r="Z698">
            <v>1</v>
          </cell>
          <cell r="AA698">
            <v>35.4</v>
          </cell>
          <cell r="AB698">
            <v>30.6</v>
          </cell>
          <cell r="AC698">
            <v>0.76</v>
          </cell>
          <cell r="AD698">
            <v>48</v>
          </cell>
          <cell r="AE698">
            <v>640</v>
          </cell>
          <cell r="AF698" t="str">
            <v>B1,B2,B3,B4,B7</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row>
        <row r="699">
          <cell r="A699" t="str">
            <v>5558C01014</v>
          </cell>
          <cell r="B699" t="str">
            <v>AF</v>
          </cell>
          <cell r="C699" t="str">
            <v>C</v>
          </cell>
          <cell r="D699" t="str">
            <v>99136-1M</v>
          </cell>
          <cell r="E699">
            <v>1</v>
          </cell>
          <cell r="F699" t="str">
            <v>M25C</v>
          </cell>
          <cell r="I699">
            <v>1</v>
          </cell>
          <cell r="J699">
            <v>5.9</v>
          </cell>
          <cell r="K699">
            <v>8</v>
          </cell>
          <cell r="L699">
            <v>0.3</v>
          </cell>
          <cell r="M699">
            <v>9.5</v>
          </cell>
          <cell r="N699">
            <v>13</v>
          </cell>
          <cell r="O699">
            <v>4.4000000000000004</v>
          </cell>
          <cell r="P699">
            <v>6</v>
          </cell>
          <cell r="Q699">
            <v>3</v>
          </cell>
          <cell r="R699">
            <v>9.5</v>
          </cell>
          <cell r="S699">
            <v>13</v>
          </cell>
          <cell r="T699">
            <v>3</v>
          </cell>
          <cell r="Y699">
            <v>0.73</v>
          </cell>
          <cell r="Z699">
            <v>1</v>
          </cell>
          <cell r="AA699">
            <v>41</v>
          </cell>
          <cell r="AB699">
            <v>32.33</v>
          </cell>
          <cell r="AC699">
            <v>0.8</v>
          </cell>
          <cell r="AD699">
            <v>44</v>
          </cell>
          <cell r="AE699">
            <v>698</v>
          </cell>
          <cell r="AF699" t="str">
            <v>B3,B4</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row>
        <row r="700">
          <cell r="A700" t="str">
            <v>5558C01015</v>
          </cell>
          <cell r="B700" t="str">
            <v>AF</v>
          </cell>
          <cell r="C700" t="str">
            <v>C</v>
          </cell>
          <cell r="D700" t="str">
            <v>99136-1</v>
          </cell>
          <cell r="E700">
            <v>1</v>
          </cell>
          <cell r="F700" t="str">
            <v>M25C</v>
          </cell>
          <cell r="G700">
            <v>0.96</v>
          </cell>
          <cell r="I700">
            <v>1</v>
          </cell>
          <cell r="J700">
            <v>6.84</v>
          </cell>
          <cell r="K700">
            <v>9</v>
          </cell>
          <cell r="L700">
            <v>0.3</v>
          </cell>
          <cell r="M700">
            <v>18.2</v>
          </cell>
          <cell r="N700">
            <v>24</v>
          </cell>
          <cell r="O700">
            <v>3.5</v>
          </cell>
          <cell r="P700">
            <v>4.5999999999999996</v>
          </cell>
          <cell r="Q700">
            <v>3</v>
          </cell>
          <cell r="R700">
            <v>6.9</v>
          </cell>
          <cell r="S700">
            <v>9.1</v>
          </cell>
          <cell r="T700">
            <v>3</v>
          </cell>
          <cell r="Y700">
            <v>0.73</v>
          </cell>
          <cell r="Z700">
            <v>1</v>
          </cell>
          <cell r="AA700">
            <v>47.7</v>
          </cell>
          <cell r="AB700">
            <v>38.47</v>
          </cell>
          <cell r="AC700">
            <v>0.95</v>
          </cell>
          <cell r="AD700">
            <v>44</v>
          </cell>
          <cell r="AE700">
            <v>698</v>
          </cell>
          <cell r="AF700" t="str">
            <v>B1,B2,B3,B4</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row>
        <row r="701">
          <cell r="A701" t="str">
            <v>5558C01016</v>
          </cell>
          <cell r="B701" t="str">
            <v>AF</v>
          </cell>
          <cell r="C701" t="str">
            <v>C</v>
          </cell>
          <cell r="D701" t="str">
            <v>99136-1M</v>
          </cell>
          <cell r="E701">
            <v>1</v>
          </cell>
          <cell r="F701" t="str">
            <v>M25C</v>
          </cell>
          <cell r="I701">
            <v>1</v>
          </cell>
          <cell r="J701">
            <v>6.84</v>
          </cell>
          <cell r="K701">
            <v>9</v>
          </cell>
          <cell r="L701">
            <v>0.3</v>
          </cell>
          <cell r="M701">
            <v>9.1199999999999992</v>
          </cell>
          <cell r="N701">
            <v>12</v>
          </cell>
          <cell r="O701">
            <v>4.4000000000000004</v>
          </cell>
          <cell r="P701">
            <v>5.8</v>
          </cell>
          <cell r="Q701">
            <v>3</v>
          </cell>
          <cell r="R701">
            <v>6.7</v>
          </cell>
          <cell r="S701">
            <v>8.8000000000000007</v>
          </cell>
          <cell r="T701">
            <v>3</v>
          </cell>
          <cell r="Y701">
            <v>0.73</v>
          </cell>
          <cell r="Z701">
            <v>1</v>
          </cell>
          <cell r="AA701">
            <v>36.6</v>
          </cell>
          <cell r="AB701">
            <v>30.09</v>
          </cell>
          <cell r="AC701">
            <v>0.74</v>
          </cell>
          <cell r="AD701">
            <v>44</v>
          </cell>
          <cell r="AE701">
            <v>698</v>
          </cell>
          <cell r="AF701" t="str">
            <v>B3,B4</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row>
        <row r="702">
          <cell r="A702" t="str">
            <v>5558C01017</v>
          </cell>
          <cell r="B702" t="str">
            <v>AF</v>
          </cell>
          <cell r="C702" t="str">
            <v>C</v>
          </cell>
          <cell r="D702" t="str">
            <v>99136-1M</v>
          </cell>
          <cell r="E702">
            <v>1</v>
          </cell>
          <cell r="F702" t="str">
            <v>M25C</v>
          </cell>
          <cell r="I702">
            <v>1</v>
          </cell>
          <cell r="J702">
            <v>6</v>
          </cell>
          <cell r="K702">
            <v>8</v>
          </cell>
          <cell r="L702">
            <v>0.3</v>
          </cell>
          <cell r="M702">
            <v>6.8</v>
          </cell>
          <cell r="N702">
            <v>11</v>
          </cell>
          <cell r="O702">
            <v>4.4000000000000004</v>
          </cell>
          <cell r="P702">
            <v>7.1</v>
          </cell>
          <cell r="Q702">
            <v>3</v>
          </cell>
          <cell r="R702">
            <v>9.5</v>
          </cell>
          <cell r="S702">
            <v>15.4</v>
          </cell>
          <cell r="T702">
            <v>3</v>
          </cell>
          <cell r="Y702">
            <v>0.75</v>
          </cell>
          <cell r="Z702">
            <v>1</v>
          </cell>
          <cell r="AA702">
            <v>42.5</v>
          </cell>
          <cell r="AB702">
            <v>29.75</v>
          </cell>
          <cell r="AC702">
            <v>0.74</v>
          </cell>
          <cell r="AD702">
            <v>45</v>
          </cell>
          <cell r="AE702">
            <v>682</v>
          </cell>
          <cell r="AF702" t="str">
            <v>B1,B2,B3,B4,B7</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row>
        <row r="703">
          <cell r="A703" t="str">
            <v>5558C01020</v>
          </cell>
          <cell r="B703" t="str">
            <v>AF</v>
          </cell>
          <cell r="C703" t="str">
            <v>A</v>
          </cell>
          <cell r="D703" t="str">
            <v>99136-1M</v>
          </cell>
          <cell r="E703">
            <v>1</v>
          </cell>
          <cell r="F703" t="str">
            <v>M25C</v>
          </cell>
          <cell r="I703">
            <v>1</v>
          </cell>
          <cell r="L703">
            <v>0.3</v>
          </cell>
          <cell r="Y703">
            <v>0.73</v>
          </cell>
          <cell r="Z703">
            <v>1</v>
          </cell>
          <cell r="AA703">
            <v>1</v>
          </cell>
          <cell r="AB703">
            <v>2.0299999999999998</v>
          </cell>
          <cell r="AC703">
            <v>0.05</v>
          </cell>
          <cell r="AD703">
            <v>44</v>
          </cell>
          <cell r="AE703">
            <v>698</v>
          </cell>
          <cell r="AF703" t="str">
            <v>B3,B4</v>
          </cell>
          <cell r="AG703">
            <v>0</v>
          </cell>
          <cell r="AH703">
            <v>0</v>
          </cell>
          <cell r="AI703">
            <v>0</v>
          </cell>
          <cell r="AJ703">
            <v>0</v>
          </cell>
          <cell r="AK703">
            <v>0</v>
          </cell>
          <cell r="AL703">
            <v>0</v>
          </cell>
          <cell r="AM703">
            <v>0</v>
          </cell>
          <cell r="AN703">
            <v>0</v>
          </cell>
          <cell r="AO703">
            <v>0</v>
          </cell>
          <cell r="AP703">
            <v>0</v>
          </cell>
          <cell r="AQ703">
            <v>0</v>
          </cell>
          <cell r="AR703">
            <v>0</v>
          </cell>
        </row>
        <row r="704">
          <cell r="A704" t="str">
            <v>5558C01027</v>
          </cell>
          <cell r="B704" t="str">
            <v>AF</v>
          </cell>
          <cell r="C704" t="str">
            <v>C</v>
          </cell>
          <cell r="D704" t="str">
            <v>99136-1M</v>
          </cell>
          <cell r="E704">
            <v>1</v>
          </cell>
          <cell r="F704" t="str">
            <v>M25C</v>
          </cell>
          <cell r="I704">
            <v>1</v>
          </cell>
          <cell r="J704">
            <v>5.9</v>
          </cell>
          <cell r="K704">
            <v>8</v>
          </cell>
          <cell r="L704">
            <v>0.3</v>
          </cell>
          <cell r="M704">
            <v>9.5</v>
          </cell>
          <cell r="N704">
            <v>14</v>
          </cell>
          <cell r="O704">
            <v>4.4000000000000004</v>
          </cell>
          <cell r="P704">
            <v>6.5</v>
          </cell>
          <cell r="Q704">
            <v>3</v>
          </cell>
          <cell r="R704">
            <v>9.5</v>
          </cell>
          <cell r="S704">
            <v>14</v>
          </cell>
          <cell r="T704">
            <v>3</v>
          </cell>
          <cell r="Y704">
            <v>0.73</v>
          </cell>
          <cell r="Z704">
            <v>1</v>
          </cell>
          <cell r="AA704">
            <v>43.5</v>
          </cell>
          <cell r="AB704">
            <v>32.33</v>
          </cell>
          <cell r="AC704">
            <v>0.8</v>
          </cell>
          <cell r="AD704">
            <v>44</v>
          </cell>
          <cell r="AE704">
            <v>698</v>
          </cell>
          <cell r="AF704" t="str">
            <v>B3,B4</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row>
        <row r="705">
          <cell r="A705" t="str">
            <v>5558C01028</v>
          </cell>
          <cell r="B705" t="str">
            <v>AF</v>
          </cell>
          <cell r="C705" t="str">
            <v>C</v>
          </cell>
          <cell r="D705" t="str">
            <v>99136-1M</v>
          </cell>
          <cell r="E705">
            <v>1</v>
          </cell>
          <cell r="F705" t="str">
            <v>M25C</v>
          </cell>
          <cell r="I705">
            <v>0.1</v>
          </cell>
          <cell r="J705">
            <v>6.22</v>
          </cell>
          <cell r="K705">
            <v>8</v>
          </cell>
          <cell r="L705">
            <v>0.3</v>
          </cell>
          <cell r="M705">
            <v>10.1</v>
          </cell>
          <cell r="N705">
            <v>14</v>
          </cell>
          <cell r="O705">
            <v>4.4000000000000004</v>
          </cell>
          <cell r="P705">
            <v>6.1</v>
          </cell>
          <cell r="Q705">
            <v>3</v>
          </cell>
          <cell r="R705">
            <v>9.5</v>
          </cell>
          <cell r="S705">
            <v>13.2</v>
          </cell>
          <cell r="T705">
            <v>3</v>
          </cell>
          <cell r="Y705">
            <v>0.75</v>
          </cell>
          <cell r="Z705">
            <v>1</v>
          </cell>
          <cell r="AA705">
            <v>42.3</v>
          </cell>
          <cell r="AB705">
            <v>31.47</v>
          </cell>
          <cell r="AC705">
            <v>0.78</v>
          </cell>
          <cell r="AD705">
            <v>45</v>
          </cell>
          <cell r="AE705">
            <v>682</v>
          </cell>
          <cell r="AF705" t="str">
            <v>B3,B4</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row>
        <row r="706">
          <cell r="A706" t="str">
            <v>5558C01029</v>
          </cell>
          <cell r="B706" t="str">
            <v>AF</v>
          </cell>
          <cell r="C706" t="str">
            <v>C</v>
          </cell>
          <cell r="D706" t="str">
            <v>99136-1M</v>
          </cell>
          <cell r="E706">
            <v>1</v>
          </cell>
          <cell r="F706" t="str">
            <v>M25C</v>
          </cell>
          <cell r="I706">
            <v>0.5</v>
          </cell>
          <cell r="J706">
            <v>6.4</v>
          </cell>
          <cell r="K706">
            <v>8</v>
          </cell>
          <cell r="L706">
            <v>0.3</v>
          </cell>
          <cell r="M706">
            <v>7.2</v>
          </cell>
          <cell r="N706">
            <v>9</v>
          </cell>
          <cell r="O706">
            <v>4.4000000000000004</v>
          </cell>
          <cell r="P706">
            <v>5.5</v>
          </cell>
          <cell r="Q706">
            <v>3</v>
          </cell>
          <cell r="R706">
            <v>9.5</v>
          </cell>
          <cell r="S706">
            <v>11.9</v>
          </cell>
          <cell r="T706">
            <v>3</v>
          </cell>
          <cell r="Y706">
            <v>0.8</v>
          </cell>
          <cell r="Z706">
            <v>1</v>
          </cell>
          <cell r="AA706">
            <v>35.4</v>
          </cell>
          <cell r="AB706">
            <v>29.6</v>
          </cell>
          <cell r="AC706">
            <v>0.73</v>
          </cell>
          <cell r="AD706">
            <v>48</v>
          </cell>
          <cell r="AE706">
            <v>640</v>
          </cell>
          <cell r="AF706" t="str">
            <v>B1,B2,B3,B4,B7</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row>
        <row r="707">
          <cell r="A707" t="str">
            <v>5558C02001</v>
          </cell>
          <cell r="C707" t="str">
            <v>C</v>
          </cell>
          <cell r="D707" t="str">
            <v>00312-1</v>
          </cell>
          <cell r="E707">
            <v>4</v>
          </cell>
          <cell r="F707" t="str">
            <v>M25C BPL1-T</v>
          </cell>
          <cell r="I707">
            <v>0.5</v>
          </cell>
          <cell r="J707">
            <v>0.5</v>
          </cell>
          <cell r="K707">
            <v>1</v>
          </cell>
          <cell r="L707">
            <v>0.5</v>
          </cell>
          <cell r="M707">
            <v>5.0999999999999996</v>
          </cell>
          <cell r="N707">
            <v>10</v>
          </cell>
          <cell r="O707">
            <v>1</v>
          </cell>
          <cell r="P707">
            <v>2</v>
          </cell>
          <cell r="Q707">
            <v>2</v>
          </cell>
          <cell r="Y707">
            <v>0.5</v>
          </cell>
          <cell r="Z707">
            <v>1</v>
          </cell>
          <cell r="AA707">
            <v>14</v>
          </cell>
          <cell r="AB707">
            <v>8.6</v>
          </cell>
          <cell r="AC707">
            <v>0.21</v>
          </cell>
          <cell r="AD707">
            <v>30</v>
          </cell>
          <cell r="AE707">
            <v>1023</v>
          </cell>
          <cell r="AF707" t="str">
            <v>B1,B2,B3,B4</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row>
        <row r="708">
          <cell r="A708" t="str">
            <v>5558C02002</v>
          </cell>
          <cell r="C708" t="str">
            <v>A</v>
          </cell>
          <cell r="D708" t="str">
            <v>00312-1</v>
          </cell>
          <cell r="E708">
            <v>4</v>
          </cell>
          <cell r="F708" t="str">
            <v>M25C BPL1</v>
          </cell>
          <cell r="I708">
            <v>0.5</v>
          </cell>
          <cell r="J708">
            <v>0.5</v>
          </cell>
          <cell r="K708">
            <v>1</v>
          </cell>
          <cell r="L708">
            <v>0.5</v>
          </cell>
          <cell r="M708">
            <v>4.7</v>
          </cell>
          <cell r="N708">
            <v>9</v>
          </cell>
          <cell r="O708">
            <v>1</v>
          </cell>
          <cell r="P708">
            <v>1.9</v>
          </cell>
          <cell r="Q708">
            <v>2</v>
          </cell>
          <cell r="Y708">
            <v>0.5</v>
          </cell>
          <cell r="Z708">
            <v>1</v>
          </cell>
          <cell r="AA708">
            <v>12.9</v>
          </cell>
          <cell r="AB708">
            <v>8.1999999999999993</v>
          </cell>
          <cell r="AC708">
            <v>0.2</v>
          </cell>
          <cell r="AD708">
            <v>30</v>
          </cell>
          <cell r="AE708">
            <v>1023</v>
          </cell>
          <cell r="AF708" t="str">
            <v>B1,B2,B3,B4</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row>
        <row r="709">
          <cell r="A709" t="str">
            <v>5558C02003</v>
          </cell>
          <cell r="C709" t="str">
            <v>C</v>
          </cell>
          <cell r="D709" t="str">
            <v>00312-1</v>
          </cell>
          <cell r="E709">
            <v>4</v>
          </cell>
          <cell r="F709" t="str">
            <v>M25C BPL1 BD</v>
          </cell>
          <cell r="I709">
            <v>0.5</v>
          </cell>
          <cell r="J709">
            <v>0.5</v>
          </cell>
          <cell r="K709">
            <v>1</v>
          </cell>
          <cell r="L709">
            <v>0.5</v>
          </cell>
          <cell r="M709">
            <v>6.2</v>
          </cell>
          <cell r="N709">
            <v>12</v>
          </cell>
          <cell r="O709">
            <v>1</v>
          </cell>
          <cell r="P709">
            <v>1.9</v>
          </cell>
          <cell r="Q709">
            <v>2</v>
          </cell>
          <cell r="Y709">
            <v>0.5</v>
          </cell>
          <cell r="Z709">
            <v>1</v>
          </cell>
          <cell r="AA709">
            <v>15.9</v>
          </cell>
          <cell r="AB709">
            <v>9.6999999999999993</v>
          </cell>
          <cell r="AC709">
            <v>0.24</v>
          </cell>
          <cell r="AD709">
            <v>30</v>
          </cell>
          <cell r="AE709">
            <v>1023</v>
          </cell>
          <cell r="AF709" t="str">
            <v>B1,B2,B3,B4,B7</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row>
        <row r="710">
          <cell r="A710" t="str">
            <v>5558C02004</v>
          </cell>
          <cell r="C710" t="str">
            <v>C</v>
          </cell>
          <cell r="D710" t="str">
            <v>00312-1</v>
          </cell>
          <cell r="E710">
            <v>4</v>
          </cell>
          <cell r="F710" t="str">
            <v>M25C BPL1 BD</v>
          </cell>
          <cell r="I710">
            <v>0.5</v>
          </cell>
          <cell r="J710">
            <v>0.5</v>
          </cell>
          <cell r="K710">
            <v>1</v>
          </cell>
          <cell r="L710">
            <v>0.5</v>
          </cell>
          <cell r="M710">
            <v>6.2</v>
          </cell>
          <cell r="N710">
            <v>12</v>
          </cell>
          <cell r="O710">
            <v>1</v>
          </cell>
          <cell r="P710">
            <v>1.9</v>
          </cell>
          <cell r="Q710">
            <v>2</v>
          </cell>
          <cell r="Y710">
            <v>0.5</v>
          </cell>
          <cell r="Z710">
            <v>1</v>
          </cell>
          <cell r="AA710">
            <v>15.9</v>
          </cell>
          <cell r="AB710">
            <v>9.6999999999999993</v>
          </cell>
          <cell r="AC710">
            <v>0.24</v>
          </cell>
          <cell r="AD710">
            <v>30</v>
          </cell>
          <cell r="AE710">
            <v>1023</v>
          </cell>
          <cell r="AF710" t="str">
            <v>B1,B2,B3,B4,B7</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row>
        <row r="711">
          <cell r="A711" t="str">
            <v>5558C03001</v>
          </cell>
          <cell r="C711" t="str">
            <v>C</v>
          </cell>
          <cell r="D711" t="str">
            <v>00313-1</v>
          </cell>
          <cell r="E711">
            <v>2</v>
          </cell>
          <cell r="F711" t="str">
            <v>M25C PCI RISER CARD</v>
          </cell>
          <cell r="I711">
            <v>0.5</v>
          </cell>
          <cell r="J711">
            <v>0.5</v>
          </cell>
          <cell r="K711">
            <v>3</v>
          </cell>
          <cell r="L711">
            <v>0.5</v>
          </cell>
          <cell r="M711">
            <v>1.4</v>
          </cell>
          <cell r="N711">
            <v>9</v>
          </cell>
          <cell r="O711">
            <v>0.1</v>
          </cell>
          <cell r="P711">
            <v>0.6</v>
          </cell>
          <cell r="Q711">
            <v>2</v>
          </cell>
          <cell r="Y711">
            <v>0.3</v>
          </cell>
          <cell r="Z711">
            <v>2</v>
          </cell>
          <cell r="AA711">
            <v>14.6</v>
          </cell>
          <cell r="AB711">
            <v>3.8</v>
          </cell>
          <cell r="AC711">
            <v>0.09</v>
          </cell>
          <cell r="AD711">
            <v>9</v>
          </cell>
          <cell r="AE711">
            <v>3411</v>
          </cell>
          <cell r="AF711" t="str">
            <v>B1,B2,B3,B4</v>
          </cell>
          <cell r="AG711">
            <v>0</v>
          </cell>
          <cell r="AH711">
            <v>0</v>
          </cell>
          <cell r="AI711">
            <v>0</v>
          </cell>
          <cell r="AJ711">
            <v>0</v>
          </cell>
          <cell r="AK711">
            <v>0</v>
          </cell>
          <cell r="AL711">
            <v>0</v>
          </cell>
          <cell r="AM711">
            <v>0</v>
          </cell>
          <cell r="AN711">
            <v>0</v>
          </cell>
          <cell r="AO711">
            <v>0</v>
          </cell>
          <cell r="AP711">
            <v>0</v>
          </cell>
          <cell r="AQ711">
            <v>0</v>
          </cell>
          <cell r="AR711">
            <v>0</v>
          </cell>
          <cell r="AS711">
            <v>0</v>
          </cell>
          <cell r="AT711">
            <v>0</v>
          </cell>
          <cell r="AU711">
            <v>0</v>
          </cell>
          <cell r="AV711">
            <v>0</v>
          </cell>
          <cell r="AW711">
            <v>0</v>
          </cell>
        </row>
        <row r="712">
          <cell r="A712" t="str">
            <v>5558C03002</v>
          </cell>
          <cell r="C712" t="str">
            <v>A</v>
          </cell>
          <cell r="E712">
            <v>2</v>
          </cell>
          <cell r="F712" t="str">
            <v>M25C PCI RISER CRAD</v>
          </cell>
          <cell r="I712">
            <v>0.5</v>
          </cell>
          <cell r="J712">
            <v>0.5</v>
          </cell>
          <cell r="K712">
            <v>3</v>
          </cell>
          <cell r="L712">
            <v>0.5</v>
          </cell>
          <cell r="M712">
            <v>1.4</v>
          </cell>
          <cell r="N712">
            <v>9</v>
          </cell>
          <cell r="O712">
            <v>0.1</v>
          </cell>
          <cell r="P712">
            <v>0.6</v>
          </cell>
          <cell r="Q712">
            <v>2</v>
          </cell>
          <cell r="Y712">
            <v>0.3</v>
          </cell>
          <cell r="Z712">
            <v>2</v>
          </cell>
          <cell r="AA712">
            <v>14.6</v>
          </cell>
          <cell r="AB712">
            <v>3.8</v>
          </cell>
          <cell r="AC712">
            <v>0.09</v>
          </cell>
          <cell r="AD712">
            <v>9</v>
          </cell>
          <cell r="AE712">
            <v>3411</v>
          </cell>
          <cell r="AF712" t="str">
            <v>B1,B2,B3,B4,B7</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0</v>
          </cell>
          <cell r="AU712">
            <v>0</v>
          </cell>
          <cell r="AV712">
            <v>0</v>
          </cell>
          <cell r="AW712">
            <v>0</v>
          </cell>
        </row>
        <row r="713">
          <cell r="A713" t="str">
            <v>5558CP1001</v>
          </cell>
          <cell r="B713" t="str">
            <v>AF</v>
          </cell>
          <cell r="C713" t="str">
            <v>C</v>
          </cell>
          <cell r="D713" t="str">
            <v>99136-1</v>
          </cell>
          <cell r="E713">
            <v>1</v>
          </cell>
          <cell r="F713" t="str">
            <v>M25C</v>
          </cell>
          <cell r="G713">
            <v>0.96</v>
          </cell>
          <cell r="I713">
            <v>1</v>
          </cell>
          <cell r="J713">
            <v>6.84</v>
          </cell>
          <cell r="K713">
            <v>9</v>
          </cell>
          <cell r="L713">
            <v>0.3</v>
          </cell>
          <cell r="M713">
            <v>18.2</v>
          </cell>
          <cell r="N713">
            <v>25</v>
          </cell>
          <cell r="O713">
            <v>9.5</v>
          </cell>
          <cell r="P713">
            <v>13</v>
          </cell>
          <cell r="Q713">
            <v>3</v>
          </cell>
          <cell r="T713">
            <v>3</v>
          </cell>
          <cell r="Y713">
            <v>0.73</v>
          </cell>
          <cell r="Z713">
            <v>1</v>
          </cell>
          <cell r="AA713">
            <v>48</v>
          </cell>
          <cell r="AB713">
            <v>37.57</v>
          </cell>
          <cell r="AC713">
            <v>0.93</v>
          </cell>
          <cell r="AD713">
            <v>44</v>
          </cell>
          <cell r="AE713">
            <v>698</v>
          </cell>
          <cell r="AF713" t="str">
            <v>B1,B2,B3,B4</v>
          </cell>
          <cell r="AG713">
            <v>0</v>
          </cell>
          <cell r="AH713">
            <v>0</v>
          </cell>
          <cell r="AI713">
            <v>0</v>
          </cell>
          <cell r="AJ713">
            <v>0</v>
          </cell>
          <cell r="AK713">
            <v>0</v>
          </cell>
          <cell r="AL713">
            <v>0</v>
          </cell>
          <cell r="AM713">
            <v>0</v>
          </cell>
          <cell r="AN713">
            <v>0</v>
          </cell>
          <cell r="AO713">
            <v>0</v>
          </cell>
          <cell r="AP713">
            <v>0</v>
          </cell>
          <cell r="AQ713">
            <v>0</v>
          </cell>
          <cell r="AR713">
            <v>0</v>
          </cell>
          <cell r="AS713">
            <v>0</v>
          </cell>
          <cell r="AT713">
            <v>0</v>
          </cell>
          <cell r="AU713">
            <v>0</v>
          </cell>
          <cell r="AV713">
            <v>0</v>
          </cell>
          <cell r="AW713">
            <v>0</v>
          </cell>
          <cell r="AX713">
            <v>0</v>
          </cell>
          <cell r="AY713">
            <v>0</v>
          </cell>
          <cell r="AZ713">
            <v>0</v>
          </cell>
        </row>
        <row r="714">
          <cell r="A714" t="str">
            <v>5558CP1002</v>
          </cell>
          <cell r="B714" t="str">
            <v>AF</v>
          </cell>
          <cell r="C714" t="str">
            <v>C</v>
          </cell>
          <cell r="D714" t="str">
            <v>99136-1</v>
          </cell>
          <cell r="E714">
            <v>1</v>
          </cell>
          <cell r="F714" t="str">
            <v>M25C</v>
          </cell>
          <cell r="G714">
            <v>0.96</v>
          </cell>
          <cell r="I714">
            <v>1</v>
          </cell>
          <cell r="J714">
            <v>6.84</v>
          </cell>
          <cell r="K714">
            <v>9</v>
          </cell>
          <cell r="L714">
            <v>0.3</v>
          </cell>
          <cell r="M714">
            <v>19.8</v>
          </cell>
          <cell r="N714">
            <v>27</v>
          </cell>
          <cell r="O714">
            <v>3.7</v>
          </cell>
          <cell r="P714">
            <v>5</v>
          </cell>
          <cell r="Q714">
            <v>3</v>
          </cell>
          <cell r="R714">
            <v>6.7</v>
          </cell>
          <cell r="S714">
            <v>9.1</v>
          </cell>
          <cell r="T714">
            <v>3</v>
          </cell>
          <cell r="Y714">
            <v>0.73</v>
          </cell>
          <cell r="Z714">
            <v>1</v>
          </cell>
          <cell r="AA714">
            <v>51.1</v>
          </cell>
          <cell r="AB714">
            <v>40.07</v>
          </cell>
          <cell r="AC714">
            <v>0.99</v>
          </cell>
          <cell r="AD714">
            <v>44</v>
          </cell>
          <cell r="AE714">
            <v>698</v>
          </cell>
          <cell r="AF714" t="str">
            <v>B3,B4</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0</v>
          </cell>
          <cell r="AU714">
            <v>0</v>
          </cell>
          <cell r="AV714">
            <v>0</v>
          </cell>
          <cell r="AW714">
            <v>0</v>
          </cell>
          <cell r="AX714">
            <v>0</v>
          </cell>
          <cell r="AY714">
            <v>0</v>
          </cell>
          <cell r="AZ714">
            <v>0</v>
          </cell>
        </row>
        <row r="715">
          <cell r="A715" t="str">
            <v>5558CP1003</v>
          </cell>
          <cell r="B715" t="str">
            <v>AF</v>
          </cell>
          <cell r="C715" t="str">
            <v>C</v>
          </cell>
          <cell r="D715" t="str">
            <v>99136-1</v>
          </cell>
          <cell r="E715">
            <v>1</v>
          </cell>
          <cell r="F715" t="str">
            <v>M25C</v>
          </cell>
          <cell r="G715">
            <v>0.96</v>
          </cell>
          <cell r="I715">
            <v>1</v>
          </cell>
          <cell r="J715">
            <v>6.84</v>
          </cell>
          <cell r="K715">
            <v>9</v>
          </cell>
          <cell r="L715">
            <v>0.3</v>
          </cell>
          <cell r="M715">
            <v>19.8</v>
          </cell>
          <cell r="N715">
            <v>26</v>
          </cell>
          <cell r="O715">
            <v>4.4000000000000004</v>
          </cell>
          <cell r="P715">
            <v>5.8</v>
          </cell>
          <cell r="Q715">
            <v>3</v>
          </cell>
          <cell r="R715">
            <v>9.5</v>
          </cell>
          <cell r="S715">
            <v>12.5</v>
          </cell>
          <cell r="T715">
            <v>3</v>
          </cell>
          <cell r="Y715">
            <v>0.73</v>
          </cell>
          <cell r="Z715">
            <v>1</v>
          </cell>
          <cell r="AA715">
            <v>54.3</v>
          </cell>
          <cell r="AB715">
            <v>43.57</v>
          </cell>
          <cell r="AC715">
            <v>1.08</v>
          </cell>
          <cell r="AD715">
            <v>44</v>
          </cell>
          <cell r="AE715">
            <v>698</v>
          </cell>
          <cell r="AF715" t="str">
            <v>B1,B2,B3,B4</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row>
        <row r="716">
          <cell r="A716" t="str">
            <v>5558CP1004</v>
          </cell>
          <cell r="B716" t="str">
            <v>AF</v>
          </cell>
          <cell r="C716" t="str">
            <v>C</v>
          </cell>
          <cell r="D716" t="str">
            <v>99136-1M</v>
          </cell>
          <cell r="E716">
            <v>1</v>
          </cell>
          <cell r="F716" t="str">
            <v>M25C</v>
          </cell>
          <cell r="I716">
            <v>1</v>
          </cell>
          <cell r="J716">
            <v>6.22</v>
          </cell>
          <cell r="K716">
            <v>8</v>
          </cell>
          <cell r="L716">
            <v>0.3</v>
          </cell>
          <cell r="M716">
            <v>10.1</v>
          </cell>
          <cell r="N716">
            <v>14</v>
          </cell>
          <cell r="O716">
            <v>4.4000000000000004</v>
          </cell>
          <cell r="P716">
            <v>6.1</v>
          </cell>
          <cell r="Q716">
            <v>3</v>
          </cell>
          <cell r="R716">
            <v>9.5</v>
          </cell>
          <cell r="S716">
            <v>13.2</v>
          </cell>
          <cell r="T716">
            <v>3</v>
          </cell>
          <cell r="Y716">
            <v>0.75</v>
          </cell>
          <cell r="Z716">
            <v>1</v>
          </cell>
          <cell r="AA716">
            <v>42.3</v>
          </cell>
          <cell r="AB716">
            <v>33.270000000000003</v>
          </cell>
          <cell r="AC716">
            <v>0.82</v>
          </cell>
          <cell r="AD716">
            <v>45</v>
          </cell>
          <cell r="AE716">
            <v>682</v>
          </cell>
          <cell r="AF716" t="str">
            <v>B3,B4</v>
          </cell>
          <cell r="AG716">
            <v>0</v>
          </cell>
          <cell r="AH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row>
        <row r="717">
          <cell r="A717" t="str">
            <v>5558CP1005</v>
          </cell>
          <cell r="B717" t="str">
            <v>AF</v>
          </cell>
          <cell r="C717" t="str">
            <v>C</v>
          </cell>
          <cell r="D717" t="str">
            <v>99136-1M</v>
          </cell>
          <cell r="E717">
            <v>1</v>
          </cell>
          <cell r="F717" t="str">
            <v>M25C</v>
          </cell>
          <cell r="I717">
            <v>1</v>
          </cell>
          <cell r="J717">
            <v>6.84</v>
          </cell>
          <cell r="K717">
            <v>9</v>
          </cell>
          <cell r="L717">
            <v>0.3</v>
          </cell>
          <cell r="M717">
            <v>9.1199999999999992</v>
          </cell>
          <cell r="N717">
            <v>14</v>
          </cell>
          <cell r="O717">
            <v>4.4000000000000004</v>
          </cell>
          <cell r="P717">
            <v>6.8</v>
          </cell>
          <cell r="Q717">
            <v>3</v>
          </cell>
          <cell r="R717">
            <v>9.6</v>
          </cell>
          <cell r="S717">
            <v>14.7</v>
          </cell>
          <cell r="T717">
            <v>3</v>
          </cell>
          <cell r="Y717">
            <v>0.73</v>
          </cell>
          <cell r="Z717">
            <v>1</v>
          </cell>
          <cell r="AA717">
            <v>45.5</v>
          </cell>
          <cell r="AB717">
            <v>32.99</v>
          </cell>
          <cell r="AC717">
            <v>0.82</v>
          </cell>
          <cell r="AD717">
            <v>44</v>
          </cell>
          <cell r="AE717">
            <v>698</v>
          </cell>
          <cell r="AF717" t="str">
            <v>B3,B4</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row>
        <row r="718">
          <cell r="A718" t="str">
            <v>5558CP1006</v>
          </cell>
          <cell r="B718" t="str">
            <v>AF</v>
          </cell>
          <cell r="C718" t="str">
            <v>C</v>
          </cell>
          <cell r="D718" t="str">
            <v>99136-1M</v>
          </cell>
          <cell r="E718">
            <v>1</v>
          </cell>
          <cell r="F718" t="str">
            <v>M25C</v>
          </cell>
          <cell r="I718">
            <v>1</v>
          </cell>
          <cell r="J718">
            <v>5.9</v>
          </cell>
          <cell r="K718">
            <v>8</v>
          </cell>
          <cell r="L718">
            <v>0.3</v>
          </cell>
          <cell r="M718">
            <v>9.5</v>
          </cell>
          <cell r="N718">
            <v>15</v>
          </cell>
          <cell r="O718">
            <v>4.4000000000000004</v>
          </cell>
          <cell r="P718">
            <v>6.9</v>
          </cell>
          <cell r="Q718">
            <v>3</v>
          </cell>
          <cell r="R718">
            <v>9.5</v>
          </cell>
          <cell r="S718">
            <v>15</v>
          </cell>
          <cell r="T718">
            <v>3</v>
          </cell>
          <cell r="Y718">
            <v>0.73</v>
          </cell>
          <cell r="Z718">
            <v>1</v>
          </cell>
          <cell r="AA718">
            <v>45.9</v>
          </cell>
          <cell r="AB718">
            <v>32.33</v>
          </cell>
          <cell r="AC718">
            <v>0.8</v>
          </cell>
          <cell r="AD718">
            <v>44</v>
          </cell>
          <cell r="AE718">
            <v>698</v>
          </cell>
          <cell r="AF718" t="str">
            <v>B1,B2,B3,B4,B7</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0</v>
          </cell>
          <cell r="AU718">
            <v>0</v>
          </cell>
          <cell r="AV718">
            <v>0</v>
          </cell>
          <cell r="AW718">
            <v>0</v>
          </cell>
          <cell r="AX718">
            <v>0</v>
          </cell>
          <cell r="AY718">
            <v>0</v>
          </cell>
          <cell r="AZ718">
            <v>0</v>
          </cell>
        </row>
        <row r="719">
          <cell r="A719" t="str">
            <v>5558CP1007</v>
          </cell>
          <cell r="B719" t="str">
            <v>AF</v>
          </cell>
          <cell r="C719" t="str">
            <v>C</v>
          </cell>
          <cell r="D719" t="str">
            <v>99136-1M</v>
          </cell>
          <cell r="E719">
            <v>1</v>
          </cell>
          <cell r="F719" t="str">
            <v>M25C</v>
          </cell>
          <cell r="I719">
            <v>0.96</v>
          </cell>
          <cell r="J719">
            <v>7.2</v>
          </cell>
          <cell r="K719">
            <v>9</v>
          </cell>
          <cell r="L719">
            <v>0.3</v>
          </cell>
          <cell r="M719">
            <v>6.4</v>
          </cell>
          <cell r="N719">
            <v>8</v>
          </cell>
          <cell r="O719">
            <v>4.4000000000000004</v>
          </cell>
          <cell r="P719">
            <v>5.5</v>
          </cell>
          <cell r="Q719">
            <v>3</v>
          </cell>
          <cell r="R719">
            <v>9.5</v>
          </cell>
          <cell r="S719">
            <v>11.9</v>
          </cell>
          <cell r="T719">
            <v>3</v>
          </cell>
          <cell r="Y719">
            <v>0.8</v>
          </cell>
          <cell r="Z719">
            <v>1</v>
          </cell>
          <cell r="AA719">
            <v>35.4</v>
          </cell>
          <cell r="AB719">
            <v>30.52</v>
          </cell>
          <cell r="AC719">
            <v>0.75</v>
          </cell>
          <cell r="AD719">
            <v>48</v>
          </cell>
          <cell r="AE719">
            <v>640</v>
          </cell>
          <cell r="AF719" t="str">
            <v>B3,B4</v>
          </cell>
          <cell r="AG719">
            <v>0</v>
          </cell>
          <cell r="AH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row>
        <row r="720">
          <cell r="A720" t="str">
            <v>5558CP1008</v>
          </cell>
          <cell r="B720" t="str">
            <v>AF</v>
          </cell>
          <cell r="C720" t="str">
            <v>C</v>
          </cell>
          <cell r="D720" t="str">
            <v>99136-1M</v>
          </cell>
          <cell r="E720">
            <v>1</v>
          </cell>
          <cell r="F720" t="str">
            <v>M25C</v>
          </cell>
          <cell r="I720">
            <v>0.5</v>
          </cell>
          <cell r="J720">
            <v>7.2</v>
          </cell>
          <cell r="K720">
            <v>9</v>
          </cell>
          <cell r="L720">
            <v>0.3</v>
          </cell>
          <cell r="M720">
            <v>6.4</v>
          </cell>
          <cell r="N720">
            <v>9</v>
          </cell>
          <cell r="O720">
            <v>4.4000000000000004</v>
          </cell>
          <cell r="P720">
            <v>6.2</v>
          </cell>
          <cell r="Q720">
            <v>3</v>
          </cell>
          <cell r="R720">
            <v>9.5</v>
          </cell>
          <cell r="S720">
            <v>13.4</v>
          </cell>
          <cell r="T720">
            <v>3</v>
          </cell>
          <cell r="Y720">
            <v>0.8</v>
          </cell>
          <cell r="Z720">
            <v>1</v>
          </cell>
          <cell r="AA720">
            <v>38.6</v>
          </cell>
          <cell r="AB720">
            <v>29.6</v>
          </cell>
          <cell r="AC720">
            <v>0.73</v>
          </cell>
          <cell r="AD720">
            <v>48</v>
          </cell>
          <cell r="AE720">
            <v>640</v>
          </cell>
          <cell r="AF720" t="str">
            <v>B1,B2,B3,B4,B7</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row>
        <row r="721">
          <cell r="A721">
            <v>5559001001</v>
          </cell>
          <cell r="B721" t="str">
            <v>AF</v>
          </cell>
          <cell r="D721" t="str">
            <v>95161-1</v>
          </cell>
          <cell r="E721">
            <v>1</v>
          </cell>
          <cell r="F721" t="str">
            <v>M9A MB</v>
          </cell>
          <cell r="I721">
            <v>0.36</v>
          </cell>
          <cell r="J721">
            <v>6.04</v>
          </cell>
          <cell r="K721">
            <v>7</v>
          </cell>
          <cell r="L721">
            <v>2</v>
          </cell>
          <cell r="M721">
            <v>12.08</v>
          </cell>
          <cell r="N721">
            <v>14</v>
          </cell>
          <cell r="O721">
            <v>1.1299999999999999</v>
          </cell>
          <cell r="P721">
            <v>1.3</v>
          </cell>
          <cell r="R721">
            <v>7.53</v>
          </cell>
          <cell r="S721">
            <v>8.6999999999999993</v>
          </cell>
          <cell r="U721">
            <v>3.29</v>
          </cell>
          <cell r="V721">
            <v>3.8</v>
          </cell>
          <cell r="Y721">
            <v>0.83</v>
          </cell>
          <cell r="Z721">
            <v>1</v>
          </cell>
          <cell r="AA721">
            <v>36</v>
          </cell>
          <cell r="AB721">
            <v>33.200000000000003</v>
          </cell>
          <cell r="AC721">
            <v>0.82</v>
          </cell>
          <cell r="AD721">
            <v>50</v>
          </cell>
          <cell r="AE721">
            <v>614</v>
          </cell>
          <cell r="AF721" t="str">
            <v>B1,B2,B3,B4</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row>
        <row r="722">
          <cell r="A722">
            <v>5559001021</v>
          </cell>
          <cell r="B722" t="str">
            <v>AF</v>
          </cell>
          <cell r="D722" t="str">
            <v>95161-1</v>
          </cell>
          <cell r="E722">
            <v>1</v>
          </cell>
          <cell r="F722" t="str">
            <v>M9A MB(Philips)</v>
          </cell>
          <cell r="I722">
            <v>0.36</v>
          </cell>
          <cell r="J722">
            <v>6.04</v>
          </cell>
          <cell r="K722">
            <v>7</v>
          </cell>
          <cell r="L722">
            <v>2</v>
          </cell>
          <cell r="M722">
            <v>12.08</v>
          </cell>
          <cell r="N722">
            <v>14</v>
          </cell>
          <cell r="O722">
            <v>1.1299999999999999</v>
          </cell>
          <cell r="P722">
            <v>1.3</v>
          </cell>
          <cell r="R722">
            <v>7.53</v>
          </cell>
          <cell r="S722">
            <v>8.6999999999999993</v>
          </cell>
          <cell r="U722">
            <v>3.33</v>
          </cell>
          <cell r="V722">
            <v>3.8</v>
          </cell>
          <cell r="Y722">
            <v>0.83</v>
          </cell>
          <cell r="Z722">
            <v>1</v>
          </cell>
          <cell r="AA722">
            <v>36</v>
          </cell>
          <cell r="AB722">
            <v>33.299999999999997</v>
          </cell>
          <cell r="AC722">
            <v>0.82</v>
          </cell>
          <cell r="AD722">
            <v>50</v>
          </cell>
          <cell r="AE722">
            <v>614</v>
          </cell>
          <cell r="AF722" t="str">
            <v>B1,B2,B3,B4</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row>
        <row r="723">
          <cell r="A723">
            <v>5559001031</v>
          </cell>
          <cell r="B723" t="str">
            <v>AF</v>
          </cell>
          <cell r="D723" t="str">
            <v>95161-1</v>
          </cell>
          <cell r="E723">
            <v>1</v>
          </cell>
          <cell r="F723" t="str">
            <v>M9B MB</v>
          </cell>
          <cell r="I723">
            <v>0.36</v>
          </cell>
          <cell r="J723">
            <v>6.04</v>
          </cell>
          <cell r="K723">
            <v>7</v>
          </cell>
          <cell r="L723">
            <v>2</v>
          </cell>
          <cell r="M723">
            <v>12.08</v>
          </cell>
          <cell r="N723">
            <v>14</v>
          </cell>
          <cell r="O723">
            <v>6.08</v>
          </cell>
          <cell r="P723">
            <v>7</v>
          </cell>
          <cell r="R723">
            <v>3.33</v>
          </cell>
          <cell r="S723">
            <v>3.9</v>
          </cell>
          <cell r="Y723">
            <v>0.83</v>
          </cell>
          <cell r="Z723">
            <v>1</v>
          </cell>
          <cell r="AA723">
            <v>33</v>
          </cell>
          <cell r="AB723">
            <v>30.7</v>
          </cell>
          <cell r="AC723">
            <v>0.75</v>
          </cell>
          <cell r="AD723">
            <v>50</v>
          </cell>
          <cell r="AE723">
            <v>614</v>
          </cell>
          <cell r="AF723" t="str">
            <v>B1,B2,B3,B4</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row>
        <row r="724">
          <cell r="A724">
            <v>5559001041</v>
          </cell>
          <cell r="B724" t="str">
            <v>AF</v>
          </cell>
          <cell r="D724" t="str">
            <v>95161-1</v>
          </cell>
          <cell r="E724">
            <v>1</v>
          </cell>
          <cell r="F724" t="str">
            <v>M9B MB(OEM)</v>
          </cell>
          <cell r="I724">
            <v>0.36</v>
          </cell>
          <cell r="J724">
            <v>6.04</v>
          </cell>
          <cell r="K724">
            <v>7</v>
          </cell>
          <cell r="L724">
            <v>2</v>
          </cell>
          <cell r="M724">
            <v>12.08</v>
          </cell>
          <cell r="N724">
            <v>14</v>
          </cell>
          <cell r="O724">
            <v>6.08</v>
          </cell>
          <cell r="P724">
            <v>7</v>
          </cell>
          <cell r="R724">
            <v>3.33</v>
          </cell>
          <cell r="S724">
            <v>3.9</v>
          </cell>
          <cell r="Y724">
            <v>0.83</v>
          </cell>
          <cell r="Z724">
            <v>1</v>
          </cell>
          <cell r="AA724">
            <v>33</v>
          </cell>
          <cell r="AB724">
            <v>30.7</v>
          </cell>
          <cell r="AC724">
            <v>0.75</v>
          </cell>
          <cell r="AD724">
            <v>50</v>
          </cell>
          <cell r="AE724">
            <v>614</v>
          </cell>
          <cell r="AF724" t="str">
            <v>B1,B2,B3,B4</v>
          </cell>
          <cell r="AG724">
            <v>0</v>
          </cell>
          <cell r="AH724">
            <v>0</v>
          </cell>
          <cell r="AI724">
            <v>0</v>
          </cell>
          <cell r="AJ724">
            <v>0</v>
          </cell>
          <cell r="AK724">
            <v>0</v>
          </cell>
          <cell r="AL724">
            <v>0</v>
          </cell>
          <cell r="AM724">
            <v>0</v>
          </cell>
          <cell r="AN724">
            <v>0</v>
          </cell>
          <cell r="AO724">
            <v>0</v>
          </cell>
          <cell r="AP724">
            <v>0</v>
          </cell>
          <cell r="AQ724">
            <v>0</v>
          </cell>
          <cell r="AR724">
            <v>0</v>
          </cell>
          <cell r="AS724">
            <v>0</v>
          </cell>
          <cell r="AT724">
            <v>0</v>
          </cell>
          <cell r="AU724">
            <v>0</v>
          </cell>
          <cell r="AV724">
            <v>0</v>
          </cell>
          <cell r="AW724">
            <v>0</v>
          </cell>
          <cell r="AX724">
            <v>0</v>
          </cell>
          <cell r="AY724">
            <v>0</v>
          </cell>
        </row>
        <row r="725">
          <cell r="A725">
            <v>5559001061</v>
          </cell>
          <cell r="B725" t="str">
            <v>AF</v>
          </cell>
          <cell r="D725" t="str">
            <v>95161-2</v>
          </cell>
          <cell r="E725">
            <v>1</v>
          </cell>
          <cell r="F725" t="str">
            <v>M9A MB(OKI)</v>
          </cell>
          <cell r="I725">
            <v>0.34</v>
          </cell>
          <cell r="J725">
            <v>5.14</v>
          </cell>
          <cell r="K725">
            <v>5</v>
          </cell>
          <cell r="L725">
            <v>1.7</v>
          </cell>
          <cell r="M725">
            <v>7.2</v>
          </cell>
          <cell r="N725">
            <v>7</v>
          </cell>
          <cell r="O725">
            <v>4.0999999999999996</v>
          </cell>
          <cell r="P725">
            <v>4</v>
          </cell>
          <cell r="R725">
            <v>6.64</v>
          </cell>
          <cell r="S725">
            <v>6.5</v>
          </cell>
          <cell r="Y725">
            <v>0.99</v>
          </cell>
          <cell r="Z725">
            <v>1</v>
          </cell>
          <cell r="AA725">
            <v>24</v>
          </cell>
          <cell r="AB725">
            <v>26.1</v>
          </cell>
          <cell r="AC725">
            <v>0.64</v>
          </cell>
          <cell r="AD725">
            <v>60</v>
          </cell>
          <cell r="AE725">
            <v>515</v>
          </cell>
          <cell r="AF725" t="str">
            <v>B1,B2,B3,B4</v>
          </cell>
          <cell r="AG725">
            <v>0</v>
          </cell>
          <cell r="AH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row>
        <row r="726">
          <cell r="A726">
            <v>5559001071</v>
          </cell>
          <cell r="B726" t="str">
            <v>AF</v>
          </cell>
          <cell r="D726" t="str">
            <v>95161-1</v>
          </cell>
          <cell r="E726">
            <v>1</v>
          </cell>
          <cell r="F726" t="str">
            <v>M9B MB(NCR)</v>
          </cell>
          <cell r="I726">
            <v>0.36</v>
          </cell>
          <cell r="J726">
            <v>6.04</v>
          </cell>
          <cell r="K726">
            <v>7</v>
          </cell>
          <cell r="L726">
            <v>2</v>
          </cell>
          <cell r="M726">
            <v>12.08</v>
          </cell>
          <cell r="N726">
            <v>14</v>
          </cell>
          <cell r="O726">
            <v>4.0999999999999996</v>
          </cell>
          <cell r="P726">
            <v>4.8</v>
          </cell>
          <cell r="R726">
            <v>6.64</v>
          </cell>
          <cell r="S726">
            <v>7.7</v>
          </cell>
          <cell r="Y726">
            <v>0.83</v>
          </cell>
          <cell r="Z726">
            <v>1</v>
          </cell>
          <cell r="AA726">
            <v>34</v>
          </cell>
          <cell r="AB726">
            <v>32</v>
          </cell>
          <cell r="AC726">
            <v>0.79</v>
          </cell>
          <cell r="AD726">
            <v>50</v>
          </cell>
          <cell r="AE726">
            <v>614</v>
          </cell>
          <cell r="AF726" t="str">
            <v>B1,B2,B3,B4</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row>
        <row r="727">
          <cell r="A727">
            <v>5559001091</v>
          </cell>
          <cell r="B727" t="str">
            <v>AF</v>
          </cell>
          <cell r="D727" t="str">
            <v>95161-2</v>
          </cell>
          <cell r="E727">
            <v>1</v>
          </cell>
          <cell r="F727" t="str">
            <v>M9B MB(OKI)</v>
          </cell>
          <cell r="I727">
            <v>0.34</v>
          </cell>
          <cell r="J727">
            <v>5.14</v>
          </cell>
          <cell r="K727">
            <v>5</v>
          </cell>
          <cell r="L727">
            <v>1.7</v>
          </cell>
          <cell r="M727">
            <v>7.2</v>
          </cell>
          <cell r="N727">
            <v>7</v>
          </cell>
          <cell r="O727">
            <v>4.0999999999999996</v>
          </cell>
          <cell r="P727">
            <v>4</v>
          </cell>
          <cell r="R727">
            <v>6.64</v>
          </cell>
          <cell r="S727">
            <v>6.5</v>
          </cell>
          <cell r="Y727">
            <v>0.99</v>
          </cell>
          <cell r="Z727">
            <v>1</v>
          </cell>
          <cell r="AA727">
            <v>24</v>
          </cell>
          <cell r="AB727">
            <v>26.1</v>
          </cell>
          <cell r="AC727">
            <v>0.64</v>
          </cell>
          <cell r="AD727">
            <v>60</v>
          </cell>
          <cell r="AE727">
            <v>515</v>
          </cell>
          <cell r="AF727" t="str">
            <v>B1,B2,B3,B4</v>
          </cell>
          <cell r="AG727">
            <v>0</v>
          </cell>
          <cell r="AH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row>
        <row r="728">
          <cell r="A728">
            <v>5559001201</v>
          </cell>
          <cell r="B728" t="str">
            <v>AF</v>
          </cell>
          <cell r="D728" t="str">
            <v>95161-1</v>
          </cell>
          <cell r="E728">
            <v>1</v>
          </cell>
          <cell r="F728" t="str">
            <v>M9A MB(ICL)</v>
          </cell>
          <cell r="I728">
            <v>0.36</v>
          </cell>
          <cell r="J728">
            <v>6.04</v>
          </cell>
          <cell r="K728">
            <v>7</v>
          </cell>
          <cell r="L728">
            <v>2</v>
          </cell>
          <cell r="M728">
            <v>12.08</v>
          </cell>
          <cell r="N728">
            <v>14</v>
          </cell>
          <cell r="O728">
            <v>1.1299999999999999</v>
          </cell>
          <cell r="P728">
            <v>1.3</v>
          </cell>
          <cell r="R728">
            <v>7.53</v>
          </cell>
          <cell r="S728">
            <v>8.6999999999999993</v>
          </cell>
          <cell r="U728">
            <v>3.33</v>
          </cell>
          <cell r="V728">
            <v>3.8</v>
          </cell>
          <cell r="Y728">
            <v>0.83</v>
          </cell>
          <cell r="Z728">
            <v>1</v>
          </cell>
          <cell r="AA728">
            <v>36</v>
          </cell>
          <cell r="AB728">
            <v>33.299999999999997</v>
          </cell>
          <cell r="AC728">
            <v>0.82</v>
          </cell>
          <cell r="AD728">
            <v>50</v>
          </cell>
          <cell r="AE728">
            <v>614</v>
          </cell>
          <cell r="AF728" t="str">
            <v>B1,B2,B3,B4</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row>
        <row r="729">
          <cell r="A729">
            <v>5559002001</v>
          </cell>
          <cell r="B729" t="str">
            <v>AF</v>
          </cell>
          <cell r="D729" t="str">
            <v>95465-1</v>
          </cell>
          <cell r="E729">
            <v>1</v>
          </cell>
          <cell r="F729" t="str">
            <v>M9A CPU BD</v>
          </cell>
          <cell r="I729">
            <v>0.9</v>
          </cell>
          <cell r="J729">
            <v>1.8</v>
          </cell>
          <cell r="K729">
            <v>1</v>
          </cell>
          <cell r="L729">
            <v>0.2</v>
          </cell>
          <cell r="M729">
            <v>11.16</v>
          </cell>
          <cell r="N729">
            <v>6</v>
          </cell>
          <cell r="O729">
            <v>4.08</v>
          </cell>
          <cell r="P729">
            <v>2.2000000000000002</v>
          </cell>
          <cell r="Y729">
            <v>1.79</v>
          </cell>
          <cell r="Z729">
            <v>1</v>
          </cell>
          <cell r="AA729">
            <v>10</v>
          </cell>
          <cell r="AB729">
            <v>19.899999999999999</v>
          </cell>
          <cell r="AC729">
            <v>0.49</v>
          </cell>
          <cell r="AD729">
            <v>108</v>
          </cell>
          <cell r="AE729">
            <v>285</v>
          </cell>
          <cell r="AF729" t="str">
            <v>B1,B2,B3,B4</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row>
        <row r="730">
          <cell r="A730">
            <v>5559002041</v>
          </cell>
          <cell r="B730" t="str">
            <v>AF</v>
          </cell>
          <cell r="D730" t="str">
            <v>95468-2</v>
          </cell>
          <cell r="E730">
            <v>1</v>
          </cell>
          <cell r="F730" t="str">
            <v>M9B CPU BD</v>
          </cell>
          <cell r="I730">
            <v>1.56</v>
          </cell>
          <cell r="J730">
            <v>2.85</v>
          </cell>
          <cell r="K730">
            <v>3</v>
          </cell>
          <cell r="L730">
            <v>0.01</v>
          </cell>
          <cell r="M730">
            <v>6.65</v>
          </cell>
          <cell r="N730">
            <v>7</v>
          </cell>
          <cell r="O730">
            <v>2.78</v>
          </cell>
          <cell r="P730">
            <v>2.9</v>
          </cell>
          <cell r="R730">
            <v>3.59</v>
          </cell>
          <cell r="S730">
            <v>3.8</v>
          </cell>
          <cell r="Y730">
            <v>0.91</v>
          </cell>
          <cell r="Z730">
            <v>1</v>
          </cell>
          <cell r="AA730">
            <v>18</v>
          </cell>
          <cell r="AB730">
            <v>18.3</v>
          </cell>
          <cell r="AC730">
            <v>0.45</v>
          </cell>
          <cell r="AD730">
            <v>55</v>
          </cell>
          <cell r="AE730">
            <v>558</v>
          </cell>
          <cell r="AF730" t="str">
            <v>B1,B2,B3,B4</v>
          </cell>
          <cell r="AG730">
            <v>0</v>
          </cell>
          <cell r="AH730">
            <v>0</v>
          </cell>
          <cell r="AI730">
            <v>0</v>
          </cell>
          <cell r="AJ730">
            <v>0</v>
          </cell>
          <cell r="AK730">
            <v>0</v>
          </cell>
          <cell r="AL730">
            <v>0</v>
          </cell>
          <cell r="AM730">
            <v>0</v>
          </cell>
          <cell r="AN730">
            <v>0</v>
          </cell>
          <cell r="AO730">
            <v>0</v>
          </cell>
          <cell r="AP730">
            <v>0</v>
          </cell>
          <cell r="AQ730">
            <v>0</v>
          </cell>
          <cell r="AR730">
            <v>0</v>
          </cell>
          <cell r="AS730">
            <v>0</v>
          </cell>
          <cell r="AT730">
            <v>0</v>
          </cell>
          <cell r="AU730">
            <v>0</v>
          </cell>
          <cell r="AV730">
            <v>0</v>
          </cell>
          <cell r="AW730">
            <v>0</v>
          </cell>
          <cell r="AX730">
            <v>0</v>
          </cell>
          <cell r="AY730">
            <v>0</v>
          </cell>
        </row>
        <row r="731">
          <cell r="A731">
            <v>5559002061</v>
          </cell>
          <cell r="B731" t="str">
            <v>AF</v>
          </cell>
          <cell r="D731" t="str">
            <v>95468-2</v>
          </cell>
          <cell r="E731">
            <v>1</v>
          </cell>
          <cell r="F731" t="str">
            <v>M9B CPU BD</v>
          </cell>
          <cell r="I731">
            <v>1.56</v>
          </cell>
          <cell r="J731">
            <v>1.9</v>
          </cell>
          <cell r="K731">
            <v>2</v>
          </cell>
          <cell r="L731">
            <v>0.01</v>
          </cell>
          <cell r="M731">
            <v>5.7</v>
          </cell>
          <cell r="N731">
            <v>6</v>
          </cell>
          <cell r="O731">
            <v>2.78</v>
          </cell>
          <cell r="P731">
            <v>2.9</v>
          </cell>
          <cell r="R731">
            <v>3.59</v>
          </cell>
          <cell r="S731">
            <v>3.8</v>
          </cell>
          <cell r="Y731">
            <v>0.91</v>
          </cell>
          <cell r="Z731">
            <v>1</v>
          </cell>
          <cell r="AA731">
            <v>16</v>
          </cell>
          <cell r="AB731">
            <v>16.399999999999999</v>
          </cell>
          <cell r="AC731">
            <v>0.4</v>
          </cell>
          <cell r="AD731">
            <v>55</v>
          </cell>
          <cell r="AE731">
            <v>558</v>
          </cell>
          <cell r="AF731" t="str">
            <v>B1,B2,B3,B4</v>
          </cell>
          <cell r="AG731">
            <v>0</v>
          </cell>
          <cell r="AH731">
            <v>0</v>
          </cell>
          <cell r="AI731">
            <v>0</v>
          </cell>
          <cell r="AJ731">
            <v>0</v>
          </cell>
          <cell r="AK731">
            <v>0</v>
          </cell>
          <cell r="AL731">
            <v>0</v>
          </cell>
          <cell r="AM731">
            <v>0</v>
          </cell>
          <cell r="AN731">
            <v>0</v>
          </cell>
          <cell r="AO731">
            <v>0</v>
          </cell>
          <cell r="AP731">
            <v>0</v>
          </cell>
          <cell r="AQ731">
            <v>0</v>
          </cell>
          <cell r="AR731">
            <v>0</v>
          </cell>
          <cell r="AS731">
            <v>0</v>
          </cell>
          <cell r="AT731">
            <v>0</v>
          </cell>
          <cell r="AU731">
            <v>0</v>
          </cell>
          <cell r="AV731">
            <v>0</v>
          </cell>
          <cell r="AW731">
            <v>0</v>
          </cell>
          <cell r="AX731">
            <v>0</v>
          </cell>
          <cell r="AY731">
            <v>0</v>
          </cell>
        </row>
        <row r="732">
          <cell r="A732">
            <v>5559003001</v>
          </cell>
          <cell r="B732" t="str">
            <v>AF</v>
          </cell>
          <cell r="D732" t="str">
            <v>96453-1</v>
          </cell>
          <cell r="E732">
            <v>4</v>
          </cell>
          <cell r="F732" t="str">
            <v>M9C Terminate bd</v>
          </cell>
          <cell r="M732">
            <v>0.93</v>
          </cell>
          <cell r="O732">
            <v>0.3</v>
          </cell>
          <cell r="AF732" t="str">
            <v>B1,B2,B3,B4</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row>
        <row r="733">
          <cell r="A733">
            <v>5559003021</v>
          </cell>
          <cell r="C733" t="str">
            <v>A</v>
          </cell>
          <cell r="AA733">
            <v>0</v>
          </cell>
          <cell r="AD733">
            <v>32</v>
          </cell>
          <cell r="AE733">
            <v>959</v>
          </cell>
          <cell r="AF733" t="str">
            <v>B1,B2,B3,B4</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A734">
            <v>5559005001</v>
          </cell>
          <cell r="B734" t="str">
            <v>AF</v>
          </cell>
          <cell r="D734" t="str">
            <v>95381-2</v>
          </cell>
          <cell r="F734" t="str">
            <v>FRONT PANEL BD</v>
          </cell>
          <cell r="I734">
            <v>0.38</v>
          </cell>
          <cell r="J734">
            <v>1.45</v>
          </cell>
          <cell r="K734">
            <v>3</v>
          </cell>
          <cell r="L734">
            <v>0.42</v>
          </cell>
          <cell r="M734">
            <v>4.3499999999999996</v>
          </cell>
          <cell r="N734">
            <v>9</v>
          </cell>
          <cell r="O734">
            <v>2.04</v>
          </cell>
          <cell r="P734">
            <v>4.2</v>
          </cell>
          <cell r="Y734">
            <v>0.46</v>
          </cell>
          <cell r="Z734">
            <v>1</v>
          </cell>
          <cell r="AA734">
            <v>17</v>
          </cell>
          <cell r="AB734">
            <v>9.1</v>
          </cell>
          <cell r="AC734">
            <v>0.22</v>
          </cell>
          <cell r="AD734">
            <v>28</v>
          </cell>
          <cell r="AE734">
            <v>1097</v>
          </cell>
          <cell r="AF734" t="str">
            <v>B1,B2,B3,B4</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row>
        <row r="735">
          <cell r="A735" t="str">
            <v>55590M1001</v>
          </cell>
          <cell r="B735" t="str">
            <v>AF</v>
          </cell>
          <cell r="D735" t="str">
            <v>95161-1</v>
          </cell>
          <cell r="E735">
            <v>1</v>
          </cell>
          <cell r="F735" t="str">
            <v>M9A MB(ICL)</v>
          </cell>
          <cell r="I735">
            <v>0.36</v>
          </cell>
          <cell r="J735">
            <v>6.04</v>
          </cell>
          <cell r="K735">
            <v>7</v>
          </cell>
          <cell r="L735">
            <v>2</v>
          </cell>
          <cell r="M735">
            <v>12.08</v>
          </cell>
          <cell r="N735">
            <v>14</v>
          </cell>
          <cell r="O735">
            <v>1.1299999999999999</v>
          </cell>
          <cell r="P735">
            <v>1.3</v>
          </cell>
          <cell r="R735">
            <v>7.53</v>
          </cell>
          <cell r="S735">
            <v>8.6999999999999993</v>
          </cell>
          <cell r="U735">
            <v>3.33</v>
          </cell>
          <cell r="V735">
            <v>3.8</v>
          </cell>
          <cell r="Y735">
            <v>0.83</v>
          </cell>
          <cell r="Z735">
            <v>1</v>
          </cell>
          <cell r="AA735">
            <v>36</v>
          </cell>
          <cell r="AB735">
            <v>33.299999999999997</v>
          </cell>
          <cell r="AC735">
            <v>0.82</v>
          </cell>
          <cell r="AD735">
            <v>50</v>
          </cell>
          <cell r="AE735">
            <v>614</v>
          </cell>
          <cell r="AF735" t="str">
            <v>B1,B2,B3,B4</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row>
        <row r="736">
          <cell r="A736" t="str">
            <v>55590M1021</v>
          </cell>
          <cell r="B736" t="str">
            <v>AF</v>
          </cell>
          <cell r="D736" t="str">
            <v>95161-1</v>
          </cell>
          <cell r="E736">
            <v>1</v>
          </cell>
          <cell r="F736" t="str">
            <v>M9A MB</v>
          </cell>
          <cell r="I736">
            <v>0.36</v>
          </cell>
          <cell r="J736">
            <v>6.04</v>
          </cell>
          <cell r="K736">
            <v>7</v>
          </cell>
          <cell r="L736">
            <v>2</v>
          </cell>
          <cell r="M736">
            <v>12.08</v>
          </cell>
          <cell r="N736">
            <v>14</v>
          </cell>
          <cell r="O736">
            <v>1.1299999999999999</v>
          </cell>
          <cell r="P736">
            <v>1.3</v>
          </cell>
          <cell r="R736">
            <v>7.53</v>
          </cell>
          <cell r="S736">
            <v>8.6999999999999993</v>
          </cell>
          <cell r="U736">
            <v>3.33</v>
          </cell>
          <cell r="V736">
            <v>3.8</v>
          </cell>
          <cell r="Y736">
            <v>0.83</v>
          </cell>
          <cell r="Z736">
            <v>1</v>
          </cell>
          <cell r="AA736">
            <v>36</v>
          </cell>
          <cell r="AB736">
            <v>33.299999999999997</v>
          </cell>
          <cell r="AC736">
            <v>0.82</v>
          </cell>
          <cell r="AD736">
            <v>50</v>
          </cell>
          <cell r="AE736">
            <v>614</v>
          </cell>
          <cell r="AF736" t="str">
            <v>B1,B2,B3,B4</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row>
        <row r="737">
          <cell r="A737" t="str">
            <v>55590M1061</v>
          </cell>
          <cell r="B737" t="str">
            <v>AF</v>
          </cell>
          <cell r="D737" t="str">
            <v>95161-1</v>
          </cell>
          <cell r="E737">
            <v>1</v>
          </cell>
          <cell r="F737" t="str">
            <v>M9A MB(Philips)</v>
          </cell>
          <cell r="I737">
            <v>0.36</v>
          </cell>
          <cell r="J737">
            <v>6.04</v>
          </cell>
          <cell r="K737">
            <v>7</v>
          </cell>
          <cell r="L737">
            <v>2</v>
          </cell>
          <cell r="M737">
            <v>12.08</v>
          </cell>
          <cell r="N737">
            <v>14</v>
          </cell>
          <cell r="O737">
            <v>1.1299999999999999</v>
          </cell>
          <cell r="P737">
            <v>1.3</v>
          </cell>
          <cell r="R737">
            <v>7.53</v>
          </cell>
          <cell r="S737">
            <v>8.6999999999999993</v>
          </cell>
          <cell r="U737">
            <v>3.33</v>
          </cell>
          <cell r="V737">
            <v>3.8</v>
          </cell>
          <cell r="Y737">
            <v>0.83</v>
          </cell>
          <cell r="Z737">
            <v>1</v>
          </cell>
          <cell r="AA737">
            <v>36</v>
          </cell>
          <cell r="AB737">
            <v>33.299999999999997</v>
          </cell>
          <cell r="AC737">
            <v>0.82</v>
          </cell>
          <cell r="AD737">
            <v>50</v>
          </cell>
          <cell r="AE737">
            <v>614</v>
          </cell>
          <cell r="AF737" t="str">
            <v>B1,B2,B3,B4</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row>
        <row r="738">
          <cell r="A738" t="str">
            <v>55590M1071</v>
          </cell>
          <cell r="B738" t="str">
            <v>AF</v>
          </cell>
          <cell r="D738" t="str">
            <v>95161-1</v>
          </cell>
          <cell r="E738">
            <v>1</v>
          </cell>
          <cell r="F738" t="str">
            <v>M9B MB</v>
          </cell>
          <cell r="I738">
            <v>0.36</v>
          </cell>
          <cell r="J738">
            <v>6.04</v>
          </cell>
          <cell r="K738">
            <v>7</v>
          </cell>
          <cell r="L738">
            <v>2</v>
          </cell>
          <cell r="M738">
            <v>12.08</v>
          </cell>
          <cell r="N738">
            <v>14</v>
          </cell>
          <cell r="O738">
            <v>6.08</v>
          </cell>
          <cell r="P738">
            <v>7</v>
          </cell>
          <cell r="R738">
            <v>3.33</v>
          </cell>
          <cell r="S738">
            <v>3.9</v>
          </cell>
          <cell r="Y738">
            <v>0.83</v>
          </cell>
          <cell r="Z738">
            <v>1</v>
          </cell>
          <cell r="AA738">
            <v>33</v>
          </cell>
          <cell r="AB738">
            <v>30.7</v>
          </cell>
          <cell r="AC738">
            <v>0.75</v>
          </cell>
          <cell r="AD738">
            <v>50</v>
          </cell>
          <cell r="AE738">
            <v>614</v>
          </cell>
          <cell r="AF738" t="str">
            <v>B1,B2,B3,B4</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row>
        <row r="739">
          <cell r="A739" t="str">
            <v>55590M1081</v>
          </cell>
          <cell r="B739" t="str">
            <v>AF</v>
          </cell>
          <cell r="D739" t="str">
            <v>95161-1</v>
          </cell>
          <cell r="E739">
            <v>1</v>
          </cell>
          <cell r="F739" t="str">
            <v>M9B MB(OEM)</v>
          </cell>
          <cell r="I739">
            <v>0.36</v>
          </cell>
          <cell r="J739">
            <v>6.04</v>
          </cell>
          <cell r="K739">
            <v>7</v>
          </cell>
          <cell r="L739">
            <v>2</v>
          </cell>
          <cell r="M739">
            <v>12.08</v>
          </cell>
          <cell r="N739">
            <v>14</v>
          </cell>
          <cell r="O739">
            <v>6.08</v>
          </cell>
          <cell r="P739">
            <v>7</v>
          </cell>
          <cell r="R739">
            <v>3.33</v>
          </cell>
          <cell r="S739">
            <v>3.9</v>
          </cell>
          <cell r="Y739">
            <v>0.83</v>
          </cell>
          <cell r="Z739">
            <v>1</v>
          </cell>
          <cell r="AA739">
            <v>33</v>
          </cell>
          <cell r="AB739">
            <v>30.7</v>
          </cell>
          <cell r="AC739">
            <v>0.75</v>
          </cell>
          <cell r="AD739">
            <v>50</v>
          </cell>
          <cell r="AE739">
            <v>614</v>
          </cell>
          <cell r="AF739" t="str">
            <v>B1,B2,B3,B4</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row>
        <row r="740">
          <cell r="A740" t="str">
            <v>55590M1111</v>
          </cell>
          <cell r="B740" t="str">
            <v>AF</v>
          </cell>
          <cell r="D740" t="str">
            <v>95161-1</v>
          </cell>
          <cell r="E740">
            <v>1</v>
          </cell>
          <cell r="F740" t="str">
            <v>M9A MB(Philips)</v>
          </cell>
          <cell r="I740">
            <v>0.36</v>
          </cell>
          <cell r="J740">
            <v>6.04</v>
          </cell>
          <cell r="K740">
            <v>7</v>
          </cell>
          <cell r="L740">
            <v>2</v>
          </cell>
          <cell r="M740">
            <v>12.08</v>
          </cell>
          <cell r="N740">
            <v>14</v>
          </cell>
          <cell r="O740">
            <v>1.1299999999999999</v>
          </cell>
          <cell r="P740">
            <v>1.3</v>
          </cell>
          <cell r="R740">
            <v>7.53</v>
          </cell>
          <cell r="S740">
            <v>8.6999999999999993</v>
          </cell>
          <cell r="U740">
            <v>3.33</v>
          </cell>
          <cell r="V740">
            <v>3.8</v>
          </cell>
          <cell r="Y740">
            <v>0.83</v>
          </cell>
          <cell r="Z740">
            <v>1</v>
          </cell>
          <cell r="AA740">
            <v>36</v>
          </cell>
          <cell r="AB740">
            <v>33.299999999999997</v>
          </cell>
          <cell r="AC740">
            <v>0.82</v>
          </cell>
          <cell r="AD740">
            <v>50</v>
          </cell>
          <cell r="AE740">
            <v>614</v>
          </cell>
          <cell r="AF740" t="str">
            <v>B1,B2,B3,B4</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row>
        <row r="741">
          <cell r="A741" t="str">
            <v>55590M2001</v>
          </cell>
          <cell r="B741" t="str">
            <v>AF</v>
          </cell>
          <cell r="D741" t="str">
            <v>95161-1</v>
          </cell>
          <cell r="E741">
            <v>1</v>
          </cell>
          <cell r="F741" t="str">
            <v>M9B MB(NCR)</v>
          </cell>
          <cell r="I741">
            <v>0.36</v>
          </cell>
          <cell r="J741">
            <v>6.04</v>
          </cell>
          <cell r="K741">
            <v>7</v>
          </cell>
          <cell r="L741">
            <v>2</v>
          </cell>
          <cell r="M741">
            <v>12.08</v>
          </cell>
          <cell r="N741">
            <v>14</v>
          </cell>
          <cell r="O741">
            <v>4.0999999999999996</v>
          </cell>
          <cell r="P741">
            <v>4.8</v>
          </cell>
          <cell r="R741">
            <v>6.64</v>
          </cell>
          <cell r="S741">
            <v>7.7</v>
          </cell>
          <cell r="Y741">
            <v>0.83</v>
          </cell>
          <cell r="Z741">
            <v>1</v>
          </cell>
          <cell r="AA741">
            <v>34</v>
          </cell>
          <cell r="AB741">
            <v>32</v>
          </cell>
          <cell r="AC741">
            <v>0.79</v>
          </cell>
          <cell r="AD741">
            <v>50</v>
          </cell>
          <cell r="AE741">
            <v>614</v>
          </cell>
          <cell r="AF741" t="str">
            <v>B1,B2,B3,B4</v>
          </cell>
          <cell r="AG741">
            <v>0</v>
          </cell>
          <cell r="AH741">
            <v>0</v>
          </cell>
          <cell r="AI741">
            <v>0</v>
          </cell>
          <cell r="AJ741">
            <v>0</v>
          </cell>
          <cell r="AK741">
            <v>0</v>
          </cell>
          <cell r="AL741">
            <v>0</v>
          </cell>
          <cell r="AM741">
            <v>0</v>
          </cell>
          <cell r="AN741">
            <v>0</v>
          </cell>
          <cell r="AO741">
            <v>0</v>
          </cell>
          <cell r="AP741">
            <v>0</v>
          </cell>
          <cell r="AQ741">
            <v>0</v>
          </cell>
          <cell r="AR741">
            <v>0</v>
          </cell>
          <cell r="AS741">
            <v>0</v>
          </cell>
          <cell r="AT741">
            <v>0</v>
          </cell>
          <cell r="AU741">
            <v>0</v>
          </cell>
          <cell r="AV741">
            <v>0</v>
          </cell>
          <cell r="AW741">
            <v>0</v>
          </cell>
          <cell r="AX741">
            <v>0</v>
          </cell>
          <cell r="AY741">
            <v>0</v>
          </cell>
        </row>
        <row r="742">
          <cell r="A742" t="str">
            <v>55590P1021</v>
          </cell>
          <cell r="B742" t="str">
            <v>AF</v>
          </cell>
          <cell r="D742" t="str">
            <v>95468-2</v>
          </cell>
          <cell r="E742">
            <v>1</v>
          </cell>
          <cell r="F742" t="str">
            <v>M9B CPU BD</v>
          </cell>
          <cell r="I742">
            <v>1.56</v>
          </cell>
          <cell r="J742">
            <v>1.9</v>
          </cell>
          <cell r="K742">
            <v>2</v>
          </cell>
          <cell r="L742">
            <v>0.01</v>
          </cell>
          <cell r="M742">
            <v>5.7</v>
          </cell>
          <cell r="N742">
            <v>6</v>
          </cell>
          <cell r="O742">
            <v>2.78</v>
          </cell>
          <cell r="P742">
            <v>2.9</v>
          </cell>
          <cell r="R742">
            <v>3.59</v>
          </cell>
          <cell r="S742">
            <v>3.8</v>
          </cell>
          <cell r="Y742">
            <v>0.91</v>
          </cell>
          <cell r="Z742">
            <v>1</v>
          </cell>
          <cell r="AA742">
            <v>16</v>
          </cell>
          <cell r="AB742">
            <v>16.399999999999999</v>
          </cell>
          <cell r="AC742">
            <v>0.4</v>
          </cell>
          <cell r="AD742">
            <v>55</v>
          </cell>
          <cell r="AE742">
            <v>558</v>
          </cell>
          <cell r="AF742" t="str">
            <v>B1,B2,B3,B4</v>
          </cell>
          <cell r="AG742">
            <v>0</v>
          </cell>
          <cell r="AH742">
            <v>0</v>
          </cell>
          <cell r="AI742">
            <v>0</v>
          </cell>
          <cell r="AJ742">
            <v>0</v>
          </cell>
          <cell r="AK742">
            <v>0</v>
          </cell>
          <cell r="AL742">
            <v>0</v>
          </cell>
          <cell r="AM742">
            <v>0</v>
          </cell>
          <cell r="AN742">
            <v>0</v>
          </cell>
          <cell r="AO742">
            <v>0</v>
          </cell>
          <cell r="AP742">
            <v>0</v>
          </cell>
          <cell r="AQ742">
            <v>0</v>
          </cell>
          <cell r="AR742">
            <v>0</v>
          </cell>
          <cell r="AS742">
            <v>0</v>
          </cell>
          <cell r="AT742">
            <v>0</v>
          </cell>
          <cell r="AU742">
            <v>0</v>
          </cell>
          <cell r="AV742">
            <v>0</v>
          </cell>
          <cell r="AW742">
            <v>0</v>
          </cell>
          <cell r="AX742">
            <v>0</v>
          </cell>
          <cell r="AY742">
            <v>0</v>
          </cell>
        </row>
        <row r="743">
          <cell r="A743" t="str">
            <v>55590P1071</v>
          </cell>
          <cell r="B743" t="str">
            <v>AF</v>
          </cell>
          <cell r="D743" t="str">
            <v>95468-2</v>
          </cell>
          <cell r="E743">
            <v>1</v>
          </cell>
          <cell r="F743" t="str">
            <v>M9B CPU BD</v>
          </cell>
          <cell r="I743">
            <v>1.56</v>
          </cell>
          <cell r="J743">
            <v>1.9</v>
          </cell>
          <cell r="K743">
            <v>2</v>
          </cell>
          <cell r="L743">
            <v>0.01</v>
          </cell>
          <cell r="M743">
            <v>5.7</v>
          </cell>
          <cell r="N743">
            <v>6</v>
          </cell>
          <cell r="O743">
            <v>2.78</v>
          </cell>
          <cell r="P743">
            <v>2.9</v>
          </cell>
          <cell r="R743">
            <v>3.59</v>
          </cell>
          <cell r="S743">
            <v>3.8</v>
          </cell>
          <cell r="Y743">
            <v>0.91</v>
          </cell>
          <cell r="Z743">
            <v>1</v>
          </cell>
          <cell r="AA743">
            <v>16</v>
          </cell>
          <cell r="AB743">
            <v>16.399999999999999</v>
          </cell>
          <cell r="AC743">
            <v>0.4</v>
          </cell>
          <cell r="AD743">
            <v>55</v>
          </cell>
          <cell r="AE743">
            <v>558</v>
          </cell>
          <cell r="AF743" t="str">
            <v>B1,B2,B3,B4</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row>
        <row r="744">
          <cell r="A744" t="str">
            <v>55590P1081</v>
          </cell>
          <cell r="B744" t="str">
            <v>AF</v>
          </cell>
          <cell r="D744" t="str">
            <v>95468-2</v>
          </cell>
          <cell r="E744">
            <v>1</v>
          </cell>
          <cell r="F744" t="str">
            <v>M9B CPU BD</v>
          </cell>
          <cell r="I744">
            <v>1.56</v>
          </cell>
          <cell r="J744">
            <v>1.9</v>
          </cell>
          <cell r="K744">
            <v>2</v>
          </cell>
          <cell r="L744">
            <v>0.01</v>
          </cell>
          <cell r="M744">
            <v>5.7</v>
          </cell>
          <cell r="N744">
            <v>6</v>
          </cell>
          <cell r="O744">
            <v>2.78</v>
          </cell>
          <cell r="P744">
            <v>2.9</v>
          </cell>
          <cell r="R744">
            <v>3.59</v>
          </cell>
          <cell r="S744">
            <v>3.8</v>
          </cell>
          <cell r="Y744">
            <v>0.91</v>
          </cell>
          <cell r="Z744">
            <v>1</v>
          </cell>
          <cell r="AA744">
            <v>16</v>
          </cell>
          <cell r="AB744">
            <v>16.399999999999999</v>
          </cell>
          <cell r="AC744">
            <v>0.4</v>
          </cell>
          <cell r="AD744">
            <v>55</v>
          </cell>
          <cell r="AE744">
            <v>558</v>
          </cell>
          <cell r="AF744" t="str">
            <v>B1,B2,B3,B4</v>
          </cell>
          <cell r="AG744">
            <v>0</v>
          </cell>
          <cell r="AH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row>
        <row r="745">
          <cell r="A745" t="str">
            <v>55590P2011</v>
          </cell>
          <cell r="B745" t="str">
            <v>AF</v>
          </cell>
          <cell r="D745" t="str">
            <v>95468-2</v>
          </cell>
          <cell r="E745">
            <v>1</v>
          </cell>
          <cell r="F745" t="str">
            <v>M9B CPU BD</v>
          </cell>
          <cell r="I745">
            <v>1.56</v>
          </cell>
          <cell r="J745">
            <v>1.9</v>
          </cell>
          <cell r="K745">
            <v>2</v>
          </cell>
          <cell r="L745">
            <v>0.01</v>
          </cell>
          <cell r="M745">
            <v>5.7</v>
          </cell>
          <cell r="N745">
            <v>6</v>
          </cell>
          <cell r="O745">
            <v>2.78</v>
          </cell>
          <cell r="P745">
            <v>2.9</v>
          </cell>
          <cell r="R745">
            <v>3.59</v>
          </cell>
          <cell r="S745">
            <v>3.8</v>
          </cell>
          <cell r="Y745">
            <v>0.91</v>
          </cell>
          <cell r="Z745">
            <v>1</v>
          </cell>
          <cell r="AA745">
            <v>16</v>
          </cell>
          <cell r="AB745">
            <v>16.399999999999999</v>
          </cell>
          <cell r="AC745">
            <v>0.4</v>
          </cell>
          <cell r="AD745">
            <v>55</v>
          </cell>
          <cell r="AE745">
            <v>558</v>
          </cell>
          <cell r="AF745" t="str">
            <v>B1,B2,B3,B4</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row>
        <row r="746">
          <cell r="A746">
            <v>5559804302</v>
          </cell>
          <cell r="B746" t="str">
            <v>AF</v>
          </cell>
          <cell r="D746" t="str">
            <v>94321-1</v>
          </cell>
          <cell r="F746" t="str">
            <v>AVGA3</v>
          </cell>
          <cell r="I746">
            <v>0.28000000000000003</v>
          </cell>
          <cell r="J746">
            <v>1.25</v>
          </cell>
          <cell r="K746">
            <v>2</v>
          </cell>
          <cell r="L746">
            <v>0.23</v>
          </cell>
          <cell r="M746">
            <v>4.93</v>
          </cell>
          <cell r="N746">
            <v>8</v>
          </cell>
          <cell r="O746">
            <v>2</v>
          </cell>
          <cell r="P746">
            <v>3.2</v>
          </cell>
          <cell r="Y746">
            <v>0.59</v>
          </cell>
          <cell r="Z746">
            <v>1</v>
          </cell>
          <cell r="AA746">
            <v>14</v>
          </cell>
          <cell r="AB746">
            <v>9.2799999999999994</v>
          </cell>
          <cell r="AC746">
            <v>0.22</v>
          </cell>
          <cell r="AD746">
            <v>36</v>
          </cell>
          <cell r="AE746">
            <v>860</v>
          </cell>
          <cell r="AF746" t="str">
            <v>B1,B2,B3,B4</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row>
        <row r="747">
          <cell r="A747">
            <v>5559805001</v>
          </cell>
          <cell r="B747" t="str">
            <v>AF</v>
          </cell>
          <cell r="D747">
            <v>95335</v>
          </cell>
          <cell r="F747" t="str">
            <v>WIDE-SCSI</v>
          </cell>
          <cell r="J747">
            <v>0.62</v>
          </cell>
          <cell r="K747">
            <v>2</v>
          </cell>
          <cell r="L747">
            <v>1.2999999999999999E-2</v>
          </cell>
          <cell r="M747">
            <v>1.87</v>
          </cell>
          <cell r="N747">
            <v>6</v>
          </cell>
          <cell r="R747">
            <v>0.7</v>
          </cell>
          <cell r="S747">
            <v>2.2000000000000002</v>
          </cell>
          <cell r="Y747">
            <v>0.3</v>
          </cell>
          <cell r="Z747">
            <v>1</v>
          </cell>
          <cell r="AA747">
            <v>11</v>
          </cell>
          <cell r="AB747">
            <v>3.5</v>
          </cell>
          <cell r="AC747">
            <v>8.65</v>
          </cell>
          <cell r="AD747">
            <v>18</v>
          </cell>
          <cell r="AE747">
            <v>1701</v>
          </cell>
          <cell r="AF747" t="str">
            <v>B1,B2,B3,B4</v>
          </cell>
          <cell r="AG747">
            <v>0</v>
          </cell>
          <cell r="AH747">
            <v>0</v>
          </cell>
          <cell r="AI747">
            <v>0</v>
          </cell>
          <cell r="AJ747">
            <v>0</v>
          </cell>
          <cell r="AK747">
            <v>0</v>
          </cell>
          <cell r="AL747">
            <v>0</v>
          </cell>
          <cell r="AM747">
            <v>0</v>
          </cell>
          <cell r="AN747">
            <v>0</v>
          </cell>
          <cell r="AO747">
            <v>0</v>
          </cell>
          <cell r="AP747">
            <v>0</v>
          </cell>
          <cell r="AQ747">
            <v>0</v>
          </cell>
          <cell r="AR747">
            <v>0</v>
          </cell>
          <cell r="AS747">
            <v>0</v>
          </cell>
          <cell r="AT747">
            <v>0</v>
          </cell>
          <cell r="AU747">
            <v>0</v>
          </cell>
          <cell r="AV747">
            <v>0</v>
          </cell>
          <cell r="AW747">
            <v>0</v>
          </cell>
          <cell r="AX747">
            <v>0</v>
          </cell>
          <cell r="AY747">
            <v>0</v>
          </cell>
        </row>
        <row r="748">
          <cell r="A748">
            <v>5559901001</v>
          </cell>
          <cell r="B748" t="str">
            <v>AF</v>
          </cell>
          <cell r="D748" t="str">
            <v>96169-1</v>
          </cell>
          <cell r="E748">
            <v>1</v>
          </cell>
          <cell r="F748" t="str">
            <v>X3 MB</v>
          </cell>
          <cell r="I748">
            <v>0.9</v>
          </cell>
          <cell r="J748">
            <v>11.05</v>
          </cell>
          <cell r="K748">
            <v>4</v>
          </cell>
          <cell r="L748">
            <v>3.97</v>
          </cell>
          <cell r="M748">
            <v>27.63</v>
          </cell>
          <cell r="N748">
            <v>10</v>
          </cell>
          <cell r="O748">
            <v>7.7</v>
          </cell>
          <cell r="P748">
            <v>2.8</v>
          </cell>
          <cell r="R748">
            <v>14.43</v>
          </cell>
          <cell r="S748">
            <v>5.2</v>
          </cell>
          <cell r="Y748">
            <v>2.66</v>
          </cell>
          <cell r="Z748">
            <v>1</v>
          </cell>
          <cell r="AA748">
            <v>23</v>
          </cell>
          <cell r="AB748">
            <v>68.3</v>
          </cell>
          <cell r="AC748">
            <v>1.68</v>
          </cell>
          <cell r="AD748">
            <v>160</v>
          </cell>
          <cell r="AE748">
            <v>192</v>
          </cell>
          <cell r="AF748" t="str">
            <v>B1,B2,B3,B4</v>
          </cell>
          <cell r="AG748">
            <v>0</v>
          </cell>
          <cell r="AH748">
            <v>0</v>
          </cell>
          <cell r="AI748">
            <v>0</v>
          </cell>
          <cell r="AJ748">
            <v>0</v>
          </cell>
          <cell r="AK748">
            <v>0</v>
          </cell>
          <cell r="AL748">
            <v>0</v>
          </cell>
          <cell r="AM748">
            <v>0</v>
          </cell>
          <cell r="AN748">
            <v>0</v>
          </cell>
          <cell r="AO748">
            <v>0</v>
          </cell>
          <cell r="AP748">
            <v>0</v>
          </cell>
          <cell r="AQ748">
            <v>0</v>
          </cell>
          <cell r="AR748">
            <v>0</v>
          </cell>
          <cell r="AS748">
            <v>0</v>
          </cell>
          <cell r="AT748">
            <v>0</v>
          </cell>
          <cell r="AU748">
            <v>0</v>
          </cell>
          <cell r="AV748">
            <v>0</v>
          </cell>
          <cell r="AW748">
            <v>0</v>
          </cell>
          <cell r="AX748">
            <v>0</v>
          </cell>
          <cell r="AY748">
            <v>0</v>
          </cell>
        </row>
        <row r="749">
          <cell r="A749">
            <v>5559901021</v>
          </cell>
          <cell r="C749" t="str">
            <v>A</v>
          </cell>
          <cell r="D749" t="str">
            <v>96169-1</v>
          </cell>
          <cell r="E749">
            <v>1</v>
          </cell>
          <cell r="F749" t="str">
            <v>X3</v>
          </cell>
          <cell r="G749">
            <v>0</v>
          </cell>
          <cell r="H749">
            <v>0</v>
          </cell>
          <cell r="I749">
            <v>0.9</v>
          </cell>
          <cell r="J749">
            <v>11.1</v>
          </cell>
          <cell r="K749">
            <v>4</v>
          </cell>
          <cell r="L749">
            <v>3.9</v>
          </cell>
          <cell r="M749">
            <v>27.6</v>
          </cell>
          <cell r="N749">
            <v>10</v>
          </cell>
          <cell r="O749">
            <v>7.7</v>
          </cell>
          <cell r="P749">
            <v>2.8</v>
          </cell>
          <cell r="Q749">
            <v>2</v>
          </cell>
          <cell r="R749">
            <v>14.4</v>
          </cell>
          <cell r="S749">
            <v>5.2</v>
          </cell>
          <cell r="T749">
            <v>2</v>
          </cell>
          <cell r="U749">
            <v>0</v>
          </cell>
          <cell r="X749">
            <v>0</v>
          </cell>
          <cell r="Y749">
            <v>2.67</v>
          </cell>
          <cell r="Z749">
            <v>1</v>
          </cell>
          <cell r="AA749">
            <v>23</v>
          </cell>
          <cell r="AB749">
            <v>69.17</v>
          </cell>
          <cell r="AC749">
            <v>1.71</v>
          </cell>
          <cell r="AD749">
            <v>160</v>
          </cell>
          <cell r="AE749">
            <v>192</v>
          </cell>
          <cell r="AF749" t="str">
            <v>B1,B2,B3,B4</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row>
        <row r="750">
          <cell r="A750">
            <v>5559902001</v>
          </cell>
          <cell r="B750" t="str">
            <v>AF</v>
          </cell>
          <cell r="D750" t="str">
            <v>95310-1</v>
          </cell>
          <cell r="F750" t="str">
            <v>BP-W7</v>
          </cell>
          <cell r="I750">
            <v>1.36</v>
          </cell>
          <cell r="J750">
            <v>7.7</v>
          </cell>
          <cell r="K750">
            <v>4</v>
          </cell>
          <cell r="L750">
            <v>0.01</v>
          </cell>
          <cell r="M750">
            <v>9.6199999999999992</v>
          </cell>
          <cell r="N750">
            <v>5</v>
          </cell>
          <cell r="O750">
            <v>1.92</v>
          </cell>
          <cell r="P750">
            <v>1</v>
          </cell>
          <cell r="R750">
            <v>1.92</v>
          </cell>
          <cell r="S750">
            <v>1</v>
          </cell>
          <cell r="Y750">
            <v>1.85</v>
          </cell>
          <cell r="Z750">
            <v>1</v>
          </cell>
          <cell r="AA750">
            <v>12</v>
          </cell>
          <cell r="AB750">
            <v>24.3</v>
          </cell>
          <cell r="AC750">
            <v>0.6</v>
          </cell>
          <cell r="AD750">
            <v>111</v>
          </cell>
          <cell r="AE750">
            <v>275</v>
          </cell>
          <cell r="AF750" t="str">
            <v>B1,B2,B3,B4</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row>
        <row r="751">
          <cell r="A751">
            <v>5559902002</v>
          </cell>
          <cell r="B751" t="str">
            <v>AF</v>
          </cell>
          <cell r="D751" t="str">
            <v>95310-2</v>
          </cell>
          <cell r="F751" t="str">
            <v>BP-W7</v>
          </cell>
          <cell r="I751">
            <v>1.92</v>
          </cell>
          <cell r="J751">
            <v>8.5</v>
          </cell>
          <cell r="K751">
            <v>9</v>
          </cell>
          <cell r="L751">
            <v>0.01</v>
          </cell>
          <cell r="M751">
            <v>6.6</v>
          </cell>
          <cell r="N751">
            <v>7</v>
          </cell>
          <cell r="O751">
            <v>1.92</v>
          </cell>
          <cell r="P751">
            <v>2</v>
          </cell>
          <cell r="R751">
            <v>1.92</v>
          </cell>
          <cell r="S751">
            <v>2</v>
          </cell>
          <cell r="Y751">
            <v>0.91</v>
          </cell>
          <cell r="Z751">
            <v>1</v>
          </cell>
          <cell r="AA751">
            <v>21</v>
          </cell>
          <cell r="AB751">
            <v>21.7</v>
          </cell>
          <cell r="AC751">
            <v>0.53</v>
          </cell>
          <cell r="AD751">
            <v>55</v>
          </cell>
          <cell r="AE751">
            <v>562</v>
          </cell>
          <cell r="AF751" t="str">
            <v>B1,B2,B3,B4</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row>
        <row r="752">
          <cell r="A752">
            <v>5559902011</v>
          </cell>
          <cell r="B752" t="str">
            <v>AF</v>
          </cell>
          <cell r="D752" t="str">
            <v>95310-1</v>
          </cell>
          <cell r="F752" t="str">
            <v>BP-W7</v>
          </cell>
          <cell r="I752">
            <v>1.36</v>
          </cell>
          <cell r="J752">
            <v>7.7</v>
          </cell>
          <cell r="K752">
            <v>4</v>
          </cell>
          <cell r="L752">
            <v>0.01</v>
          </cell>
          <cell r="M752">
            <v>13.47</v>
          </cell>
          <cell r="N752">
            <v>7</v>
          </cell>
          <cell r="O752">
            <v>1.92</v>
          </cell>
          <cell r="P752">
            <v>1</v>
          </cell>
          <cell r="R752">
            <v>1.92</v>
          </cell>
          <cell r="S752">
            <v>1</v>
          </cell>
          <cell r="Y752">
            <v>1.85</v>
          </cell>
          <cell r="Z752">
            <v>1</v>
          </cell>
          <cell r="AA752">
            <v>14</v>
          </cell>
          <cell r="AB752">
            <v>28.2</v>
          </cell>
          <cell r="AC752">
            <v>0.69</v>
          </cell>
          <cell r="AD752">
            <v>111</v>
          </cell>
          <cell r="AE752">
            <v>275</v>
          </cell>
          <cell r="AF752" t="str">
            <v>B1,B2,B3,B4</v>
          </cell>
          <cell r="AG752">
            <v>0</v>
          </cell>
          <cell r="AH752">
            <v>0</v>
          </cell>
          <cell r="AI752">
            <v>0</v>
          </cell>
          <cell r="AJ752">
            <v>0</v>
          </cell>
          <cell r="AK752">
            <v>0</v>
          </cell>
          <cell r="AL752">
            <v>0</v>
          </cell>
          <cell r="AM752">
            <v>0</v>
          </cell>
          <cell r="AN752">
            <v>0</v>
          </cell>
          <cell r="AO752">
            <v>0</v>
          </cell>
          <cell r="AP752">
            <v>0</v>
          </cell>
          <cell r="AQ752">
            <v>0</v>
          </cell>
          <cell r="AR752">
            <v>0</v>
          </cell>
          <cell r="AS752">
            <v>0</v>
          </cell>
          <cell r="AT752">
            <v>0</v>
          </cell>
          <cell r="AU752">
            <v>0</v>
          </cell>
          <cell r="AV752">
            <v>0</v>
          </cell>
          <cell r="AW752">
            <v>0</v>
          </cell>
          <cell r="AX752">
            <v>0</v>
          </cell>
          <cell r="AY752">
            <v>0</v>
          </cell>
        </row>
        <row r="753">
          <cell r="A753">
            <v>5559902012</v>
          </cell>
          <cell r="B753" t="str">
            <v>AF</v>
          </cell>
          <cell r="D753" t="str">
            <v>95310-2</v>
          </cell>
          <cell r="F753" t="str">
            <v>BP-W7</v>
          </cell>
          <cell r="I753">
            <v>5.76</v>
          </cell>
          <cell r="J753">
            <v>8.5</v>
          </cell>
          <cell r="K753">
            <v>9</v>
          </cell>
          <cell r="L753">
            <v>0.01</v>
          </cell>
          <cell r="M753">
            <v>7.6</v>
          </cell>
          <cell r="N753">
            <v>8</v>
          </cell>
          <cell r="O753">
            <v>1.92</v>
          </cell>
          <cell r="P753">
            <v>2</v>
          </cell>
          <cell r="R753">
            <v>1.92</v>
          </cell>
          <cell r="S753">
            <v>2</v>
          </cell>
          <cell r="Y753">
            <v>0.91</v>
          </cell>
          <cell r="Z753">
            <v>1</v>
          </cell>
          <cell r="AA753">
            <v>22</v>
          </cell>
          <cell r="AB753">
            <v>26.6</v>
          </cell>
          <cell r="AC753">
            <v>0.65</v>
          </cell>
          <cell r="AD753">
            <v>55</v>
          </cell>
          <cell r="AE753">
            <v>558</v>
          </cell>
          <cell r="AF753" t="str">
            <v>B1,B2,B3,B4</v>
          </cell>
          <cell r="AG753">
            <v>0</v>
          </cell>
          <cell r="AH753">
            <v>0</v>
          </cell>
          <cell r="AI753">
            <v>0</v>
          </cell>
          <cell r="AJ753">
            <v>0</v>
          </cell>
          <cell r="AK753">
            <v>0</v>
          </cell>
          <cell r="AL753">
            <v>0</v>
          </cell>
          <cell r="AM753">
            <v>0</v>
          </cell>
          <cell r="AN753">
            <v>0</v>
          </cell>
          <cell r="AO753">
            <v>0</v>
          </cell>
          <cell r="AP753">
            <v>0</v>
          </cell>
          <cell r="AQ753">
            <v>0</v>
          </cell>
          <cell r="AR753">
            <v>0</v>
          </cell>
          <cell r="AS753">
            <v>0</v>
          </cell>
          <cell r="AT753">
            <v>0</v>
          </cell>
          <cell r="AU753">
            <v>0</v>
          </cell>
          <cell r="AV753">
            <v>0</v>
          </cell>
          <cell r="AW753">
            <v>0</v>
          </cell>
          <cell r="AX753">
            <v>0</v>
          </cell>
          <cell r="AY753">
            <v>0</v>
          </cell>
        </row>
        <row r="754">
          <cell r="A754">
            <v>5559905001</v>
          </cell>
          <cell r="B754" t="str">
            <v>AF</v>
          </cell>
          <cell r="D754" t="str">
            <v>95138-2</v>
          </cell>
          <cell r="F754" t="str">
            <v>X3 F/P BD</v>
          </cell>
          <cell r="I754">
            <v>0.5</v>
          </cell>
          <cell r="J754">
            <v>1.45</v>
          </cell>
          <cell r="K754">
            <v>3</v>
          </cell>
          <cell r="L754">
            <v>0.5</v>
          </cell>
          <cell r="M754">
            <v>4.3</v>
          </cell>
          <cell r="N754">
            <v>9</v>
          </cell>
          <cell r="O754">
            <v>2.04</v>
          </cell>
          <cell r="P754">
            <v>4.3</v>
          </cell>
          <cell r="Y754">
            <v>0.46</v>
          </cell>
          <cell r="Z754">
            <v>1</v>
          </cell>
          <cell r="AA754">
            <v>17</v>
          </cell>
          <cell r="AB754">
            <v>9.25</v>
          </cell>
          <cell r="AC754">
            <v>0.22</v>
          </cell>
          <cell r="AD754">
            <v>28</v>
          </cell>
          <cell r="AE754">
            <v>1109</v>
          </cell>
          <cell r="AF754" t="str">
            <v>B1,B2,B3,B4</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row>
        <row r="755">
          <cell r="A755" t="str">
            <v>55599P1051</v>
          </cell>
          <cell r="B755" t="str">
            <v>AF</v>
          </cell>
          <cell r="D755" t="str">
            <v>96169-1</v>
          </cell>
          <cell r="E755">
            <v>1</v>
          </cell>
          <cell r="F755" t="str">
            <v>X3 MB</v>
          </cell>
          <cell r="I755">
            <v>0.9</v>
          </cell>
          <cell r="J755">
            <v>11.05</v>
          </cell>
          <cell r="K755">
            <v>4</v>
          </cell>
          <cell r="L755">
            <v>3.97</v>
          </cell>
          <cell r="M755">
            <v>27.63</v>
          </cell>
          <cell r="N755">
            <v>10</v>
          </cell>
          <cell r="O755">
            <v>7.7</v>
          </cell>
          <cell r="P755">
            <v>2.8</v>
          </cell>
          <cell r="R755">
            <v>14.43</v>
          </cell>
          <cell r="S755">
            <v>5.2</v>
          </cell>
          <cell r="Y755">
            <v>2.66</v>
          </cell>
          <cell r="Z755">
            <v>1</v>
          </cell>
          <cell r="AA755">
            <v>23</v>
          </cell>
          <cell r="AB755">
            <v>68.3</v>
          </cell>
          <cell r="AC755">
            <v>1.68</v>
          </cell>
          <cell r="AD755">
            <v>160</v>
          </cell>
          <cell r="AE755">
            <v>192</v>
          </cell>
          <cell r="AF755" t="str">
            <v>B1,B2,B3,B4</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row>
        <row r="756">
          <cell r="A756" t="str">
            <v>5559A01021</v>
          </cell>
          <cell r="B756" t="str">
            <v>AF</v>
          </cell>
          <cell r="C756" t="str">
            <v>C</v>
          </cell>
          <cell r="D756" t="str">
            <v>98112-1</v>
          </cell>
          <cell r="E756">
            <v>1</v>
          </cell>
          <cell r="F756" t="str">
            <v>X5 MB</v>
          </cell>
          <cell r="I756">
            <v>1.03</v>
          </cell>
          <cell r="J756">
            <v>10.4</v>
          </cell>
          <cell r="K756">
            <v>7</v>
          </cell>
          <cell r="L756">
            <v>1.1000000000000001</v>
          </cell>
          <cell r="M756">
            <v>14.8</v>
          </cell>
          <cell r="N756">
            <v>10</v>
          </cell>
          <cell r="O756">
            <v>16.600000000000001</v>
          </cell>
          <cell r="P756">
            <v>11.2</v>
          </cell>
          <cell r="Y756">
            <v>1.43</v>
          </cell>
          <cell r="Z756">
            <v>1</v>
          </cell>
          <cell r="AA756">
            <v>29.2</v>
          </cell>
          <cell r="AB756">
            <v>46.39</v>
          </cell>
          <cell r="AC756">
            <v>1.1499999999999999</v>
          </cell>
          <cell r="AD756">
            <v>86</v>
          </cell>
          <cell r="AE756">
            <v>357</v>
          </cell>
          <cell r="AF756" t="str">
            <v>B1,B2,B3,B4</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row>
        <row r="757">
          <cell r="A757" t="str">
            <v>5559A02001</v>
          </cell>
          <cell r="C757" t="str">
            <v>A</v>
          </cell>
          <cell r="AA757">
            <v>0</v>
          </cell>
          <cell r="AD757">
            <v>9</v>
          </cell>
          <cell r="AE757">
            <v>3411</v>
          </cell>
          <cell r="AF757" t="str">
            <v>B1,B2,B3,B4</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row>
        <row r="758">
          <cell r="A758" t="str">
            <v>5559A02021</v>
          </cell>
          <cell r="B758" t="str">
            <v>AF</v>
          </cell>
          <cell r="C758" t="str">
            <v>A</v>
          </cell>
          <cell r="D758" t="str">
            <v>98342-1</v>
          </cell>
          <cell r="E758">
            <v>6</v>
          </cell>
          <cell r="F758" t="str">
            <v>X5 F/P BD</v>
          </cell>
          <cell r="I758">
            <v>0.5</v>
          </cell>
          <cell r="J758">
            <v>0.5</v>
          </cell>
          <cell r="K758">
            <v>3</v>
          </cell>
          <cell r="L758">
            <v>0.5</v>
          </cell>
          <cell r="M758">
            <v>2</v>
          </cell>
          <cell r="N758">
            <v>13</v>
          </cell>
          <cell r="O758">
            <v>2.8</v>
          </cell>
          <cell r="P758">
            <v>18.2</v>
          </cell>
          <cell r="Y758">
            <v>0.28999999999999998</v>
          </cell>
          <cell r="Z758">
            <v>2</v>
          </cell>
          <cell r="AA758">
            <v>36</v>
          </cell>
          <cell r="AB758">
            <v>6.59</v>
          </cell>
          <cell r="AC758">
            <v>0.16</v>
          </cell>
          <cell r="AD758">
            <v>9</v>
          </cell>
          <cell r="AE758">
            <v>3445</v>
          </cell>
          <cell r="AF758" t="str">
            <v>B1,B2,B3,B4</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row>
        <row r="759">
          <cell r="A759" t="str">
            <v>5559A03021</v>
          </cell>
          <cell r="B759" t="str">
            <v>AF</v>
          </cell>
          <cell r="C759" t="str">
            <v>A</v>
          </cell>
          <cell r="D759" t="str">
            <v>98351-1</v>
          </cell>
          <cell r="E759">
            <v>2</v>
          </cell>
          <cell r="F759" t="str">
            <v>X5 Memory BD</v>
          </cell>
          <cell r="I759">
            <v>0.5</v>
          </cell>
          <cell r="J759">
            <v>2</v>
          </cell>
          <cell r="K759">
            <v>5</v>
          </cell>
          <cell r="L759">
            <v>0.5</v>
          </cell>
          <cell r="M759">
            <v>3.6</v>
          </cell>
          <cell r="N759">
            <v>9</v>
          </cell>
          <cell r="O759">
            <v>3.96</v>
          </cell>
          <cell r="P759">
            <v>9.9</v>
          </cell>
          <cell r="Y759">
            <v>0.77</v>
          </cell>
          <cell r="Z759">
            <v>2</v>
          </cell>
          <cell r="AA759">
            <v>26</v>
          </cell>
          <cell r="AB759">
            <v>11.3</v>
          </cell>
          <cell r="AC759">
            <v>0.27</v>
          </cell>
          <cell r="AD759">
            <v>23</v>
          </cell>
          <cell r="AE759">
            <v>1325</v>
          </cell>
          <cell r="AF759" t="str">
            <v>B1,B2,B3,B4</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row>
        <row r="760">
          <cell r="A760" t="str">
            <v>5559A03031</v>
          </cell>
          <cell r="C760" t="str">
            <v>A</v>
          </cell>
          <cell r="D760" t="str">
            <v>98351-1N</v>
          </cell>
          <cell r="E760">
            <v>2</v>
          </cell>
          <cell r="F760" t="str">
            <v>X5 MEMRY BD</v>
          </cell>
          <cell r="I760">
            <v>0.5</v>
          </cell>
          <cell r="J760">
            <v>2</v>
          </cell>
          <cell r="K760">
            <v>5</v>
          </cell>
          <cell r="L760">
            <v>0.5</v>
          </cell>
          <cell r="M760">
            <v>3.6</v>
          </cell>
          <cell r="N760">
            <v>9</v>
          </cell>
          <cell r="O760">
            <v>3.96</v>
          </cell>
          <cell r="P760">
            <v>9.9</v>
          </cell>
          <cell r="Q760">
            <v>6</v>
          </cell>
          <cell r="X760">
            <v>0.8</v>
          </cell>
          <cell r="Y760">
            <v>0.77</v>
          </cell>
          <cell r="Z760">
            <v>2</v>
          </cell>
          <cell r="AA760">
            <v>25.9</v>
          </cell>
          <cell r="AB760">
            <v>11.83</v>
          </cell>
          <cell r="AC760">
            <v>0.28999999999999998</v>
          </cell>
          <cell r="AD760">
            <v>23</v>
          </cell>
          <cell r="AE760">
            <v>1335</v>
          </cell>
          <cell r="AF760" t="str">
            <v>B1,B2,B3,B4</v>
          </cell>
          <cell r="AG760">
            <v>0</v>
          </cell>
          <cell r="AH760">
            <v>0</v>
          </cell>
          <cell r="AI760">
            <v>0</v>
          </cell>
          <cell r="AJ760">
            <v>0</v>
          </cell>
          <cell r="AK760">
            <v>0</v>
          </cell>
          <cell r="AL760">
            <v>0</v>
          </cell>
          <cell r="AM760">
            <v>0</v>
          </cell>
          <cell r="AN760">
            <v>0</v>
          </cell>
          <cell r="AO760">
            <v>0</v>
          </cell>
          <cell r="AP760">
            <v>0</v>
          </cell>
          <cell r="AQ760">
            <v>0</v>
          </cell>
          <cell r="AR760">
            <v>0</v>
          </cell>
          <cell r="AS760">
            <v>0</v>
          </cell>
          <cell r="AT760">
            <v>0</v>
          </cell>
          <cell r="AU760">
            <v>0</v>
          </cell>
          <cell r="AV760">
            <v>0</v>
          </cell>
          <cell r="AW760">
            <v>0</v>
          </cell>
        </row>
        <row r="761">
          <cell r="A761" t="str">
            <v>5559A06031</v>
          </cell>
          <cell r="B761" t="str">
            <v>AF</v>
          </cell>
          <cell r="C761" t="str">
            <v>C</v>
          </cell>
          <cell r="D761" t="str">
            <v>98365-1M</v>
          </cell>
          <cell r="E761">
            <v>6</v>
          </cell>
          <cell r="F761" t="str">
            <v>H90 FAN BD</v>
          </cell>
          <cell r="I761">
            <v>0.5</v>
          </cell>
          <cell r="J761">
            <v>0.1</v>
          </cell>
          <cell r="K761">
            <v>1</v>
          </cell>
          <cell r="L761">
            <v>0.5</v>
          </cell>
          <cell r="M761">
            <v>0.9</v>
          </cell>
          <cell r="N761">
            <v>6</v>
          </cell>
          <cell r="O761">
            <v>0.5</v>
          </cell>
          <cell r="P761">
            <v>3.3</v>
          </cell>
          <cell r="Y761">
            <v>0.28000000000000003</v>
          </cell>
          <cell r="Z761">
            <v>2</v>
          </cell>
          <cell r="AA761">
            <v>12</v>
          </cell>
          <cell r="AB761">
            <v>2.78</v>
          </cell>
          <cell r="AC761">
            <v>6.89</v>
          </cell>
          <cell r="AD761">
            <v>9</v>
          </cell>
          <cell r="AE761">
            <v>3533</v>
          </cell>
          <cell r="AF761" t="str">
            <v>B1,B2,B3,B4</v>
          </cell>
          <cell r="AG761">
            <v>0</v>
          </cell>
          <cell r="AH761">
            <v>0</v>
          </cell>
          <cell r="AI761">
            <v>0</v>
          </cell>
          <cell r="AJ761">
            <v>0</v>
          </cell>
          <cell r="AK761">
            <v>0</v>
          </cell>
          <cell r="AL761">
            <v>0</v>
          </cell>
          <cell r="AM761">
            <v>0</v>
          </cell>
          <cell r="AN761">
            <v>0</v>
          </cell>
          <cell r="AO761">
            <v>0</v>
          </cell>
          <cell r="AP761">
            <v>0</v>
          </cell>
          <cell r="AQ761">
            <v>0</v>
          </cell>
          <cell r="AR761">
            <v>0</v>
          </cell>
          <cell r="AS761">
            <v>0</v>
          </cell>
          <cell r="AT761">
            <v>0</v>
          </cell>
          <cell r="AU761">
            <v>0</v>
          </cell>
          <cell r="AV761">
            <v>0</v>
          </cell>
        </row>
        <row r="762">
          <cell r="A762" t="str">
            <v>5559A07011</v>
          </cell>
          <cell r="C762" t="str">
            <v>A</v>
          </cell>
          <cell r="AA762">
            <v>0</v>
          </cell>
          <cell r="AD762">
            <v>9</v>
          </cell>
          <cell r="AE762">
            <v>3411</v>
          </cell>
          <cell r="AF762" t="str">
            <v>B1,B2,B3,B4</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A763" t="str">
            <v>5559A07021</v>
          </cell>
          <cell r="B763" t="str">
            <v>AF</v>
          </cell>
          <cell r="C763" t="str">
            <v>C</v>
          </cell>
          <cell r="D763" t="str">
            <v>98366-1</v>
          </cell>
          <cell r="E763">
            <v>4</v>
          </cell>
          <cell r="F763" t="str">
            <v>H90 LED BD</v>
          </cell>
          <cell r="I763">
            <v>0.5</v>
          </cell>
          <cell r="J763">
            <v>0.1</v>
          </cell>
          <cell r="K763">
            <v>1</v>
          </cell>
          <cell r="L763">
            <v>0.5</v>
          </cell>
          <cell r="M763">
            <v>0.9</v>
          </cell>
          <cell r="N763">
            <v>6</v>
          </cell>
          <cell r="O763">
            <v>0.3</v>
          </cell>
          <cell r="P763">
            <v>2</v>
          </cell>
          <cell r="Y763">
            <v>0.28000000000000003</v>
          </cell>
          <cell r="Z763">
            <v>2</v>
          </cell>
          <cell r="AA763">
            <v>11</v>
          </cell>
          <cell r="AB763">
            <v>2.58</v>
          </cell>
          <cell r="AC763">
            <v>6.39</v>
          </cell>
          <cell r="AD763">
            <v>9</v>
          </cell>
          <cell r="AE763">
            <v>3533</v>
          </cell>
          <cell r="AF763" t="str">
            <v>B1,B2,B3,B4</v>
          </cell>
          <cell r="AG763">
            <v>0</v>
          </cell>
          <cell r="AH763">
            <v>0</v>
          </cell>
          <cell r="AI763">
            <v>0</v>
          </cell>
          <cell r="AJ763">
            <v>0</v>
          </cell>
          <cell r="AK763">
            <v>0</v>
          </cell>
          <cell r="AL763">
            <v>0</v>
          </cell>
          <cell r="AM763">
            <v>0</v>
          </cell>
          <cell r="AN763">
            <v>0</v>
          </cell>
          <cell r="AO763">
            <v>0</v>
          </cell>
          <cell r="AP763">
            <v>0</v>
          </cell>
          <cell r="AQ763">
            <v>0</v>
          </cell>
          <cell r="AR763">
            <v>0</v>
          </cell>
          <cell r="AS763">
            <v>0</v>
          </cell>
          <cell r="AT763">
            <v>0</v>
          </cell>
          <cell r="AU763">
            <v>0</v>
          </cell>
          <cell r="AV763">
            <v>0</v>
          </cell>
        </row>
        <row r="764">
          <cell r="A764" t="str">
            <v>5559A08001</v>
          </cell>
          <cell r="C764" t="str">
            <v>A</v>
          </cell>
          <cell r="AA764">
            <v>0</v>
          </cell>
          <cell r="AD764">
            <v>23</v>
          </cell>
          <cell r="AE764">
            <v>1335</v>
          </cell>
          <cell r="AF764" t="str">
            <v>B1,B2,B3,B4</v>
          </cell>
          <cell r="AG764">
            <v>0</v>
          </cell>
          <cell r="AH764">
            <v>0</v>
          </cell>
          <cell r="AI764">
            <v>0</v>
          </cell>
          <cell r="AJ764">
            <v>0</v>
          </cell>
          <cell r="AK764">
            <v>0</v>
          </cell>
          <cell r="AL764">
            <v>0</v>
          </cell>
          <cell r="AM764">
            <v>0</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v>0</v>
          </cell>
        </row>
        <row r="765">
          <cell r="A765" t="str">
            <v>5559A08021</v>
          </cell>
          <cell r="B765" t="str">
            <v>AF</v>
          </cell>
          <cell r="C765" t="str">
            <v>C</v>
          </cell>
          <cell r="D765" t="str">
            <v>98352-1</v>
          </cell>
          <cell r="E765">
            <v>2</v>
          </cell>
          <cell r="F765" t="str">
            <v>H90 BP BD</v>
          </cell>
          <cell r="I765">
            <v>0.5</v>
          </cell>
          <cell r="J765">
            <v>2.17</v>
          </cell>
          <cell r="K765">
            <v>3</v>
          </cell>
          <cell r="L765">
            <v>0.5</v>
          </cell>
          <cell r="M765">
            <v>5.8</v>
          </cell>
          <cell r="N765">
            <v>8</v>
          </cell>
          <cell r="O765">
            <v>1.5</v>
          </cell>
          <cell r="P765">
            <v>2.1</v>
          </cell>
          <cell r="Y765">
            <v>0.7</v>
          </cell>
          <cell r="Z765">
            <v>1</v>
          </cell>
          <cell r="AA765">
            <v>14.1</v>
          </cell>
          <cell r="AB765">
            <v>11.67</v>
          </cell>
          <cell r="AC765">
            <v>0.28999999999999998</v>
          </cell>
          <cell r="AD765">
            <v>42</v>
          </cell>
          <cell r="AE765">
            <v>731</v>
          </cell>
          <cell r="AF765" t="str">
            <v>B1,B2,B3,B4</v>
          </cell>
          <cell r="AG765">
            <v>0</v>
          </cell>
          <cell r="AH765">
            <v>0</v>
          </cell>
          <cell r="AI765">
            <v>0</v>
          </cell>
          <cell r="AJ765">
            <v>0</v>
          </cell>
          <cell r="AK765">
            <v>0</v>
          </cell>
          <cell r="AL765">
            <v>0</v>
          </cell>
          <cell r="AM765">
            <v>0</v>
          </cell>
          <cell r="AN765">
            <v>0</v>
          </cell>
          <cell r="AO765">
            <v>0</v>
          </cell>
          <cell r="AP765">
            <v>0</v>
          </cell>
          <cell r="AQ765">
            <v>0</v>
          </cell>
          <cell r="AR765">
            <v>0</v>
          </cell>
          <cell r="AS765">
            <v>0</v>
          </cell>
          <cell r="AT765">
            <v>0</v>
          </cell>
          <cell r="AU765">
            <v>0</v>
          </cell>
          <cell r="AV765">
            <v>0</v>
          </cell>
        </row>
        <row r="766">
          <cell r="A766" t="str">
            <v>5559D01D01</v>
          </cell>
          <cell r="C766" t="str">
            <v>A</v>
          </cell>
          <cell r="D766" t="str">
            <v>99122-SC</v>
          </cell>
          <cell r="F766" t="str">
            <v>M29B</v>
          </cell>
          <cell r="AA766">
            <v>0</v>
          </cell>
          <cell r="AD766">
            <v>54</v>
          </cell>
          <cell r="AE766">
            <v>569</v>
          </cell>
          <cell r="AF766" t="str">
            <v>B3</v>
          </cell>
          <cell r="AG766">
            <v>0</v>
          </cell>
          <cell r="AH766">
            <v>0</v>
          </cell>
          <cell r="AI766">
            <v>0</v>
          </cell>
          <cell r="AJ766">
            <v>0</v>
          </cell>
          <cell r="AK766">
            <v>0</v>
          </cell>
          <cell r="AL766">
            <v>0</v>
          </cell>
          <cell r="AM766">
            <v>0</v>
          </cell>
          <cell r="AN766">
            <v>0</v>
          </cell>
          <cell r="AO766">
            <v>0</v>
          </cell>
          <cell r="AP766">
            <v>0</v>
          </cell>
          <cell r="AQ766">
            <v>0</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A767">
            <v>5582301001</v>
          </cell>
          <cell r="B767" t="str">
            <v>ANI</v>
          </cell>
          <cell r="D767" t="str">
            <v>MC2780-7E</v>
          </cell>
          <cell r="F767" t="str">
            <v>F2780</v>
          </cell>
          <cell r="I767">
            <v>0.78</v>
          </cell>
          <cell r="J767">
            <v>4.04</v>
          </cell>
          <cell r="K767">
            <v>9</v>
          </cell>
          <cell r="L767">
            <v>0.01</v>
          </cell>
          <cell r="M767">
            <v>2.69</v>
          </cell>
          <cell r="N767">
            <v>6</v>
          </cell>
          <cell r="O767">
            <v>1.63</v>
          </cell>
          <cell r="P767">
            <v>3.6</v>
          </cell>
          <cell r="Y767">
            <v>0.86</v>
          </cell>
          <cell r="Z767">
            <v>2</v>
          </cell>
          <cell r="AA767">
            <v>21</v>
          </cell>
          <cell r="AB767">
            <v>10</v>
          </cell>
          <cell r="AC767">
            <v>0.24</v>
          </cell>
          <cell r="AD767">
            <v>26</v>
          </cell>
          <cell r="AE767">
            <v>1182</v>
          </cell>
          <cell r="AF767" t="str">
            <v>B1,B2,B3,B4</v>
          </cell>
          <cell r="AG767">
            <v>0</v>
          </cell>
          <cell r="AH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row>
        <row r="768">
          <cell r="A768">
            <v>5582601001</v>
          </cell>
          <cell r="B768" t="str">
            <v>ANI</v>
          </cell>
          <cell r="D768" t="str">
            <v>98315-1</v>
          </cell>
          <cell r="F768" t="str">
            <v>NIC-558V2</v>
          </cell>
          <cell r="I768">
            <v>1</v>
          </cell>
          <cell r="J768">
            <v>1.2</v>
          </cell>
          <cell r="K768">
            <v>3</v>
          </cell>
          <cell r="L768">
            <v>0.5</v>
          </cell>
          <cell r="M768">
            <v>3.2</v>
          </cell>
          <cell r="N768">
            <v>8</v>
          </cell>
          <cell r="O768">
            <v>1.06</v>
          </cell>
          <cell r="P768">
            <v>2.7</v>
          </cell>
          <cell r="R768">
            <v>1.68</v>
          </cell>
          <cell r="S768">
            <v>4.2</v>
          </cell>
          <cell r="Y768">
            <v>0.38</v>
          </cell>
          <cell r="Z768">
            <v>1</v>
          </cell>
          <cell r="AA768">
            <v>19</v>
          </cell>
          <cell r="AB768">
            <v>9.02</v>
          </cell>
          <cell r="AC768">
            <v>0.22</v>
          </cell>
          <cell r="AD768">
            <v>23</v>
          </cell>
          <cell r="AE768">
            <v>1325</v>
          </cell>
          <cell r="AF768" t="str">
            <v>B1,B2,B3,B4</v>
          </cell>
          <cell r="AG768">
            <v>0</v>
          </cell>
          <cell r="AH768">
            <v>0</v>
          </cell>
          <cell r="AI768">
            <v>0</v>
          </cell>
          <cell r="AJ768">
            <v>0</v>
          </cell>
          <cell r="AK768">
            <v>0</v>
          </cell>
          <cell r="AL768">
            <v>0</v>
          </cell>
          <cell r="AM768">
            <v>0</v>
          </cell>
          <cell r="AN768">
            <v>0</v>
          </cell>
          <cell r="AO768">
            <v>0</v>
          </cell>
          <cell r="AP768">
            <v>0</v>
          </cell>
          <cell r="AQ768">
            <v>0</v>
          </cell>
          <cell r="AR768">
            <v>0</v>
          </cell>
          <cell r="AS768">
            <v>0</v>
          </cell>
          <cell r="AT768">
            <v>0</v>
          </cell>
          <cell r="AU768">
            <v>0</v>
          </cell>
          <cell r="AV768">
            <v>0</v>
          </cell>
          <cell r="AW768">
            <v>0</v>
          </cell>
          <cell r="AX768">
            <v>0</v>
          </cell>
          <cell r="AY768">
            <v>0</v>
          </cell>
        </row>
        <row r="769">
          <cell r="A769">
            <v>5582601011</v>
          </cell>
          <cell r="B769" t="str">
            <v>ANI</v>
          </cell>
          <cell r="D769" t="str">
            <v>98315-1</v>
          </cell>
          <cell r="F769" t="str">
            <v>NIC-558V2</v>
          </cell>
          <cell r="I769">
            <v>1</v>
          </cell>
          <cell r="J769">
            <v>1.2</v>
          </cell>
          <cell r="K769">
            <v>3</v>
          </cell>
          <cell r="L769">
            <v>0.5</v>
          </cell>
          <cell r="M769">
            <v>3.2</v>
          </cell>
          <cell r="N769">
            <v>8</v>
          </cell>
          <cell r="O769">
            <v>1.06</v>
          </cell>
          <cell r="P769">
            <v>2.7</v>
          </cell>
          <cell r="R769">
            <v>1.68</v>
          </cell>
          <cell r="S769">
            <v>4.2</v>
          </cell>
          <cell r="Y769">
            <v>0.38</v>
          </cell>
          <cell r="Z769">
            <v>1</v>
          </cell>
          <cell r="AA769">
            <v>19</v>
          </cell>
          <cell r="AB769">
            <v>9.02</v>
          </cell>
          <cell r="AC769">
            <v>0.22</v>
          </cell>
          <cell r="AD769">
            <v>23</v>
          </cell>
          <cell r="AE769">
            <v>1325</v>
          </cell>
          <cell r="AF769" t="str">
            <v>B1,B2,B3,B4</v>
          </cell>
          <cell r="AG769">
            <v>0</v>
          </cell>
          <cell r="AH769">
            <v>0</v>
          </cell>
          <cell r="AI769">
            <v>0</v>
          </cell>
          <cell r="AJ769">
            <v>0</v>
          </cell>
          <cell r="AK769">
            <v>0</v>
          </cell>
          <cell r="AL769">
            <v>0</v>
          </cell>
          <cell r="AM769">
            <v>0</v>
          </cell>
          <cell r="AN769">
            <v>0</v>
          </cell>
          <cell r="AO769">
            <v>0</v>
          </cell>
          <cell r="AP769">
            <v>0</v>
          </cell>
          <cell r="AQ769">
            <v>0</v>
          </cell>
          <cell r="AR769">
            <v>0</v>
          </cell>
          <cell r="AS769">
            <v>0</v>
          </cell>
          <cell r="AT769">
            <v>0</v>
          </cell>
          <cell r="AU769">
            <v>0</v>
          </cell>
          <cell r="AV769">
            <v>0</v>
          </cell>
          <cell r="AW769">
            <v>0</v>
          </cell>
          <cell r="AX769">
            <v>0</v>
          </cell>
          <cell r="AY769">
            <v>0</v>
          </cell>
        </row>
        <row r="770">
          <cell r="A770">
            <v>5582601031</v>
          </cell>
          <cell r="B770" t="str">
            <v>ANI</v>
          </cell>
          <cell r="C770" t="str">
            <v>C</v>
          </cell>
          <cell r="D770" t="str">
            <v>98307-1</v>
          </cell>
          <cell r="F770" t="str">
            <v>NIC-918 LAN</v>
          </cell>
          <cell r="I770">
            <v>1</v>
          </cell>
          <cell r="J770">
            <v>1</v>
          </cell>
          <cell r="K770">
            <v>5</v>
          </cell>
          <cell r="L770">
            <v>0.5</v>
          </cell>
          <cell r="M770">
            <v>1.9</v>
          </cell>
          <cell r="N770">
            <v>9</v>
          </cell>
          <cell r="O770">
            <v>0.98</v>
          </cell>
          <cell r="P770">
            <v>4.5999999999999996</v>
          </cell>
          <cell r="R770">
            <v>1.44</v>
          </cell>
          <cell r="S770">
            <v>6.8</v>
          </cell>
          <cell r="Y770">
            <v>0.2</v>
          </cell>
          <cell r="Z770">
            <v>1</v>
          </cell>
          <cell r="AA770">
            <v>26.4</v>
          </cell>
          <cell r="AB770">
            <v>8.02</v>
          </cell>
          <cell r="AC770">
            <v>0.2</v>
          </cell>
          <cell r="AD770">
            <v>12</v>
          </cell>
          <cell r="AE770">
            <v>2558</v>
          </cell>
          <cell r="AF770" t="str">
            <v>B1,B2,B3,B4</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row>
        <row r="771">
          <cell r="A771">
            <v>5582601081</v>
          </cell>
          <cell r="B771" t="str">
            <v>ANI</v>
          </cell>
          <cell r="C771" t="str">
            <v>A</v>
          </cell>
          <cell r="D771" t="str">
            <v>98457-1</v>
          </cell>
          <cell r="E771">
            <v>4</v>
          </cell>
          <cell r="F771" t="str">
            <v>NIC-559</v>
          </cell>
          <cell r="I771">
            <v>0.4</v>
          </cell>
          <cell r="J771">
            <v>1</v>
          </cell>
          <cell r="K771">
            <v>7</v>
          </cell>
          <cell r="L771">
            <v>0.5</v>
          </cell>
          <cell r="M771">
            <v>2</v>
          </cell>
          <cell r="N771">
            <v>13</v>
          </cell>
          <cell r="O771">
            <v>1.06</v>
          </cell>
          <cell r="P771">
            <v>6.9</v>
          </cell>
          <cell r="R771">
            <v>1.68</v>
          </cell>
          <cell r="S771">
            <v>10.9</v>
          </cell>
          <cell r="Y771">
            <v>0.44</v>
          </cell>
          <cell r="Z771">
            <v>3</v>
          </cell>
          <cell r="AA771">
            <v>41</v>
          </cell>
          <cell r="AB771">
            <v>7.08</v>
          </cell>
          <cell r="AC771">
            <v>0.17</v>
          </cell>
          <cell r="AD771">
            <v>9</v>
          </cell>
          <cell r="AE771">
            <v>3445</v>
          </cell>
          <cell r="AF771" t="str">
            <v>B1,B2,B3,B4</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row>
        <row r="772">
          <cell r="A772">
            <v>5582601091</v>
          </cell>
          <cell r="B772" t="str">
            <v>ANI</v>
          </cell>
          <cell r="C772" t="str">
            <v>A</v>
          </cell>
          <cell r="D772" t="str">
            <v>98457-1</v>
          </cell>
          <cell r="E772">
            <v>4</v>
          </cell>
          <cell r="F772" t="str">
            <v>NIC-559</v>
          </cell>
          <cell r="I772">
            <v>0.4</v>
          </cell>
          <cell r="J772">
            <v>1</v>
          </cell>
          <cell r="K772">
            <v>7</v>
          </cell>
          <cell r="L772">
            <v>0.5</v>
          </cell>
          <cell r="M772">
            <v>2</v>
          </cell>
          <cell r="N772">
            <v>13</v>
          </cell>
          <cell r="O772">
            <v>1.06</v>
          </cell>
          <cell r="P772">
            <v>6.9</v>
          </cell>
          <cell r="R772">
            <v>1.68</v>
          </cell>
          <cell r="S772">
            <v>10.9</v>
          </cell>
          <cell r="Y772">
            <v>0.44</v>
          </cell>
          <cell r="Z772">
            <v>3</v>
          </cell>
          <cell r="AA772">
            <v>41</v>
          </cell>
          <cell r="AB772">
            <v>7.08</v>
          </cell>
          <cell r="AC772">
            <v>0.17</v>
          </cell>
          <cell r="AD772">
            <v>9</v>
          </cell>
          <cell r="AE772">
            <v>3445</v>
          </cell>
          <cell r="AF772" t="str">
            <v>B1,B2,B3,B4</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row>
        <row r="773">
          <cell r="A773">
            <v>5582601111</v>
          </cell>
          <cell r="C773" t="str">
            <v>C</v>
          </cell>
          <cell r="D773" t="str">
            <v>98457-1M</v>
          </cell>
          <cell r="E773">
            <v>4</v>
          </cell>
          <cell r="F773" t="str">
            <v>NIC559A LAN CARD</v>
          </cell>
          <cell r="I773">
            <v>0.5</v>
          </cell>
          <cell r="J773">
            <v>1.1000000000000001</v>
          </cell>
          <cell r="K773">
            <v>7</v>
          </cell>
          <cell r="L773">
            <v>0.5</v>
          </cell>
          <cell r="M773">
            <v>2.2999999999999998</v>
          </cell>
          <cell r="N773">
            <v>15</v>
          </cell>
          <cell r="O773">
            <v>1.06</v>
          </cell>
          <cell r="P773">
            <v>6.9</v>
          </cell>
          <cell r="Q773">
            <v>1</v>
          </cell>
          <cell r="R773">
            <v>1.68</v>
          </cell>
          <cell r="S773">
            <v>11</v>
          </cell>
          <cell r="T773">
            <v>3</v>
          </cell>
          <cell r="Y773">
            <v>0.3</v>
          </cell>
          <cell r="Z773">
            <v>2</v>
          </cell>
          <cell r="AA773">
            <v>41.9</v>
          </cell>
          <cell r="AB773">
            <v>7.94</v>
          </cell>
          <cell r="AC773">
            <v>0.2</v>
          </cell>
          <cell r="AD773">
            <v>9</v>
          </cell>
          <cell r="AE773">
            <v>3411</v>
          </cell>
          <cell r="AF773" t="str">
            <v>B1,B2,B3,B4</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row>
        <row r="774">
          <cell r="A774" t="str">
            <v>5582601D08</v>
          </cell>
          <cell r="C774" t="str">
            <v>A</v>
          </cell>
          <cell r="D774" t="str">
            <v>99123-1B</v>
          </cell>
          <cell r="AA774">
            <v>0</v>
          </cell>
          <cell r="AD774">
            <v>54</v>
          </cell>
          <cell r="AE774">
            <v>569</v>
          </cell>
          <cell r="AF774" t="str">
            <v>B3</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0</v>
          </cell>
        </row>
        <row r="775">
          <cell r="A775">
            <v>5582602001</v>
          </cell>
          <cell r="C775" t="str">
            <v>A</v>
          </cell>
          <cell r="D775" t="str">
            <v>98307-1</v>
          </cell>
          <cell r="E775">
            <v>4</v>
          </cell>
          <cell r="F775" t="str">
            <v>NIC-918LAN CADR</v>
          </cell>
          <cell r="I775">
            <v>1</v>
          </cell>
          <cell r="J775">
            <v>1</v>
          </cell>
          <cell r="K775">
            <v>5</v>
          </cell>
          <cell r="L775">
            <v>0.5</v>
          </cell>
          <cell r="M775">
            <v>2</v>
          </cell>
          <cell r="N775">
            <v>10</v>
          </cell>
          <cell r="O775">
            <v>0.98</v>
          </cell>
          <cell r="P775">
            <v>4.9000000000000004</v>
          </cell>
          <cell r="Q775">
            <v>3</v>
          </cell>
          <cell r="R775">
            <v>1.44</v>
          </cell>
          <cell r="S775">
            <v>7.2</v>
          </cell>
          <cell r="T775">
            <v>3</v>
          </cell>
          <cell r="X775">
            <v>0.2</v>
          </cell>
          <cell r="Y775">
            <v>0.2</v>
          </cell>
          <cell r="Z775">
            <v>1</v>
          </cell>
          <cell r="AA775">
            <v>28.1</v>
          </cell>
          <cell r="AB775">
            <v>8.1199999999999992</v>
          </cell>
          <cell r="AC775">
            <v>0.2</v>
          </cell>
          <cell r="AD775">
            <v>12</v>
          </cell>
          <cell r="AE775">
            <v>2558</v>
          </cell>
          <cell r="AF775" t="str">
            <v>B1,B2,B3,B4</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row>
        <row r="776">
          <cell r="A776">
            <v>5582602011</v>
          </cell>
          <cell r="B776" t="str">
            <v>ANI</v>
          </cell>
          <cell r="D776" t="str">
            <v>98315-1</v>
          </cell>
          <cell r="F776" t="str">
            <v>NIC-558V2</v>
          </cell>
          <cell r="I776">
            <v>1</v>
          </cell>
          <cell r="J776">
            <v>1.2</v>
          </cell>
          <cell r="K776">
            <v>3</v>
          </cell>
          <cell r="L776">
            <v>0.5</v>
          </cell>
          <cell r="M776">
            <v>3.2</v>
          </cell>
          <cell r="N776">
            <v>8</v>
          </cell>
          <cell r="O776">
            <v>1.06</v>
          </cell>
          <cell r="P776">
            <v>2.7</v>
          </cell>
          <cell r="R776">
            <v>1.51</v>
          </cell>
          <cell r="S776">
            <v>3.8</v>
          </cell>
          <cell r="Y776">
            <v>0.38</v>
          </cell>
          <cell r="Z776">
            <v>1</v>
          </cell>
          <cell r="AA776">
            <v>18</v>
          </cell>
          <cell r="AB776">
            <v>8.85</v>
          </cell>
          <cell r="AC776">
            <v>0.21</v>
          </cell>
          <cell r="AD776">
            <v>23</v>
          </cell>
          <cell r="AE776">
            <v>1325</v>
          </cell>
          <cell r="AF776" t="str">
            <v>B1,B2,B3,B4</v>
          </cell>
          <cell r="AG776">
            <v>0</v>
          </cell>
          <cell r="AH776">
            <v>0</v>
          </cell>
          <cell r="AI776">
            <v>0</v>
          </cell>
          <cell r="AJ776">
            <v>0</v>
          </cell>
          <cell r="AK776">
            <v>0</v>
          </cell>
          <cell r="AL776">
            <v>0</v>
          </cell>
          <cell r="AM776">
            <v>0</v>
          </cell>
          <cell r="AN776">
            <v>0</v>
          </cell>
          <cell r="AO776">
            <v>0</v>
          </cell>
          <cell r="AP776">
            <v>0</v>
          </cell>
          <cell r="AQ776">
            <v>0</v>
          </cell>
          <cell r="AR776">
            <v>0</v>
          </cell>
          <cell r="AS776">
            <v>0</v>
          </cell>
          <cell r="AT776">
            <v>0</v>
          </cell>
          <cell r="AU776">
            <v>0</v>
          </cell>
          <cell r="AV776">
            <v>0</v>
          </cell>
          <cell r="AW776">
            <v>0</v>
          </cell>
          <cell r="AX776">
            <v>0</v>
          </cell>
          <cell r="AY776">
            <v>0</v>
          </cell>
        </row>
        <row r="777">
          <cell r="A777">
            <v>5582602021</v>
          </cell>
          <cell r="C777" t="str">
            <v>A</v>
          </cell>
          <cell r="AA777">
            <v>0</v>
          </cell>
          <cell r="AD777">
            <v>9</v>
          </cell>
          <cell r="AE777">
            <v>3411</v>
          </cell>
          <cell r="AF777" t="str">
            <v>B1,B2,B3,B4</v>
          </cell>
          <cell r="AG777">
            <v>0</v>
          </cell>
          <cell r="AH777">
            <v>0</v>
          </cell>
          <cell r="AI777">
            <v>0</v>
          </cell>
          <cell r="AJ777">
            <v>0</v>
          </cell>
          <cell r="AK777">
            <v>0</v>
          </cell>
          <cell r="AL777">
            <v>0</v>
          </cell>
          <cell r="AM777">
            <v>0</v>
          </cell>
          <cell r="AN777">
            <v>0</v>
          </cell>
          <cell r="AO777">
            <v>0</v>
          </cell>
          <cell r="AP777">
            <v>0</v>
          </cell>
          <cell r="AQ777">
            <v>0</v>
          </cell>
          <cell r="AR777">
            <v>0</v>
          </cell>
          <cell r="AS777">
            <v>0</v>
          </cell>
          <cell r="AT777">
            <v>0</v>
          </cell>
          <cell r="AU777">
            <v>0</v>
          </cell>
          <cell r="AV777">
            <v>0</v>
          </cell>
          <cell r="AW777">
            <v>0</v>
          </cell>
          <cell r="AX777">
            <v>0</v>
          </cell>
          <cell r="AY777">
            <v>0</v>
          </cell>
          <cell r="AZ777">
            <v>0</v>
          </cell>
          <cell r="BA777">
            <v>0</v>
          </cell>
          <cell r="BB777">
            <v>0</v>
          </cell>
          <cell r="BC777">
            <v>0</v>
          </cell>
          <cell r="BD777">
            <v>0</v>
          </cell>
          <cell r="BE777">
            <v>0</v>
          </cell>
          <cell r="BF777">
            <v>0</v>
          </cell>
          <cell r="BG777">
            <v>0</v>
          </cell>
        </row>
        <row r="778">
          <cell r="A778">
            <v>5582710021</v>
          </cell>
          <cell r="B778" t="str">
            <v>ANI</v>
          </cell>
          <cell r="D778" t="str">
            <v>98339-1</v>
          </cell>
          <cell r="F778" t="str">
            <v>PANEL VGA</v>
          </cell>
          <cell r="I778">
            <v>0.27</v>
          </cell>
          <cell r="J778">
            <v>1.31</v>
          </cell>
          <cell r="K778">
            <v>3</v>
          </cell>
          <cell r="L778">
            <v>0.5</v>
          </cell>
          <cell r="M778">
            <v>3.5</v>
          </cell>
          <cell r="N778">
            <v>8</v>
          </cell>
          <cell r="O778">
            <v>1.41</v>
          </cell>
          <cell r="P778">
            <v>3.2</v>
          </cell>
          <cell r="Y778">
            <v>0.42</v>
          </cell>
          <cell r="Z778">
            <v>1</v>
          </cell>
          <cell r="AA778">
            <v>15</v>
          </cell>
          <cell r="AB778">
            <v>7.41</v>
          </cell>
          <cell r="AC778">
            <v>0.18</v>
          </cell>
          <cell r="AD778">
            <v>25</v>
          </cell>
          <cell r="AE778">
            <v>1211</v>
          </cell>
          <cell r="AF778" t="str">
            <v>B1,B2,B3,B4</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row>
        <row r="779">
          <cell r="A779">
            <v>5592801001</v>
          </cell>
          <cell r="C779" t="str">
            <v>C</v>
          </cell>
          <cell r="D779" t="str">
            <v>99424-4</v>
          </cell>
          <cell r="E779">
            <v>4</v>
          </cell>
          <cell r="F779" t="str">
            <v>SAF-TE 5M BD</v>
          </cell>
          <cell r="I779">
            <v>0.5</v>
          </cell>
          <cell r="J779">
            <v>0</v>
          </cell>
          <cell r="K779">
            <v>0</v>
          </cell>
          <cell r="L779">
            <v>0.5</v>
          </cell>
          <cell r="M779">
            <v>9.32</v>
          </cell>
          <cell r="N779">
            <v>12</v>
          </cell>
          <cell r="O779">
            <v>1.49</v>
          </cell>
          <cell r="P779">
            <v>1.9</v>
          </cell>
          <cell r="Q779">
            <v>3</v>
          </cell>
          <cell r="AA779">
            <v>13.9</v>
          </cell>
          <cell r="AB779">
            <v>12.31</v>
          </cell>
          <cell r="AC779">
            <v>0.3</v>
          </cell>
          <cell r="AD779">
            <v>45</v>
          </cell>
          <cell r="AE779">
            <v>682</v>
          </cell>
          <cell r="AF779" t="str">
            <v>B1,B2,B3,B4</v>
          </cell>
          <cell r="AG779">
            <v>0</v>
          </cell>
          <cell r="AH779">
            <v>0</v>
          </cell>
          <cell r="AI779">
            <v>0</v>
          </cell>
          <cell r="AJ779">
            <v>0</v>
          </cell>
          <cell r="AK779">
            <v>0</v>
          </cell>
          <cell r="AL779">
            <v>0</v>
          </cell>
          <cell r="AM779">
            <v>0</v>
          </cell>
          <cell r="AN779">
            <v>0</v>
          </cell>
          <cell r="AO779">
            <v>0</v>
          </cell>
          <cell r="AP779">
            <v>0</v>
          </cell>
          <cell r="AQ779">
            <v>0</v>
          </cell>
          <cell r="AR779">
            <v>0</v>
          </cell>
          <cell r="AS779">
            <v>0</v>
          </cell>
          <cell r="AT779">
            <v>0</v>
          </cell>
          <cell r="AU779">
            <v>0</v>
          </cell>
          <cell r="AV779">
            <v>0</v>
          </cell>
          <cell r="AW779">
            <v>0</v>
          </cell>
        </row>
        <row r="780">
          <cell r="A780">
            <v>5596301002</v>
          </cell>
          <cell r="C780" t="str">
            <v>C</v>
          </cell>
          <cell r="D780" t="str">
            <v>99388-1</v>
          </cell>
          <cell r="E780">
            <v>2</v>
          </cell>
          <cell r="F780" t="str">
            <v>BPL5M BACKPLAME BD</v>
          </cell>
          <cell r="I780">
            <v>1</v>
          </cell>
          <cell r="J780">
            <v>1.2</v>
          </cell>
          <cell r="K780">
            <v>2</v>
          </cell>
          <cell r="L780">
            <v>1</v>
          </cell>
          <cell r="M780">
            <v>8.5</v>
          </cell>
          <cell r="N780">
            <v>14</v>
          </cell>
          <cell r="O780">
            <v>1.3</v>
          </cell>
          <cell r="P780">
            <v>2.1</v>
          </cell>
          <cell r="Q780">
            <v>1</v>
          </cell>
          <cell r="R780">
            <v>3.5</v>
          </cell>
          <cell r="S780">
            <v>5.8</v>
          </cell>
          <cell r="T780">
            <v>3</v>
          </cell>
          <cell r="Y780">
            <v>0.57999999999999996</v>
          </cell>
          <cell r="Z780">
            <v>1</v>
          </cell>
          <cell r="AA780">
            <v>24.9</v>
          </cell>
          <cell r="AB780">
            <v>18.079999999999998</v>
          </cell>
          <cell r="AC780">
            <v>0.45</v>
          </cell>
          <cell r="AD780">
            <v>35</v>
          </cell>
          <cell r="AE780">
            <v>877</v>
          </cell>
          <cell r="AF780" t="str">
            <v>B4</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row>
        <row r="781">
          <cell r="A781">
            <v>5596301003</v>
          </cell>
          <cell r="C781" t="str">
            <v>C</v>
          </cell>
          <cell r="D781" t="str">
            <v>00315-1</v>
          </cell>
          <cell r="E781">
            <v>2</v>
          </cell>
          <cell r="F781" t="str">
            <v>BPL6 BACKPLANE BD</v>
          </cell>
          <cell r="I781">
            <v>0.5</v>
          </cell>
          <cell r="J781">
            <v>1.8</v>
          </cell>
          <cell r="K781">
            <v>3</v>
          </cell>
          <cell r="L781">
            <v>0.5</v>
          </cell>
          <cell r="M781">
            <v>9.1</v>
          </cell>
          <cell r="N781">
            <v>15</v>
          </cell>
          <cell r="O781">
            <v>1</v>
          </cell>
          <cell r="P781">
            <v>1.6</v>
          </cell>
          <cell r="Q781">
            <v>1</v>
          </cell>
          <cell r="R781">
            <v>3.5</v>
          </cell>
          <cell r="S781">
            <v>5.8</v>
          </cell>
          <cell r="T781">
            <v>2</v>
          </cell>
          <cell r="AA781">
            <v>25.4</v>
          </cell>
          <cell r="AB781">
            <v>16.899999999999999</v>
          </cell>
          <cell r="AC781">
            <v>0.42</v>
          </cell>
          <cell r="AD781">
            <v>35</v>
          </cell>
          <cell r="AE781">
            <v>877</v>
          </cell>
          <cell r="AF781" t="str">
            <v>B1,B2,B3,B4</v>
          </cell>
          <cell r="AG781">
            <v>0</v>
          </cell>
          <cell r="AH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row>
        <row r="782">
          <cell r="A782">
            <v>5596302001</v>
          </cell>
          <cell r="C782" t="str">
            <v>A</v>
          </cell>
          <cell r="D782" t="str">
            <v>99449-1</v>
          </cell>
          <cell r="E782">
            <v>4</v>
          </cell>
          <cell r="F782" t="str">
            <v>H85 FAN BD</v>
          </cell>
          <cell r="I782">
            <v>0</v>
          </cell>
          <cell r="J782">
            <v>0.6</v>
          </cell>
          <cell r="K782">
            <v>4</v>
          </cell>
          <cell r="L782">
            <v>0.5</v>
          </cell>
          <cell r="M782">
            <v>1.1000000000000001</v>
          </cell>
          <cell r="N782">
            <v>7</v>
          </cell>
          <cell r="O782">
            <v>0.3</v>
          </cell>
          <cell r="P782">
            <v>1.9</v>
          </cell>
          <cell r="Q782">
            <v>1</v>
          </cell>
          <cell r="Y782">
            <v>0.3</v>
          </cell>
          <cell r="Z782">
            <v>2</v>
          </cell>
          <cell r="AA782">
            <v>14.9</v>
          </cell>
          <cell r="AB782">
            <v>2.8</v>
          </cell>
          <cell r="AC782">
            <v>7.0000000000000007E-2</v>
          </cell>
          <cell r="AD782">
            <v>9</v>
          </cell>
          <cell r="AE782">
            <v>3411</v>
          </cell>
          <cell r="AF782" t="str">
            <v>B1,B2,B3,B4</v>
          </cell>
          <cell r="AG782">
            <v>0</v>
          </cell>
          <cell r="AH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row>
        <row r="783">
          <cell r="A783">
            <v>5596303001</v>
          </cell>
          <cell r="C783" t="str">
            <v>A</v>
          </cell>
          <cell r="D783" t="str">
            <v>00314-1</v>
          </cell>
          <cell r="E783">
            <v>6</v>
          </cell>
          <cell r="F783" t="str">
            <v>BPL6 FAN BD H85</v>
          </cell>
          <cell r="I783">
            <v>0</v>
          </cell>
          <cell r="L783">
            <v>0.5</v>
          </cell>
          <cell r="M783">
            <v>1.6</v>
          </cell>
          <cell r="N783">
            <v>10</v>
          </cell>
          <cell r="O783">
            <v>0.25</v>
          </cell>
          <cell r="P783">
            <v>1.6</v>
          </cell>
          <cell r="Q783">
            <v>1</v>
          </cell>
          <cell r="Y783">
            <v>0.3</v>
          </cell>
          <cell r="Z783">
            <v>2</v>
          </cell>
          <cell r="AA783">
            <v>13.6</v>
          </cell>
          <cell r="AB783">
            <v>2.65</v>
          </cell>
          <cell r="AC783">
            <v>7.0000000000000007E-2</v>
          </cell>
          <cell r="AD783">
            <v>9</v>
          </cell>
          <cell r="AE783">
            <v>3411</v>
          </cell>
          <cell r="AF783" t="str">
            <v>B1,B2,B3,B4</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row>
        <row r="784">
          <cell r="A784" t="str">
            <v>55PL105011</v>
          </cell>
          <cell r="B784" t="str">
            <v>ANC</v>
          </cell>
          <cell r="C784" t="str">
            <v>C</v>
          </cell>
          <cell r="D784" t="str">
            <v>PL1001-2</v>
          </cell>
          <cell r="E784">
            <v>4</v>
          </cell>
          <cell r="F784" t="str">
            <v>PHS 0.6</v>
          </cell>
          <cell r="I784">
            <v>1.6</v>
          </cell>
          <cell r="L784">
            <v>0.2</v>
          </cell>
          <cell r="M784">
            <v>5.33</v>
          </cell>
          <cell r="N784">
            <v>16</v>
          </cell>
          <cell r="O784">
            <v>4.3</v>
          </cell>
          <cell r="P784">
            <v>12.9</v>
          </cell>
          <cell r="Y784">
            <v>0.67</v>
          </cell>
          <cell r="Z784">
            <v>2</v>
          </cell>
          <cell r="AA784">
            <v>30.9</v>
          </cell>
          <cell r="AB784">
            <v>12.1</v>
          </cell>
          <cell r="AC784">
            <v>0.3</v>
          </cell>
          <cell r="AD784">
            <v>20</v>
          </cell>
          <cell r="AE784">
            <v>1535</v>
          </cell>
          <cell r="AF784" t="str">
            <v>B4</v>
          </cell>
          <cell r="AG784">
            <v>0</v>
          </cell>
          <cell r="AH784">
            <v>0</v>
          </cell>
          <cell r="AI784">
            <v>0</v>
          </cell>
          <cell r="AJ784">
            <v>0</v>
          </cell>
          <cell r="AK784">
            <v>0</v>
          </cell>
          <cell r="AL784">
            <v>0</v>
          </cell>
          <cell r="AM784">
            <v>0</v>
          </cell>
          <cell r="AN784">
            <v>0</v>
          </cell>
          <cell r="AO784">
            <v>0</v>
          </cell>
          <cell r="AP784">
            <v>0</v>
          </cell>
          <cell r="AQ784">
            <v>0</v>
          </cell>
          <cell r="AR784">
            <v>0</v>
          </cell>
          <cell r="AS784">
            <v>0</v>
          </cell>
          <cell r="AT784">
            <v>0</v>
          </cell>
          <cell r="AU784">
            <v>0</v>
          </cell>
          <cell r="AV784">
            <v>0</v>
          </cell>
        </row>
        <row r="785">
          <cell r="A785" t="str">
            <v>55PL105012</v>
          </cell>
          <cell r="B785" t="str">
            <v>ANC</v>
          </cell>
          <cell r="C785" t="str">
            <v>C</v>
          </cell>
          <cell r="D785" t="str">
            <v>P1001-4</v>
          </cell>
          <cell r="E785">
            <v>4</v>
          </cell>
          <cell r="F785" t="str">
            <v>PHS 0.8</v>
          </cell>
          <cell r="I785">
            <v>1.73</v>
          </cell>
          <cell r="L785">
            <v>0.2</v>
          </cell>
          <cell r="M785">
            <v>4.9000000000000004</v>
          </cell>
          <cell r="N785">
            <v>14</v>
          </cell>
          <cell r="O785">
            <v>5.2</v>
          </cell>
          <cell r="P785">
            <v>14.9</v>
          </cell>
          <cell r="Y785">
            <v>0.67</v>
          </cell>
          <cell r="Z785">
            <v>2</v>
          </cell>
          <cell r="AA785">
            <v>30.9</v>
          </cell>
          <cell r="AB785">
            <v>12.7</v>
          </cell>
          <cell r="AC785">
            <v>0.31</v>
          </cell>
          <cell r="AD785">
            <v>20</v>
          </cell>
          <cell r="AE785">
            <v>1535</v>
          </cell>
          <cell r="AF785" t="str">
            <v>B4</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row>
        <row r="786">
          <cell r="A786" t="str">
            <v>55PL110001</v>
          </cell>
          <cell r="C786" t="str">
            <v>C</v>
          </cell>
          <cell r="D786" t="str">
            <v>PL1-UT</v>
          </cell>
          <cell r="E786">
            <v>1</v>
          </cell>
          <cell r="F786" t="str">
            <v>PHS</v>
          </cell>
          <cell r="I786">
            <v>0</v>
          </cell>
          <cell r="J786">
            <v>0</v>
          </cell>
          <cell r="K786">
            <v>0</v>
          </cell>
          <cell r="L786">
            <v>1.2</v>
          </cell>
          <cell r="M786">
            <v>3.88</v>
          </cell>
          <cell r="N786">
            <v>15</v>
          </cell>
          <cell r="O786">
            <v>0.99</v>
          </cell>
          <cell r="P786">
            <v>3.8</v>
          </cell>
          <cell r="Q786">
            <v>1</v>
          </cell>
          <cell r="R786">
            <v>1.19</v>
          </cell>
          <cell r="S786">
            <v>4.5999999999999996</v>
          </cell>
          <cell r="T786">
            <v>1</v>
          </cell>
          <cell r="U786">
            <v>2.39</v>
          </cell>
          <cell r="V786">
            <v>9.1999999999999993</v>
          </cell>
          <cell r="W786">
            <v>9.1999999999999993</v>
          </cell>
          <cell r="X786">
            <v>0.5</v>
          </cell>
          <cell r="Y786">
            <v>0.5</v>
          </cell>
          <cell r="Z786">
            <v>2</v>
          </cell>
          <cell r="AA786">
            <v>34.6</v>
          </cell>
          <cell r="AB786">
            <v>10.15</v>
          </cell>
          <cell r="AC786">
            <v>0.25</v>
          </cell>
          <cell r="AD786">
            <v>15</v>
          </cell>
          <cell r="AE786">
            <v>2047</v>
          </cell>
          <cell r="AF786" t="str">
            <v>B1,B2,B3,B4</v>
          </cell>
          <cell r="AG786">
            <v>0</v>
          </cell>
          <cell r="AH786">
            <v>0</v>
          </cell>
          <cell r="AI786">
            <v>0</v>
          </cell>
          <cell r="AJ786">
            <v>0</v>
          </cell>
          <cell r="AK786">
            <v>0</v>
          </cell>
          <cell r="AL786">
            <v>0</v>
          </cell>
        </row>
        <row r="787">
          <cell r="A787">
            <v>9111006202</v>
          </cell>
          <cell r="B787" t="str">
            <v>ANI</v>
          </cell>
          <cell r="C787" t="str">
            <v>A</v>
          </cell>
          <cell r="D787" t="str">
            <v>N9103-1</v>
          </cell>
          <cell r="E787">
            <v>1</v>
          </cell>
          <cell r="F787" t="str">
            <v>TA128 V2.0</v>
          </cell>
          <cell r="X787">
            <v>0.33</v>
          </cell>
          <cell r="Y787">
            <v>0.63</v>
          </cell>
          <cell r="Z787">
            <v>2</v>
          </cell>
          <cell r="AA787">
            <v>2</v>
          </cell>
          <cell r="AB787">
            <v>0.63</v>
          </cell>
          <cell r="AC787">
            <v>0.02</v>
          </cell>
          <cell r="AD787">
            <v>19</v>
          </cell>
          <cell r="AE787">
            <v>1616</v>
          </cell>
          <cell r="AF787" t="str">
            <v>B1,B2,B3,B4</v>
          </cell>
          <cell r="AG787">
            <v>0</v>
          </cell>
          <cell r="AH787">
            <v>0</v>
          </cell>
          <cell r="AI787">
            <v>0</v>
          </cell>
          <cell r="AJ787">
            <v>0</v>
          </cell>
          <cell r="AK787">
            <v>0</v>
          </cell>
          <cell r="AL787">
            <v>0</v>
          </cell>
        </row>
        <row r="788">
          <cell r="A788">
            <v>9112033001</v>
          </cell>
          <cell r="B788" t="str">
            <v>ANI</v>
          </cell>
          <cell r="C788" t="str">
            <v>A</v>
          </cell>
          <cell r="D788" t="str">
            <v>N9724-2</v>
          </cell>
          <cell r="E788">
            <v>4</v>
          </cell>
          <cell r="F788" t="str">
            <v>AMP-LW18</v>
          </cell>
          <cell r="M788">
            <v>0.43</v>
          </cell>
          <cell r="N788">
            <v>1</v>
          </cell>
          <cell r="O788">
            <v>1.3</v>
          </cell>
          <cell r="P788">
            <v>3</v>
          </cell>
          <cell r="Q788">
            <v>2</v>
          </cell>
          <cell r="X788">
            <v>1.3</v>
          </cell>
          <cell r="Y788">
            <v>1.3</v>
          </cell>
          <cell r="Z788">
            <v>3</v>
          </cell>
          <cell r="AA788">
            <v>7</v>
          </cell>
          <cell r="AB788">
            <v>3.03</v>
          </cell>
          <cell r="AC788">
            <v>7.0000000000000007E-2</v>
          </cell>
          <cell r="AD788">
            <v>26</v>
          </cell>
          <cell r="AE788">
            <v>1181</v>
          </cell>
          <cell r="AF788" t="str">
            <v>B1,B2,B3,B4</v>
          </cell>
          <cell r="AG788">
            <v>0</v>
          </cell>
          <cell r="AH788">
            <v>0</v>
          </cell>
          <cell r="AI788">
            <v>0</v>
          </cell>
          <cell r="AJ788">
            <v>0</v>
          </cell>
          <cell r="AK788">
            <v>0</v>
          </cell>
          <cell r="AL788">
            <v>0</v>
          </cell>
          <cell r="AM788">
            <v>0</v>
          </cell>
          <cell r="AN788">
            <v>0</v>
          </cell>
          <cell r="AO788">
            <v>0</v>
          </cell>
          <cell r="AP788">
            <v>0</v>
          </cell>
          <cell r="AQ788">
            <v>0</v>
          </cell>
          <cell r="AR788">
            <v>0</v>
          </cell>
          <cell r="AS788">
            <v>0</v>
          </cell>
          <cell r="AT788">
            <v>0</v>
          </cell>
          <cell r="AU788">
            <v>0</v>
          </cell>
          <cell r="AV788">
            <v>0</v>
          </cell>
          <cell r="AW788">
            <v>0</v>
          </cell>
        </row>
        <row r="789">
          <cell r="A789">
            <v>9112038001</v>
          </cell>
          <cell r="B789" t="str">
            <v>ANI</v>
          </cell>
          <cell r="C789" t="str">
            <v>A</v>
          </cell>
          <cell r="D789" t="str">
            <v>N9705</v>
          </cell>
          <cell r="F789" t="str">
            <v>RA20P</v>
          </cell>
          <cell r="X789">
            <v>0.3</v>
          </cell>
          <cell r="Y789">
            <v>0.27</v>
          </cell>
          <cell r="Z789">
            <v>2</v>
          </cell>
          <cell r="AA789">
            <v>2</v>
          </cell>
          <cell r="AB789">
            <v>0.27</v>
          </cell>
          <cell r="AC789">
            <v>0.01</v>
          </cell>
          <cell r="AD789">
            <v>8</v>
          </cell>
          <cell r="AE789">
            <v>3837</v>
          </cell>
          <cell r="AF789" t="str">
            <v>B1,B2,B3,B4</v>
          </cell>
          <cell r="AG789">
            <v>0</v>
          </cell>
          <cell r="AH789">
            <v>0</v>
          </cell>
          <cell r="AI789">
            <v>0</v>
          </cell>
          <cell r="AJ789">
            <v>0</v>
          </cell>
          <cell r="AK789">
            <v>0</v>
          </cell>
          <cell r="AL789">
            <v>0</v>
          </cell>
        </row>
        <row r="790">
          <cell r="A790">
            <v>9112038101</v>
          </cell>
          <cell r="B790" t="str">
            <v>ANI</v>
          </cell>
          <cell r="C790" t="str">
            <v>C</v>
          </cell>
          <cell r="D790" t="str">
            <v>N9705</v>
          </cell>
          <cell r="E790">
            <v>4</v>
          </cell>
          <cell r="F790" t="str">
            <v>RA20P A/R</v>
          </cell>
          <cell r="X790">
            <v>0.5</v>
          </cell>
          <cell r="Y790">
            <v>0.83</v>
          </cell>
          <cell r="Z790">
            <v>5</v>
          </cell>
          <cell r="AA790">
            <v>5</v>
          </cell>
          <cell r="AB790">
            <v>0.83</v>
          </cell>
          <cell r="AC790">
            <v>0.02</v>
          </cell>
          <cell r="AD790">
            <v>10</v>
          </cell>
          <cell r="AE790">
            <v>3070</v>
          </cell>
          <cell r="AF790" t="str">
            <v>B1,B2,B3,B4</v>
          </cell>
          <cell r="AG790">
            <v>0</v>
          </cell>
          <cell r="AH790">
            <v>0</v>
          </cell>
          <cell r="AI790">
            <v>0</v>
          </cell>
          <cell r="AJ790">
            <v>0</v>
          </cell>
          <cell r="AK790">
            <v>0</v>
          </cell>
          <cell r="AL790">
            <v>0</v>
          </cell>
        </row>
        <row r="791">
          <cell r="A791">
            <v>9112038201</v>
          </cell>
          <cell r="B791" t="str">
            <v>ANI</v>
          </cell>
          <cell r="C791" t="str">
            <v>A</v>
          </cell>
          <cell r="D791" t="str">
            <v>N9721-1</v>
          </cell>
          <cell r="E791">
            <v>2</v>
          </cell>
          <cell r="F791" t="str">
            <v>AMI-RA20P-U/R</v>
          </cell>
          <cell r="X791">
            <v>1</v>
          </cell>
          <cell r="Y791">
            <v>1</v>
          </cell>
          <cell r="Z791">
            <v>6</v>
          </cell>
          <cell r="AA791">
            <v>6</v>
          </cell>
          <cell r="AB791">
            <v>1</v>
          </cell>
          <cell r="AC791">
            <v>0.02</v>
          </cell>
          <cell r="AD791">
            <v>10</v>
          </cell>
          <cell r="AE791">
            <v>3070</v>
          </cell>
          <cell r="AF791" t="str">
            <v>B1,B2,B3,B4</v>
          </cell>
          <cell r="AG791">
            <v>0</v>
          </cell>
          <cell r="AH791">
            <v>0</v>
          </cell>
          <cell r="AI791">
            <v>0</v>
          </cell>
          <cell r="AJ791">
            <v>0</v>
          </cell>
          <cell r="AK791">
            <v>0</v>
          </cell>
          <cell r="AL791">
            <v>0</v>
          </cell>
        </row>
        <row r="792">
          <cell r="A792">
            <v>9112039001</v>
          </cell>
          <cell r="B792" t="str">
            <v>ANI</v>
          </cell>
          <cell r="C792" t="str">
            <v>A</v>
          </cell>
          <cell r="D792" t="str">
            <v>N9717-1</v>
          </cell>
          <cell r="E792">
            <v>1</v>
          </cell>
          <cell r="F792" t="str">
            <v>AMI-RA05P</v>
          </cell>
          <cell r="X792">
            <v>0.33</v>
          </cell>
          <cell r="Y792">
            <v>0.63</v>
          </cell>
          <cell r="Z792">
            <v>2</v>
          </cell>
          <cell r="AA792">
            <v>2</v>
          </cell>
          <cell r="AB792">
            <v>0.63</v>
          </cell>
          <cell r="AC792">
            <v>0.02</v>
          </cell>
          <cell r="AD792">
            <v>19</v>
          </cell>
          <cell r="AE792">
            <v>1616</v>
          </cell>
          <cell r="AF792" t="str">
            <v>B1,B2,B3,B4</v>
          </cell>
          <cell r="AG792">
            <v>0</v>
          </cell>
          <cell r="AH792">
            <v>0</v>
          </cell>
          <cell r="AI792">
            <v>0</v>
          </cell>
          <cell r="AJ792">
            <v>0</v>
          </cell>
          <cell r="AK792">
            <v>0</v>
          </cell>
          <cell r="AL792">
            <v>0</v>
          </cell>
        </row>
        <row r="793">
          <cell r="A793">
            <v>9112039102</v>
          </cell>
          <cell r="B793" t="str">
            <v>AMI</v>
          </cell>
          <cell r="C793" t="str">
            <v>C</v>
          </cell>
          <cell r="D793" t="str">
            <v>N9716-1</v>
          </cell>
          <cell r="E793">
            <v>4</v>
          </cell>
          <cell r="F793" t="str">
            <v>AMI-RA06P</v>
          </cell>
          <cell r="X793">
            <v>0.4</v>
          </cell>
          <cell r="Y793">
            <v>0.4</v>
          </cell>
          <cell r="Z793">
            <v>3</v>
          </cell>
          <cell r="AA793">
            <v>3</v>
          </cell>
          <cell r="AB793">
            <v>0.4</v>
          </cell>
          <cell r="AC793">
            <v>0.01</v>
          </cell>
          <cell r="AD793">
            <v>8</v>
          </cell>
          <cell r="AE793">
            <v>3837</v>
          </cell>
          <cell r="AF793" t="str">
            <v>B1,B2,B3,B4</v>
          </cell>
          <cell r="AG793">
            <v>0</v>
          </cell>
          <cell r="AH793">
            <v>0</v>
          </cell>
          <cell r="AI793">
            <v>0</v>
          </cell>
          <cell r="AJ793">
            <v>0</v>
          </cell>
          <cell r="AK793">
            <v>0</v>
          </cell>
          <cell r="AL793">
            <v>0</v>
          </cell>
        </row>
        <row r="794">
          <cell r="A794">
            <v>9112039103</v>
          </cell>
          <cell r="B794" t="str">
            <v>ANI</v>
          </cell>
          <cell r="C794" t="str">
            <v>C</v>
          </cell>
          <cell r="D794" t="str">
            <v>N9716-1</v>
          </cell>
          <cell r="E794">
            <v>1</v>
          </cell>
          <cell r="F794" t="str">
            <v>AMI-RA06P-N</v>
          </cell>
          <cell r="X794">
            <v>1.2</v>
          </cell>
          <cell r="Y794">
            <v>1.2</v>
          </cell>
          <cell r="Z794">
            <v>9</v>
          </cell>
          <cell r="AA794">
            <v>9</v>
          </cell>
          <cell r="AB794">
            <v>1.2</v>
          </cell>
          <cell r="AC794">
            <v>0.03</v>
          </cell>
          <cell r="AD794">
            <v>8</v>
          </cell>
          <cell r="AE794">
            <v>3837</v>
          </cell>
          <cell r="AF794" t="str">
            <v>B1,B2,B3,B4</v>
          </cell>
          <cell r="AG794">
            <v>0</v>
          </cell>
          <cell r="AH794">
            <v>0</v>
          </cell>
          <cell r="AI794">
            <v>0</v>
          </cell>
          <cell r="AJ794">
            <v>0</v>
          </cell>
          <cell r="AK794">
            <v>0</v>
          </cell>
          <cell r="AL794">
            <v>0</v>
          </cell>
        </row>
        <row r="795">
          <cell r="A795">
            <v>9112039104</v>
          </cell>
          <cell r="B795" t="str">
            <v>ANI</v>
          </cell>
          <cell r="C795" t="str">
            <v>C</v>
          </cell>
          <cell r="D795" t="str">
            <v>N9716-1</v>
          </cell>
          <cell r="E795">
            <v>1</v>
          </cell>
          <cell r="F795" t="str">
            <v>AMI-RA06P-X</v>
          </cell>
          <cell r="X795">
            <v>0.7</v>
          </cell>
          <cell r="Y795">
            <v>0.67</v>
          </cell>
          <cell r="Z795">
            <v>5</v>
          </cell>
          <cell r="AA795">
            <v>5</v>
          </cell>
          <cell r="AB795">
            <v>0.67</v>
          </cell>
          <cell r="AC795">
            <v>0.02</v>
          </cell>
          <cell r="AD795">
            <v>8</v>
          </cell>
          <cell r="AE795">
            <v>3837</v>
          </cell>
          <cell r="AF795" t="str">
            <v>B1,B2,B3,B4</v>
          </cell>
          <cell r="AG795">
            <v>0</v>
          </cell>
          <cell r="AH795">
            <v>0</v>
          </cell>
          <cell r="AI795">
            <v>0</v>
          </cell>
          <cell r="AJ795">
            <v>0</v>
          </cell>
          <cell r="AK795">
            <v>0</v>
          </cell>
          <cell r="AL795">
            <v>0</v>
          </cell>
        </row>
        <row r="796">
          <cell r="A796">
            <v>9112039106</v>
          </cell>
          <cell r="B796" t="str">
            <v>ANI</v>
          </cell>
          <cell r="C796" t="str">
            <v>A</v>
          </cell>
          <cell r="D796" t="str">
            <v>N9706-1</v>
          </cell>
          <cell r="E796">
            <v>4</v>
          </cell>
          <cell r="F796" t="str">
            <v>RA06P-V</v>
          </cell>
          <cell r="X796">
            <v>0.3</v>
          </cell>
          <cell r="Y796">
            <v>0.33</v>
          </cell>
          <cell r="Z796">
            <v>2</v>
          </cell>
          <cell r="AA796">
            <v>2</v>
          </cell>
          <cell r="AB796">
            <v>0.33</v>
          </cell>
          <cell r="AC796">
            <v>0.01</v>
          </cell>
          <cell r="AD796">
            <v>10</v>
          </cell>
          <cell r="AE796">
            <v>3070</v>
          </cell>
          <cell r="AF796" t="str">
            <v>B1,B2,B3,B4</v>
          </cell>
          <cell r="AG796">
            <v>0</v>
          </cell>
          <cell r="AH796">
            <v>0</v>
          </cell>
          <cell r="AI796">
            <v>0</v>
          </cell>
          <cell r="AJ796">
            <v>0</v>
          </cell>
          <cell r="AK796">
            <v>0</v>
          </cell>
          <cell r="AL796">
            <v>0</v>
          </cell>
        </row>
        <row r="797">
          <cell r="A797">
            <v>9112039107</v>
          </cell>
          <cell r="B797" t="str">
            <v>ANI</v>
          </cell>
          <cell r="C797" t="str">
            <v>A</v>
          </cell>
          <cell r="D797" t="str">
            <v>N9706-1</v>
          </cell>
          <cell r="E797">
            <v>4</v>
          </cell>
          <cell r="F797" t="str">
            <v>RA06P</v>
          </cell>
          <cell r="X797">
            <v>0.33</v>
          </cell>
          <cell r="Y797">
            <v>0.4</v>
          </cell>
          <cell r="Z797">
            <v>3</v>
          </cell>
          <cell r="AA797">
            <v>3</v>
          </cell>
          <cell r="AB797">
            <v>0.4</v>
          </cell>
          <cell r="AC797">
            <v>0.01</v>
          </cell>
          <cell r="AD797">
            <v>8</v>
          </cell>
          <cell r="AE797">
            <v>3837</v>
          </cell>
          <cell r="AF797" t="str">
            <v>B1,B2,B3,B4</v>
          </cell>
          <cell r="AG797">
            <v>0</v>
          </cell>
          <cell r="AH797">
            <v>0</v>
          </cell>
          <cell r="AI797">
            <v>0</v>
          </cell>
          <cell r="AJ797">
            <v>0</v>
          </cell>
          <cell r="AK797">
            <v>0</v>
          </cell>
          <cell r="AL797">
            <v>0</v>
          </cell>
        </row>
        <row r="798">
          <cell r="A798">
            <v>9112039201</v>
          </cell>
          <cell r="B798" t="str">
            <v>ANI</v>
          </cell>
          <cell r="C798" t="str">
            <v>A</v>
          </cell>
          <cell r="D798" t="str">
            <v>N9718-1</v>
          </cell>
          <cell r="F798" t="str">
            <v>AMI-RE06P</v>
          </cell>
          <cell r="X798">
            <v>0.13</v>
          </cell>
          <cell r="Y798">
            <v>0.13</v>
          </cell>
          <cell r="Z798">
            <v>1</v>
          </cell>
          <cell r="AA798">
            <v>1</v>
          </cell>
          <cell r="AB798">
            <v>0.13</v>
          </cell>
          <cell r="AC798">
            <v>0</v>
          </cell>
          <cell r="AD798">
            <v>8</v>
          </cell>
          <cell r="AE798">
            <v>3837</v>
          </cell>
          <cell r="AF798" t="str">
            <v>B1,B2,B3,B4</v>
          </cell>
          <cell r="AG798">
            <v>0</v>
          </cell>
          <cell r="AH798">
            <v>0</v>
          </cell>
          <cell r="AI798">
            <v>0</v>
          </cell>
          <cell r="AJ798">
            <v>0</v>
          </cell>
          <cell r="AK798">
            <v>0</v>
          </cell>
          <cell r="AL798">
            <v>0</v>
          </cell>
        </row>
        <row r="799">
          <cell r="A799">
            <v>9112060001</v>
          </cell>
          <cell r="B799" t="str">
            <v>ANI</v>
          </cell>
          <cell r="C799" t="str">
            <v>A</v>
          </cell>
          <cell r="D799" t="str">
            <v>N9713-2</v>
          </cell>
          <cell r="E799">
            <v>10</v>
          </cell>
          <cell r="F799" t="str">
            <v>AMP-LW28</v>
          </cell>
          <cell r="M799">
            <v>0.4</v>
          </cell>
          <cell r="N799">
            <v>1</v>
          </cell>
          <cell r="O799">
            <v>0.8</v>
          </cell>
          <cell r="P799">
            <v>2</v>
          </cell>
          <cell r="Q799">
            <v>2</v>
          </cell>
          <cell r="X799">
            <v>1.6</v>
          </cell>
          <cell r="Y799">
            <v>1.6</v>
          </cell>
          <cell r="Z799">
            <v>4</v>
          </cell>
          <cell r="AA799">
            <v>7</v>
          </cell>
          <cell r="AB799">
            <v>2.8</v>
          </cell>
          <cell r="AC799">
            <v>7.0000000000000007E-2</v>
          </cell>
          <cell r="AD799">
            <v>24</v>
          </cell>
          <cell r="AE799">
            <v>1279</v>
          </cell>
          <cell r="AF799" t="str">
            <v>B1,B2,B3,B4</v>
          </cell>
          <cell r="AG799">
            <v>0</v>
          </cell>
          <cell r="AH799">
            <v>0</v>
          </cell>
          <cell r="AI799">
            <v>0</v>
          </cell>
          <cell r="AJ799">
            <v>0</v>
          </cell>
          <cell r="AK799">
            <v>0</v>
          </cell>
          <cell r="AL799">
            <v>0</v>
          </cell>
          <cell r="AM799">
            <v>0</v>
          </cell>
          <cell r="AN799">
            <v>0</v>
          </cell>
          <cell r="AO799">
            <v>0</v>
          </cell>
          <cell r="AP799">
            <v>0</v>
          </cell>
          <cell r="AQ799">
            <v>0</v>
          </cell>
          <cell r="AR799">
            <v>0</v>
          </cell>
          <cell r="AS799">
            <v>0</v>
          </cell>
          <cell r="AT799">
            <v>0</v>
          </cell>
          <cell r="AU799">
            <v>0</v>
          </cell>
          <cell r="AV799">
            <v>0</v>
          </cell>
          <cell r="AW799">
            <v>0</v>
          </cell>
        </row>
        <row r="800">
          <cell r="A800">
            <v>9112060002</v>
          </cell>
          <cell r="B800" t="str">
            <v>WRONG</v>
          </cell>
          <cell r="F800" t="str">
            <v>WRONG</v>
          </cell>
          <cell r="AB800" t="str">
            <v>WRONG</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Test"/>
      <sheetName val="BaseData"/>
      <sheetName val="Sheet2"/>
      <sheetName val="2FDAY"/>
      <sheetName val="small card 基本資料0216_04"/>
      <sheetName val="FA"/>
      <sheetName val="pcbo 工時"/>
    </sheetNames>
    <sheetDataSet>
      <sheetData sheetId="0">
        <row r="5">
          <cell r="S5">
            <v>0</v>
          </cell>
        </row>
      </sheetData>
      <sheetData sheetId="1"/>
      <sheetData sheetId="2"/>
      <sheetData sheetId="3">
        <row r="5">
          <cell r="S5">
            <v>0</v>
          </cell>
        </row>
        <row r="6">
          <cell r="D6">
            <v>38812</v>
          </cell>
          <cell r="N6">
            <v>4</v>
          </cell>
          <cell r="S6">
            <v>465.13741765554983</v>
          </cell>
          <cell r="T6" t="str">
            <v>MZC 600</v>
          </cell>
        </row>
        <row r="7">
          <cell r="D7">
            <v>38812</v>
          </cell>
          <cell r="N7">
            <v>4</v>
          </cell>
          <cell r="S7">
            <v>3962.5738209065985</v>
          </cell>
          <cell r="T7" t="str">
            <v>MZC 600</v>
          </cell>
        </row>
        <row r="8">
          <cell r="D8">
            <v>38813</v>
          </cell>
          <cell r="N8">
            <v>4</v>
          </cell>
          <cell r="S8">
            <v>1320.8579403021995</v>
          </cell>
          <cell r="T8" t="str">
            <v>MZC 600</v>
          </cell>
        </row>
        <row r="9">
          <cell r="D9">
            <v>38813</v>
          </cell>
          <cell r="N9">
            <v>4</v>
          </cell>
          <cell r="S9">
            <v>300.343954049903</v>
          </cell>
          <cell r="T9" t="str">
            <v>MZC 600</v>
          </cell>
        </row>
        <row r="10">
          <cell r="D10">
            <v>38813</v>
          </cell>
          <cell r="N10">
            <v>4</v>
          </cell>
          <cell r="S10">
            <v>5283.431761208798</v>
          </cell>
          <cell r="T10" t="str">
            <v>MZC 600</v>
          </cell>
        </row>
        <row r="11">
          <cell r="D11">
            <v>38813</v>
          </cell>
          <cell r="N11">
            <v>4</v>
          </cell>
          <cell r="S11">
            <v>30.778049451849967</v>
          </cell>
          <cell r="T11" t="str">
            <v>MZC 600</v>
          </cell>
        </row>
        <row r="12">
          <cell r="D12">
            <v>38818</v>
          </cell>
          <cell r="N12">
            <v>2</v>
          </cell>
          <cell r="S12">
            <v>1495.8198902814352</v>
          </cell>
          <cell r="T12" t="str">
            <v>MZC 600</v>
          </cell>
        </row>
        <row r="13">
          <cell r="D13">
            <v>38818</v>
          </cell>
          <cell r="N13">
            <v>2</v>
          </cell>
          <cell r="S13">
            <v>415.23320238963151</v>
          </cell>
          <cell r="T13" t="str">
            <v>MZC 600</v>
          </cell>
        </row>
        <row r="14">
          <cell r="D14">
            <v>38819</v>
          </cell>
          <cell r="N14">
            <v>2</v>
          </cell>
          <cell r="S14">
            <v>550.35747512591661</v>
          </cell>
          <cell r="T14" t="str">
            <v>MZC 600</v>
          </cell>
        </row>
        <row r="15">
          <cell r="D15">
            <v>38819</v>
          </cell>
          <cell r="N15">
            <v>2</v>
          </cell>
          <cell r="S15">
            <v>280.87570925243807</v>
          </cell>
          <cell r="T15" t="str">
            <v>MZC 600</v>
          </cell>
        </row>
        <row r="16">
          <cell r="D16">
            <v>38827</v>
          </cell>
          <cell r="N16">
            <v>4</v>
          </cell>
          <cell r="S16">
            <v>221.45770794113679</v>
          </cell>
          <cell r="T16" t="str">
            <v>Xenon</v>
          </cell>
        </row>
        <row r="17">
          <cell r="D17">
            <v>38827.375694444447</v>
          </cell>
          <cell r="N17">
            <v>4</v>
          </cell>
          <cell r="S17">
            <v>539.80316310652108</v>
          </cell>
          <cell r="T17" t="str">
            <v>Xenon</v>
          </cell>
        </row>
        <row r="18">
          <cell r="D18">
            <v>38827.375694444447</v>
          </cell>
          <cell r="N18">
            <v>4</v>
          </cell>
          <cell r="S18">
            <v>415.23320238963151</v>
          </cell>
          <cell r="T18" t="str">
            <v>Xenon</v>
          </cell>
        </row>
        <row r="19">
          <cell r="D19">
            <v>38827.375694444447</v>
          </cell>
          <cell r="N19">
            <v>4</v>
          </cell>
          <cell r="S19">
            <v>745.85415255725911</v>
          </cell>
          <cell r="T19" t="str">
            <v>Xenon</v>
          </cell>
        </row>
        <row r="20">
          <cell r="D20">
            <v>38822.875</v>
          </cell>
          <cell r="N20">
            <v>2</v>
          </cell>
          <cell r="S20">
            <v>5055.7627665438858</v>
          </cell>
          <cell r="T20" t="str">
            <v>XeDK</v>
          </cell>
        </row>
        <row r="21">
          <cell r="D21">
            <v>38823</v>
          </cell>
          <cell r="N21">
            <v>2</v>
          </cell>
          <cell r="S21">
            <v>2247.0056740195046</v>
          </cell>
          <cell r="T21" t="str">
            <v>XeDK</v>
          </cell>
        </row>
        <row r="22">
          <cell r="D22">
            <v>38823</v>
          </cell>
          <cell r="N22">
            <v>2</v>
          </cell>
          <cell r="S22">
            <v>1585.0295283626397</v>
          </cell>
          <cell r="T22" t="str">
            <v>XeDK</v>
          </cell>
        </row>
        <row r="23">
          <cell r="D23">
            <v>38824</v>
          </cell>
          <cell r="N23">
            <v>2</v>
          </cell>
          <cell r="S23">
            <v>5617.5141850487616</v>
          </cell>
          <cell r="T23" t="str">
            <v>XeDK</v>
          </cell>
        </row>
        <row r="24">
          <cell r="D24">
            <v>38824</v>
          </cell>
          <cell r="N24">
            <v>2</v>
          </cell>
          <cell r="S24">
            <v>317.00590567252789</v>
          </cell>
          <cell r="T24" t="str">
            <v>XeDK</v>
          </cell>
        </row>
        <row r="25">
          <cell r="D25">
            <v>38825</v>
          </cell>
          <cell r="N25">
            <v>2</v>
          </cell>
          <cell r="S25">
            <v>1123.5028370097523</v>
          </cell>
          <cell r="T25" t="str">
            <v>XeDK</v>
          </cell>
        </row>
        <row r="26">
          <cell r="D26">
            <v>38826</v>
          </cell>
          <cell r="N26">
            <v>2</v>
          </cell>
          <cell r="S26">
            <v>1123.5028370097523</v>
          </cell>
          <cell r="T26" t="str">
            <v>XeDK</v>
          </cell>
        </row>
        <row r="27">
          <cell r="D27">
            <v>38826</v>
          </cell>
          <cell r="N27">
            <v>4</v>
          </cell>
          <cell r="S27">
            <v>1981.2869104532992</v>
          </cell>
          <cell r="T27" t="str">
            <v>Xenon</v>
          </cell>
        </row>
        <row r="28">
          <cell r="D28">
            <v>38827</v>
          </cell>
          <cell r="N28">
            <v>4</v>
          </cell>
          <cell r="S28">
            <v>605.39322263850818</v>
          </cell>
          <cell r="T28" t="str">
            <v>Xenon</v>
          </cell>
        </row>
        <row r="29">
          <cell r="D29">
            <v>38827</v>
          </cell>
          <cell r="N29">
            <v>4</v>
          </cell>
          <cell r="S29">
            <v>1109.5206698538477</v>
          </cell>
          <cell r="T29" t="str">
            <v>Xenon</v>
          </cell>
        </row>
        <row r="30">
          <cell r="D30">
            <v>38827</v>
          </cell>
          <cell r="N30">
            <v>4</v>
          </cell>
          <cell r="S30">
            <v>1650.3385988512475</v>
          </cell>
          <cell r="T30" t="str">
            <v>Xenon</v>
          </cell>
        </row>
        <row r="31">
          <cell r="D31">
            <v>38827</v>
          </cell>
          <cell r="N31">
            <v>4</v>
          </cell>
          <cell r="S31">
            <v>6.0068790809980603</v>
          </cell>
          <cell r="T31" t="str">
            <v>Xenon</v>
          </cell>
        </row>
        <row r="32">
          <cell r="D32">
            <v>38827</v>
          </cell>
          <cell r="N32">
            <v>4</v>
          </cell>
          <cell r="S32">
            <v>7.5085988512475756</v>
          </cell>
          <cell r="T32" t="str">
            <v>Xenon</v>
          </cell>
        </row>
        <row r="33">
          <cell r="D33">
            <v>38827</v>
          </cell>
          <cell r="N33">
            <v>4</v>
          </cell>
          <cell r="S33">
            <v>45.051593107485459</v>
          </cell>
          <cell r="T33" t="str">
            <v>Xenon</v>
          </cell>
        </row>
        <row r="34">
          <cell r="D34">
            <v>38827</v>
          </cell>
          <cell r="N34">
            <v>4</v>
          </cell>
          <cell r="S34">
            <v>1089.7078007493146</v>
          </cell>
          <cell r="T34" t="str">
            <v>Xenon</v>
          </cell>
        </row>
        <row r="35">
          <cell r="D35">
            <v>38827</v>
          </cell>
          <cell r="N35">
            <v>4</v>
          </cell>
          <cell r="S35">
            <v>416.0702511951929</v>
          </cell>
          <cell r="T35" t="str">
            <v>Xenon</v>
          </cell>
        </row>
        <row r="36">
          <cell r="D36">
            <v>38829</v>
          </cell>
          <cell r="N36">
            <v>2</v>
          </cell>
          <cell r="S36">
            <v>1685.2542555146283</v>
          </cell>
          <cell r="T36" t="str">
            <v>XeDK</v>
          </cell>
        </row>
        <row r="37">
          <cell r="D37">
            <v>38828</v>
          </cell>
          <cell r="N37">
            <v>4</v>
          </cell>
          <cell r="S37">
            <v>990.64345522664962</v>
          </cell>
          <cell r="T37" t="str">
            <v>Xenon</v>
          </cell>
        </row>
        <row r="38">
          <cell r="D38">
            <v>38830</v>
          </cell>
          <cell r="N38">
            <v>4</v>
          </cell>
          <cell r="S38">
            <v>15.017197702495151</v>
          </cell>
          <cell r="T38" t="str">
            <v>Xenon</v>
          </cell>
        </row>
        <row r="39">
          <cell r="D39">
            <v>38830</v>
          </cell>
          <cell r="N39">
            <v>4</v>
          </cell>
          <cell r="S39">
            <v>15.017197702495151</v>
          </cell>
          <cell r="T39" t="str">
            <v>Xenon</v>
          </cell>
        </row>
        <row r="40">
          <cell r="D40">
            <v>38828</v>
          </cell>
          <cell r="N40">
            <v>4</v>
          </cell>
          <cell r="S40">
            <v>561.75141850487614</v>
          </cell>
          <cell r="T40" t="str">
            <v>Xenon</v>
          </cell>
        </row>
        <row r="41">
          <cell r="D41">
            <v>38832</v>
          </cell>
          <cell r="N41">
            <v>2</v>
          </cell>
          <cell r="S41">
            <v>1870.6322236212375</v>
          </cell>
          <cell r="T41" t="str">
            <v>Xenon</v>
          </cell>
        </row>
        <row r="42">
          <cell r="D42">
            <v>38833</v>
          </cell>
          <cell r="N42">
            <v>2</v>
          </cell>
          <cell r="S42">
            <v>2623.3791244177719</v>
          </cell>
          <cell r="T42" t="str">
            <v>Xenon</v>
          </cell>
        </row>
        <row r="43">
          <cell r="D43">
            <v>38822</v>
          </cell>
          <cell r="N43">
            <v>3</v>
          </cell>
          <cell r="S43">
            <v>1395</v>
          </cell>
          <cell r="T43" t="str">
            <v>SUNON</v>
          </cell>
        </row>
        <row r="44">
          <cell r="D44">
            <v>38822</v>
          </cell>
          <cell r="N44">
            <v>3</v>
          </cell>
          <cell r="S44">
            <v>1395</v>
          </cell>
          <cell r="T44" t="str">
            <v>SUNON</v>
          </cell>
        </row>
        <row r="45">
          <cell r="D45">
            <v>38822</v>
          </cell>
          <cell r="N45">
            <v>3</v>
          </cell>
          <cell r="S45">
            <v>11312</v>
          </cell>
          <cell r="T45" t="str">
            <v>SUNON</v>
          </cell>
        </row>
        <row r="46">
          <cell r="D46">
            <v>38822</v>
          </cell>
          <cell r="N46">
            <v>3</v>
          </cell>
          <cell r="S46">
            <v>11311</v>
          </cell>
          <cell r="T46" t="str">
            <v>SUNON</v>
          </cell>
        </row>
        <row r="47">
          <cell r="D47">
            <v>38822</v>
          </cell>
          <cell r="N47">
            <v>3</v>
          </cell>
          <cell r="S47">
            <v>2560</v>
          </cell>
          <cell r="T47" t="str">
            <v>SUNON</v>
          </cell>
        </row>
        <row r="48">
          <cell r="D48">
            <v>38822</v>
          </cell>
          <cell r="N48">
            <v>3</v>
          </cell>
          <cell r="S48">
            <v>1270</v>
          </cell>
          <cell r="T48" t="str">
            <v>SUNON</v>
          </cell>
        </row>
        <row r="49">
          <cell r="D49">
            <v>38822</v>
          </cell>
          <cell r="N49">
            <v>3</v>
          </cell>
          <cell r="S49">
            <v>1331</v>
          </cell>
          <cell r="T49" t="str">
            <v>SUNON</v>
          </cell>
        </row>
        <row r="50">
          <cell r="D50">
            <v>38822</v>
          </cell>
          <cell r="N50">
            <v>3</v>
          </cell>
          <cell r="S50">
            <v>810</v>
          </cell>
          <cell r="T50" t="str">
            <v>SUNON</v>
          </cell>
        </row>
        <row r="51">
          <cell r="D51">
            <v>38832</v>
          </cell>
          <cell r="N51">
            <v>1</v>
          </cell>
          <cell r="S51">
            <v>22366.559122251481</v>
          </cell>
          <cell r="T51" t="str">
            <v>Zephyr</v>
          </cell>
        </row>
        <row r="52">
          <cell r="D52">
            <v>38832</v>
          </cell>
          <cell r="N52">
            <v>1</v>
          </cell>
          <cell r="S52">
            <v>17949.838683377224</v>
          </cell>
          <cell r="T52" t="str">
            <v>Zephyr</v>
          </cell>
        </row>
        <row r="53">
          <cell r="D53">
            <v>38833</v>
          </cell>
          <cell r="N53">
            <v>1</v>
          </cell>
          <cell r="S53">
            <v>6476.9001249186149</v>
          </cell>
          <cell r="T53" t="str">
            <v>Zephyr</v>
          </cell>
        </row>
        <row r="54">
          <cell r="D54">
            <v>38834</v>
          </cell>
          <cell r="N54">
            <v>1</v>
          </cell>
          <cell r="S54">
            <v>11966.559122251481</v>
          </cell>
          <cell r="T54" t="str">
            <v>Zephyr</v>
          </cell>
        </row>
        <row r="55">
          <cell r="D55">
            <v>38832</v>
          </cell>
          <cell r="N55">
            <v>1</v>
          </cell>
          <cell r="S55">
            <v>4982.7984286755782</v>
          </cell>
          <cell r="T55" t="str">
            <v>Zephyr</v>
          </cell>
        </row>
        <row r="56">
          <cell r="D56">
            <v>38833</v>
          </cell>
          <cell r="N56">
            <v>1</v>
          </cell>
          <cell r="S56">
            <v>9550.3636549615258</v>
          </cell>
          <cell r="T56" t="str">
            <v>Zephyr</v>
          </cell>
        </row>
        <row r="57">
          <cell r="D57">
            <v>38834</v>
          </cell>
          <cell r="N57">
            <v>1</v>
          </cell>
          <cell r="S57">
            <v>3321.8656191170521</v>
          </cell>
          <cell r="T57" t="str">
            <v>Zephyr</v>
          </cell>
        </row>
        <row r="58">
          <cell r="D58">
            <v>38832</v>
          </cell>
          <cell r="N58">
            <v>1</v>
          </cell>
          <cell r="S58">
            <v>1188.7721462719796</v>
          </cell>
          <cell r="T58" t="str">
            <v>Zephyr</v>
          </cell>
        </row>
        <row r="59">
          <cell r="D59">
            <v>38833</v>
          </cell>
          <cell r="N59">
            <v>1</v>
          </cell>
          <cell r="S59">
            <v>5943.8607313598986</v>
          </cell>
          <cell r="T59" t="str">
            <v>Zephyr</v>
          </cell>
        </row>
        <row r="60">
          <cell r="D60">
            <v>38834</v>
          </cell>
          <cell r="N60">
            <v>1</v>
          </cell>
          <cell r="S60">
            <v>2443.5871895590694</v>
          </cell>
          <cell r="T60" t="str">
            <v>Zephyr</v>
          </cell>
        </row>
        <row r="61">
          <cell r="D61">
            <v>38834</v>
          </cell>
          <cell r="N61">
            <v>1</v>
          </cell>
          <cell r="S61">
            <v>4213.1356387865717</v>
          </cell>
          <cell r="T61" t="str">
            <v>Zephyr</v>
          </cell>
        </row>
        <row r="62">
          <cell r="D62">
            <v>38834</v>
          </cell>
          <cell r="N62">
            <v>1</v>
          </cell>
          <cell r="S62">
            <v>1123.5028370097523</v>
          </cell>
          <cell r="T62" t="str">
            <v>Zephyr</v>
          </cell>
        </row>
        <row r="63">
          <cell r="D63">
            <v>38833</v>
          </cell>
          <cell r="N63">
            <v>1</v>
          </cell>
          <cell r="S63">
            <v>442.48741000123687</v>
          </cell>
          <cell r="T63" t="str">
            <v>Zephyr</v>
          </cell>
        </row>
        <row r="64">
          <cell r="D64">
            <v>38833</v>
          </cell>
          <cell r="N64">
            <v>1</v>
          </cell>
          <cell r="S64">
            <v>191.52440134381894</v>
          </cell>
          <cell r="T64" t="str">
            <v>Zephyr</v>
          </cell>
        </row>
        <row r="65">
          <cell r="D65">
            <v>38808</v>
          </cell>
          <cell r="S65">
            <v>408559</v>
          </cell>
          <cell r="T65" t="str">
            <v>Xenon</v>
          </cell>
        </row>
        <row r="66">
          <cell r="D66">
            <v>38808</v>
          </cell>
          <cell r="S66">
            <v>21447.327000000001</v>
          </cell>
          <cell r="T66" t="str">
            <v>Xenon</v>
          </cell>
        </row>
        <row r="67">
          <cell r="D67">
            <v>38813</v>
          </cell>
          <cell r="N67">
            <v>4</v>
          </cell>
          <cell r="S67">
            <v>423261</v>
          </cell>
          <cell r="T67" t="str">
            <v>Plant A</v>
          </cell>
        </row>
        <row r="68">
          <cell r="D68">
            <v>38813</v>
          </cell>
          <cell r="N68">
            <v>4</v>
          </cell>
          <cell r="T68" t="str">
            <v>Plant A</v>
          </cell>
        </row>
        <row r="69">
          <cell r="D69">
            <v>38814</v>
          </cell>
          <cell r="N69">
            <v>4</v>
          </cell>
          <cell r="T69" t="str">
            <v>Plant A</v>
          </cell>
        </row>
        <row r="70">
          <cell r="D70">
            <v>38820</v>
          </cell>
          <cell r="N70">
            <v>4</v>
          </cell>
          <cell r="T70" t="str">
            <v>Plant A</v>
          </cell>
        </row>
        <row r="71">
          <cell r="D71">
            <v>38821</v>
          </cell>
          <cell r="N71">
            <v>4</v>
          </cell>
          <cell r="T71" t="str">
            <v>Plant A</v>
          </cell>
        </row>
        <row r="72">
          <cell r="D72">
            <v>38824</v>
          </cell>
          <cell r="N72">
            <v>4</v>
          </cell>
          <cell r="T72" t="str">
            <v>Plant A</v>
          </cell>
        </row>
        <row r="73">
          <cell r="D73">
            <v>38824</v>
          </cell>
          <cell r="N73">
            <v>4</v>
          </cell>
          <cell r="T73" t="str">
            <v>Plant A</v>
          </cell>
        </row>
        <row r="74">
          <cell r="D74">
            <v>38825</v>
          </cell>
          <cell r="N74">
            <v>4</v>
          </cell>
          <cell r="T74" t="str">
            <v>Plant A</v>
          </cell>
        </row>
        <row r="75">
          <cell r="D75">
            <v>38826</v>
          </cell>
          <cell r="N75">
            <v>4</v>
          </cell>
          <cell r="T75" t="str">
            <v>Plant A</v>
          </cell>
        </row>
        <row r="76">
          <cell r="D76">
            <v>38827</v>
          </cell>
          <cell r="N76">
            <v>4</v>
          </cell>
          <cell r="T76" t="str">
            <v>Plant A</v>
          </cell>
        </row>
        <row r="77">
          <cell r="D77">
            <v>38828</v>
          </cell>
          <cell r="N77">
            <v>4</v>
          </cell>
          <cell r="T77" t="str">
            <v>Plant A</v>
          </cell>
        </row>
        <row r="78">
          <cell r="D78">
            <v>38829</v>
          </cell>
          <cell r="N78">
            <v>4</v>
          </cell>
          <cell r="T78" t="str">
            <v>Plant A</v>
          </cell>
        </row>
        <row r="79">
          <cell r="D79">
            <v>38830</v>
          </cell>
          <cell r="N79">
            <v>4</v>
          </cell>
          <cell r="T79" t="str">
            <v>Plant A</v>
          </cell>
        </row>
        <row r="80">
          <cell r="D80">
            <v>38831</v>
          </cell>
          <cell r="N80">
            <v>4</v>
          </cell>
          <cell r="T80" t="str">
            <v>Plant A</v>
          </cell>
        </row>
        <row r="81">
          <cell r="D81">
            <v>38832</v>
          </cell>
          <cell r="N81">
            <v>4</v>
          </cell>
          <cell r="T81" t="str">
            <v>Plant A</v>
          </cell>
        </row>
        <row r="82">
          <cell r="D82">
            <v>38833</v>
          </cell>
          <cell r="N82">
            <v>4</v>
          </cell>
          <cell r="T82" t="str">
            <v>Plant A</v>
          </cell>
        </row>
        <row r="83">
          <cell r="D83">
            <v>38833</v>
          </cell>
          <cell r="N83">
            <v>4</v>
          </cell>
          <cell r="T83" t="str">
            <v>Plant A</v>
          </cell>
        </row>
        <row r="84">
          <cell r="D84">
            <v>38834</v>
          </cell>
          <cell r="N84">
            <v>4</v>
          </cell>
          <cell r="T84" t="str">
            <v>Plant A</v>
          </cell>
        </row>
        <row r="85">
          <cell r="D85">
            <v>38837</v>
          </cell>
          <cell r="N85">
            <v>4</v>
          </cell>
          <cell r="T85" t="str">
            <v>Plant A</v>
          </cell>
        </row>
        <row r="86">
          <cell r="D86">
            <v>38813</v>
          </cell>
          <cell r="N86">
            <v>4</v>
          </cell>
          <cell r="T86" t="str">
            <v>Plant A</v>
          </cell>
        </row>
        <row r="87">
          <cell r="D87">
            <v>38814</v>
          </cell>
          <cell r="N87">
            <v>4</v>
          </cell>
          <cell r="T87" t="str">
            <v>Plant A</v>
          </cell>
        </row>
        <row r="88">
          <cell r="D88">
            <v>38820</v>
          </cell>
          <cell r="N88">
            <v>4</v>
          </cell>
          <cell r="T88" t="str">
            <v>Plant A</v>
          </cell>
        </row>
        <row r="89">
          <cell r="D89">
            <v>38821</v>
          </cell>
          <cell r="N89">
            <v>4</v>
          </cell>
          <cell r="T89" t="str">
            <v>Plant A</v>
          </cell>
        </row>
        <row r="90">
          <cell r="D90">
            <v>38824</v>
          </cell>
          <cell r="N90">
            <v>4</v>
          </cell>
          <cell r="T90" t="str">
            <v>Plant A</v>
          </cell>
        </row>
        <row r="91">
          <cell r="D91">
            <v>38825</v>
          </cell>
          <cell r="N91">
            <v>4</v>
          </cell>
          <cell r="T91" t="str">
            <v>Plant A</v>
          </cell>
        </row>
        <row r="92">
          <cell r="D92">
            <v>38826</v>
          </cell>
          <cell r="N92">
            <v>4</v>
          </cell>
          <cell r="T92" t="str">
            <v>Plant A</v>
          </cell>
        </row>
        <row r="93">
          <cell r="D93">
            <v>38827</v>
          </cell>
          <cell r="N93">
            <v>4</v>
          </cell>
          <cell r="T93" t="str">
            <v>Plant A</v>
          </cell>
        </row>
        <row r="94">
          <cell r="D94">
            <v>38828</v>
          </cell>
          <cell r="N94">
            <v>4</v>
          </cell>
          <cell r="T94" t="str">
            <v>Plant A</v>
          </cell>
        </row>
        <row r="95">
          <cell r="D95">
            <v>38829</v>
          </cell>
          <cell r="N95">
            <v>4</v>
          </cell>
          <cell r="T95" t="str">
            <v>Plant A</v>
          </cell>
        </row>
        <row r="96">
          <cell r="D96">
            <v>38830</v>
          </cell>
          <cell r="N96">
            <v>4</v>
          </cell>
          <cell r="T96" t="str">
            <v>Plant A</v>
          </cell>
        </row>
        <row r="97">
          <cell r="D97">
            <v>38831</v>
          </cell>
          <cell r="N97">
            <v>4</v>
          </cell>
          <cell r="T97" t="str">
            <v>Plant A</v>
          </cell>
        </row>
        <row r="98">
          <cell r="D98">
            <v>38832</v>
          </cell>
          <cell r="N98">
            <v>4</v>
          </cell>
          <cell r="T98" t="str">
            <v>Plant A</v>
          </cell>
        </row>
        <row r="99">
          <cell r="D99">
            <v>38832</v>
          </cell>
          <cell r="N99">
            <v>4</v>
          </cell>
          <cell r="T99" t="str">
            <v>Plant A</v>
          </cell>
        </row>
        <row r="100">
          <cell r="D100">
            <v>38833</v>
          </cell>
          <cell r="N100">
            <v>4</v>
          </cell>
          <cell r="T100" t="str">
            <v>Plant A</v>
          </cell>
        </row>
        <row r="101">
          <cell r="D101">
            <v>38834</v>
          </cell>
          <cell r="N101">
            <v>4</v>
          </cell>
          <cell r="T101" t="str">
            <v>Plant A</v>
          </cell>
        </row>
        <row r="102">
          <cell r="D102">
            <v>38835</v>
          </cell>
          <cell r="N102">
            <v>4</v>
          </cell>
          <cell r="T102" t="str">
            <v>Plant A</v>
          </cell>
        </row>
        <row r="103">
          <cell r="D103">
            <v>38836</v>
          </cell>
          <cell r="N103">
            <v>4</v>
          </cell>
          <cell r="T103" t="str">
            <v>Plant A</v>
          </cell>
        </row>
        <row r="104">
          <cell r="D104">
            <v>38837</v>
          </cell>
          <cell r="N104">
            <v>4</v>
          </cell>
          <cell r="T104" t="str">
            <v>Plant A</v>
          </cell>
        </row>
        <row r="105">
          <cell r="D105">
            <v>38825</v>
          </cell>
          <cell r="N105">
            <v>4</v>
          </cell>
          <cell r="S105">
            <v>233582</v>
          </cell>
          <cell r="T105" t="str">
            <v>Plant B</v>
          </cell>
        </row>
        <row r="106">
          <cell r="D106">
            <v>38826</v>
          </cell>
          <cell r="N106">
            <v>4</v>
          </cell>
          <cell r="T106" t="str">
            <v>Plant B</v>
          </cell>
        </row>
        <row r="107">
          <cell r="D107">
            <v>38827</v>
          </cell>
          <cell r="N107">
            <v>4</v>
          </cell>
          <cell r="T107" t="str">
            <v>Plant B</v>
          </cell>
        </row>
        <row r="108">
          <cell r="D108">
            <v>38828</v>
          </cell>
          <cell r="N108">
            <v>4</v>
          </cell>
          <cell r="T108" t="str">
            <v>Plant B</v>
          </cell>
        </row>
        <row r="109">
          <cell r="D109">
            <v>38829</v>
          </cell>
          <cell r="N109">
            <v>4</v>
          </cell>
          <cell r="T109" t="str">
            <v>Plant B</v>
          </cell>
        </row>
        <row r="110">
          <cell r="D110">
            <v>38829.847222222219</v>
          </cell>
          <cell r="N110">
            <v>4</v>
          </cell>
          <cell r="T110" t="str">
            <v>Plant B</v>
          </cell>
        </row>
        <row r="111">
          <cell r="D111">
            <v>38830</v>
          </cell>
          <cell r="N111">
            <v>4</v>
          </cell>
          <cell r="T111" t="str">
            <v>Plant B</v>
          </cell>
        </row>
        <row r="112">
          <cell r="D112">
            <v>38831</v>
          </cell>
          <cell r="N112">
            <v>4</v>
          </cell>
          <cell r="T112" t="str">
            <v>Plant B</v>
          </cell>
        </row>
        <row r="113">
          <cell r="D113">
            <v>38835</v>
          </cell>
          <cell r="N113">
            <v>4</v>
          </cell>
          <cell r="T113" t="str">
            <v>Plant B</v>
          </cell>
        </row>
        <row r="114">
          <cell r="D114">
            <v>38836</v>
          </cell>
          <cell r="N114">
            <v>4</v>
          </cell>
          <cell r="T114" t="str">
            <v>Plant B</v>
          </cell>
        </row>
        <row r="115">
          <cell r="D115">
            <v>38839</v>
          </cell>
          <cell r="N115">
            <v>4</v>
          </cell>
          <cell r="S115">
            <v>19773.3</v>
          </cell>
          <cell r="T115" t="str">
            <v>Xenon</v>
          </cell>
        </row>
        <row r="116">
          <cell r="S116">
            <v>0</v>
          </cell>
        </row>
        <row r="117">
          <cell r="S117">
            <v>0</v>
          </cell>
        </row>
        <row r="118">
          <cell r="S118">
            <v>0</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費用分攤表"/>
      <sheetName val="SUM"/>
      <sheetName val="費用分攤表(ALL)"/>
      <sheetName val="MY00 REPORT"/>
      <sheetName val="ALL2002-07"/>
      <sheetName val="MLTX2002-07"/>
      <sheetName val="M1SM2002-07"/>
      <sheetName val="費用分攤表-M1SM -July"/>
      <sheetName val="費用分攤表-MS00"/>
      <sheetName val="Sheet1"/>
      <sheetName val="費用分攤表-MS00-data"/>
      <sheetName val="summary"/>
      <sheetName val="DS "/>
      <sheetName val="NW "/>
      <sheetName val="IA2"/>
      <sheetName val="MS"/>
      <sheetName val="CSD"/>
      <sheetName val="M1Y0"/>
      <sheetName val="MU00"/>
      <sheetName val="OTHER"/>
      <sheetName val="ExportData"/>
      <sheetName val="Arch II"/>
      <sheetName val="MZC600"/>
      <sheetName val="HDDM"/>
      <sheetName val="Tuscany"/>
      <sheetName val="codes"/>
      <sheetName val="BY MONTH"/>
      <sheetName val="RUB"/>
      <sheetName val="0103 to 0109"/>
      <sheetName val="0110 to 0116"/>
      <sheetName val="0117 to 0123"/>
      <sheetName val="0124 to 0130"/>
      <sheetName val="0131"/>
      <sheetName val="total"/>
      <sheetName val="Trendsum_CoPQY2010 BU"/>
      <sheetName val="Y2009 BU Level Jul "/>
      <sheetName val="Raw Data"/>
      <sheetName val="YTD_CoPQY2009 BU"/>
      <sheetName val="NB"/>
      <sheetName val="Extra Cost Data"/>
      <sheetName val="Cover"/>
      <sheetName val="MZC300"/>
      <sheetName val="MZC400"/>
      <sheetName val="MZC500"/>
      <sheetName val="MZC800"/>
      <sheetName val="MZC900"/>
      <sheetName val="Weekly Manpower"/>
      <sheetName val="Xenon"/>
      <sheetName val="MZCN&amp;1&amp;2"/>
      <sheetName val="Macros"/>
      <sheetName val="2F IPQC issue Chart  "/>
      <sheetName val="pcbo 工時"/>
      <sheetName val="충전기"/>
      <sheetName val="BaseData"/>
      <sheetName val="Stock"/>
      <sheetName val="BB Table"/>
      <sheetName val="plan"/>
      <sheetName val="small card 基本資料0216_04"/>
      <sheetName val="ref"/>
      <sheetName val="DATA"/>
      <sheetName val="pd_SSS"/>
      <sheetName val="ArchII"/>
      <sheetName val="Detail"/>
      <sheetName val="Vise"/>
      <sheetName val="Xbox"/>
      <sheetName val="Weekly Cases Opened"/>
      <sheetName val="ISRDATA"/>
      <sheetName val="IQC Inspection Data"/>
      <sheetName val="工作表2"/>
      <sheetName val="MY00_REPORT"/>
      <sheetName val="費用分攤表-M1SM_-July"/>
      <sheetName val="DS_"/>
      <sheetName val="NW_"/>
      <sheetName val="Trendsum_CoPQY2010_BU"/>
      <sheetName val="Y2009_BU_Level_Jul_"/>
      <sheetName val="YTD_CoPQY2009_BU"/>
      <sheetName val="Raw_Data"/>
      <sheetName val="0103_to_0109"/>
      <sheetName val="0110_to_0116"/>
      <sheetName val="0117_to_0123"/>
      <sheetName val="0124_to_0130"/>
      <sheetName val="Extra_Cost_Data"/>
      <sheetName val="Weekly_Manpower"/>
      <sheetName val="2F_IPQC_issue_Chart__"/>
      <sheetName val="pcbo_工時"/>
      <sheetName val="BB_Table"/>
      <sheetName val="small_card_基本資料0216_04"/>
      <sheetName val="Arch_II"/>
      <sheetName val="會計科目"/>
      <sheetName val="Issues List"/>
      <sheetName val="工作表3"/>
      <sheetName val="各部主管及DRI"/>
      <sheetName val="工作表1"/>
      <sheetName val="MT-X01"/>
      <sheetName val="Hourly Rate"/>
      <sheetName val="Weekly_Cases_Opened"/>
      <sheetName val="IQC_Inspection_Data"/>
      <sheetName val="BY_MONTH"/>
      <sheetName val="Reschedule-Reconfirm"/>
      <sheetName val="Sheet3"/>
      <sheetName val="GSO's File"/>
      <sheetName val="Dean's File"/>
      <sheetName val="overlap waterfall barbados_lf"/>
      <sheetName val="Metal_list"/>
      <sheetName val="LIST"/>
      <sheetName val="reason"/>
      <sheetName val="Action Summary "/>
      <sheetName val="customer"/>
      <sheetName val="Action"/>
      <sheetName val="工作表5"/>
      <sheetName val="cu"/>
      <sheetName val="Action "/>
      <sheetName val="wsp 12-03"/>
      <sheetName val="2FDAY"/>
      <sheetName val="Settings"/>
      <sheetName val="Candidate"/>
      <sheetName val="Master Lists"/>
      <sheetName val="Reference Table"/>
      <sheetName val="下拉清單"/>
      <sheetName val="MY00_REPORT1"/>
      <sheetName val="費用分攤表-M1SM_-July1"/>
      <sheetName val="DS_1"/>
      <sheetName val="NW_1"/>
      <sheetName val="0103_to_01091"/>
      <sheetName val="0110_to_01161"/>
      <sheetName val="0117_to_01231"/>
      <sheetName val="0124_to_01301"/>
      <sheetName val="Trendsum_CoPQY2010_BU1"/>
      <sheetName val="Y2009_BU_Level_Jul_1"/>
      <sheetName val="Raw_Data1"/>
      <sheetName val="YTD_CoPQY2009_BU1"/>
      <sheetName val="Weekly_Manpower1"/>
      <sheetName val="Extra_Cost_Data1"/>
      <sheetName val="2F_IPQC_issue_Chart__1"/>
      <sheetName val="pcbo_工時1"/>
      <sheetName val="BB_Table1"/>
      <sheetName val="small_card_基本資料0216_041"/>
      <sheetName val="Arch_II1"/>
      <sheetName val="作業分配表"/>
      <sheetName val="Mat Summary"/>
      <sheetName val="Blf2+LOM cost bom_080902"/>
      <sheetName val="FA-LISTING"/>
      <sheetName val="Sheet1 (2)"/>
      <sheetName val="&quot;B&quot; Quote Model"/>
      <sheetName val="All-In-One"/>
      <sheetName val="MetricsData"/>
      <sheetName val="掌控表"/>
      <sheetName val="Overhead calculations"/>
      <sheetName val="掌控"/>
      <sheetName val="Proto 1"/>
      <sheetName val="Team List"/>
      <sheetName val="Neo"/>
      <sheetName val="Information"/>
      <sheetName val="MFG MVA Assumption"/>
      <sheetName val="Basic Assumption"/>
      <sheetName val="Material List"/>
      <sheetName val="MPS Q3 FY05"/>
      <sheetName val="Forwarder_Plan"/>
      <sheetName val="Master List"/>
      <sheetName val="check List"/>
      <sheetName val="wi modem及scan"/>
      <sheetName val="FA"/>
      <sheetName val="EXP2002-06sum"/>
      <sheetName val="G24-10 比較"/>
    </sheetNames>
    <sheetDataSet>
      <sheetData sheetId="0" refreshError="1">
        <row r="7">
          <cell r="E7">
            <v>453</v>
          </cell>
          <cell r="G7">
            <v>453</v>
          </cell>
          <cell r="H7">
            <v>1895</v>
          </cell>
          <cell r="J7">
            <v>1895</v>
          </cell>
          <cell r="K7">
            <v>1256</v>
          </cell>
          <cell r="M7">
            <v>1256</v>
          </cell>
          <cell r="N7">
            <v>1525</v>
          </cell>
          <cell r="P7">
            <v>1525</v>
          </cell>
          <cell r="Q7">
            <v>3087</v>
          </cell>
          <cell r="S7">
            <v>3087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IA1"/>
      <sheetName val="Blf2+LOM cost bom_080902"/>
      <sheetName val="codes"/>
      <sheetName val="Extra Cost Data"/>
      <sheetName val="Reference"/>
      <sheetName val="Main"/>
      <sheetName val="Missing device "/>
      <sheetName val="Slim Merlot Block Diagram"/>
      <sheetName val="Schedule"/>
      <sheetName val="Inventory Turns"/>
      <sheetName val="BudgetFY00"/>
      <sheetName val="Indirect Labour"/>
      <sheetName val="Version Control"/>
      <sheetName val="Instruction Sheet"/>
      <sheetName val="Bases Data"/>
      <sheetName val="buyer"/>
      <sheetName val="0414data"/>
      <sheetName val="20353-2"/>
      <sheetName val="20353-6"/>
      <sheetName val="20353-12"/>
      <sheetName val="20353-1"/>
      <sheetName val="20353-13"/>
      <sheetName val="Information"/>
      <sheetName val="ISRDATA"/>
      <sheetName val="BLUFORD3 FBOM-update081303"/>
      <sheetName val="Cost_BOM"/>
      <sheetName val="Blf2+LOM_cost_bom_080902"/>
      <sheetName val="DataSheet"/>
      <sheetName val="GSO's File"/>
      <sheetName val="Dean's File"/>
      <sheetName val="ENV Items &amp; Eq table"/>
      <sheetName val="Inventory_Turns"/>
      <sheetName val="Indirect_Labour"/>
      <sheetName val="Missing_device_"/>
      <sheetName val="MSP IN SYSTEM"/>
      <sheetName val="ActiveCodes"/>
      <sheetName val="Mat Summary"/>
      <sheetName val="Data"/>
      <sheetName val="RULES"/>
      <sheetName val="Cost_BOM1"/>
      <sheetName val="Blf2+LOM_cost_bom_0809021"/>
      <sheetName val="Extra_Cost_Data"/>
      <sheetName val="Slim_Merlot_Block_Diagram"/>
      <sheetName val="Q_BF3 FBOM-update011504 (2)"/>
      <sheetName val="BF3_Jan_Cost"/>
      <sheetName val="Q_K810VU+939 CostBOM_Rev012004"/>
      <sheetName val="T4649"/>
      <sheetName val="Cost_BOM2"/>
      <sheetName val="Blf2+LOM_cost_bom_0809022"/>
      <sheetName val="Inventory_Turns1"/>
      <sheetName val="Indirect_Labour1"/>
      <sheetName val="Missing_device_1"/>
      <sheetName val="setting"/>
      <sheetName val="CQ_Agent Carlin W5363 Bom "/>
      <sheetName val="Bases_Data"/>
      <sheetName val="ENV_Items_&amp;_Eq_table"/>
      <sheetName val="MSP_IN_SYSTEM"/>
      <sheetName val="Version_Control"/>
      <sheetName val="Instruction_Sheet"/>
      <sheetName val="OTT"/>
      <sheetName val="6520VX_cost"/>
      <sheetName val="costedBOM"/>
      <sheetName val="stdcost"/>
      <sheetName val="BF3 MB cost _0708 from MSL"/>
      <sheetName val="DATABASE"/>
      <sheetName val="sm Pcost"/>
      <sheetName val="Rank"/>
      <sheetName val="Delta to Last Week"/>
      <sheetName val="MPS Q1 FY05"/>
      <sheetName val="Detail"/>
      <sheetName val="Cost_BOM3"/>
      <sheetName val="Slim_Merlot_Block_Diagram1"/>
      <sheetName val="Blf2+LOM_cost_bom_0809023"/>
      <sheetName val="Version_Control1"/>
      <sheetName val="Instruction_Sheet1"/>
      <sheetName val="Missing_device_2"/>
      <sheetName val="BLUFORD3_FBOM-update081303"/>
      <sheetName val="Extra_Cost_Data1"/>
      <sheetName val="Inventory_Turns2"/>
      <sheetName val="Indirect_Labour2"/>
      <sheetName val="Bases_Data1"/>
      <sheetName val="ENV_Items_&amp;_Eq_table1"/>
      <sheetName val="Mat_Summary"/>
      <sheetName val="GSO's_File"/>
      <sheetName val="Dean's_File"/>
      <sheetName val="MSP_IN_SYSTEM1"/>
      <sheetName val="BF3_MB_cost__0708_from_MSL"/>
      <sheetName val="Q_BF3_FBOM-update011504_(2)"/>
      <sheetName val="Q_K810VU+939_CostBOM_Rev012004"/>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ExportData"/>
      <sheetName val="FA-LISTING"/>
      <sheetName val="pcbo 工時"/>
      <sheetName val="DataTemplate"/>
      <sheetName val="ADC-Misc Tests"/>
      <sheetName val="BIOS Regression Tests"/>
      <sheetName val="BMC Regression Tests"/>
      <sheetName val="SW Interop Tests"/>
      <sheetName val="CQ_Agent_Carlin_W5363_Bom_"/>
      <sheetName val="sm_Pcost"/>
      <sheetName val="Workings"/>
      <sheetName val="客戶別"/>
      <sheetName val="工作表1"/>
      <sheetName val="Issues 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IDE"/>
      <sheetName val="Audio_AC97"/>
      <sheetName val="AGP_8X"/>
      <sheetName val="Ethernet"/>
      <sheetName val="HUB_Link1_5"/>
      <sheetName val="LPC"/>
      <sheetName val=" PCI (Jazz Riser)"/>
      <sheetName val="Power"/>
      <sheetName val="SMBus"/>
      <sheetName val="AGP 4X"/>
      <sheetName val="Master Lists"/>
      <sheetName val="Data lists"/>
      <sheetName val="Field Lists"/>
      <sheetName val="Cost_BOM4"/>
      <sheetName val="Blf2+LOM_cost_bom_0809024"/>
      <sheetName val="Extra_Cost_Data2"/>
      <sheetName val="Missing_device_3"/>
      <sheetName val="Slim_Merlot_Block_Diagram2"/>
      <sheetName val="Bases_Data2"/>
      <sheetName val="ENV_Items_&amp;_Eq_table2"/>
      <sheetName val="MSP_IN_SYSTEM2"/>
      <sheetName val="Inventory_Turns3"/>
      <sheetName val="Indirect_Labour3"/>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BF3_MB_cost__0708_from_MSL1"/>
      <sheetName val="sm_Pcost1"/>
      <sheetName val="Delta_to_Last_Week1"/>
      <sheetName val="MPS_Q1_FY051"/>
      <sheetName val="wsp_12-03"/>
      <sheetName val="RickelsRFQPWA#_2"/>
      <sheetName val="Receiving_Inspection"/>
      <sheetName val="噴漆_and_粉烤尺寸費率"/>
      <sheetName val="印刷data_base"/>
      <sheetName val="pcbo_工時"/>
      <sheetName val="ADC-Misc_Tests"/>
      <sheetName val="BIOS_Regression_Tests"/>
      <sheetName val="BMC_Regression_Tests"/>
      <sheetName val="SW_Interop_Tests"/>
      <sheetName val="Weekly Manpower"/>
      <sheetName val="Xenon"/>
      <sheetName val="MZCN&amp;1&amp;2"/>
      <sheetName val="MZC300"/>
      <sheetName val="MZC400"/>
      <sheetName val="MZC500"/>
      <sheetName val="MZC800"/>
      <sheetName val="MZC900"/>
      <sheetName val="Account Group"/>
      <sheetName val="Detail Schedule"/>
      <sheetName val="OverTime Rule"/>
      <sheetName val="RPT_OBJ"/>
      <sheetName val="Product Data Entry"/>
      <sheetName val="Issues_List"/>
      <sheetName val="FA"/>
      <sheetName val="Instructions"/>
      <sheetName val="75EY"/>
      <sheetName val="75EX"/>
      <sheetName val="72HX"/>
      <sheetName val="72HY"/>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 xml:space="preserve">IC;LM358,DUAL OP/AMP,SO 8P    </v>
          </cell>
          <cell r="C154">
            <v>1</v>
          </cell>
          <cell r="D154">
            <v>0.1</v>
          </cell>
        </row>
        <row r="155">
          <cell r="A155" t="str">
            <v>286300431005</v>
          </cell>
          <cell r="B155" t="str">
            <v xml:space="preserve">IC;TL431A,2.495V,+-1%,SO,8P  </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242600000372</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1">
          <cell r="A1" t="str">
            <v>242600000372</v>
          </cell>
        </row>
      </sheetData>
      <sheetData sheetId="53">
        <row r="1">
          <cell r="A1" t="str">
            <v>242600000372</v>
          </cell>
        </row>
      </sheetData>
      <sheetData sheetId="54">
        <row r="1">
          <cell r="A1" t="str">
            <v>242600000372</v>
          </cell>
        </row>
      </sheetData>
      <sheetData sheetId="55">
        <row r="1">
          <cell r="A1" t="str">
            <v>242600000372</v>
          </cell>
        </row>
      </sheetData>
      <sheetData sheetId="56">
        <row r="1">
          <cell r="A1" t="str">
            <v>242600000372</v>
          </cell>
        </row>
      </sheetData>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efreshError="1"/>
      <sheetData sheetId="65" refreshError="1"/>
      <sheetData sheetId="66">
        <row r="1">
          <cell r="A1" t="str">
            <v>242600000372</v>
          </cell>
        </row>
      </sheetData>
      <sheetData sheetId="67" refreshError="1"/>
      <sheetData sheetId="68">
        <row r="1">
          <cell r="A1" t="str">
            <v>242600000372</v>
          </cell>
        </row>
      </sheetData>
      <sheetData sheetId="69" refreshError="1"/>
      <sheetData sheetId="70" refreshError="1"/>
      <sheetData sheetId="71" refreshError="1"/>
      <sheetData sheetId="72" refreshError="1"/>
      <sheetData sheetId="73" refreshError="1"/>
      <sheetData sheetId="74" refreshError="1"/>
      <sheetData sheetId="75">
        <row r="1">
          <cell r="A1" t="str">
            <v>242600000372</v>
          </cell>
        </row>
      </sheetData>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efreshError="1"/>
      <sheetData sheetId="96" refreshError="1"/>
      <sheetData sheetId="97" refreshError="1"/>
      <sheetData sheetId="98" refreshError="1"/>
      <sheetData sheetId="99">
        <row r="1">
          <cell r="A1" t="str">
            <v>242600000372</v>
          </cell>
        </row>
      </sheetData>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
          <cell r="A1" t="str">
            <v>242600000372</v>
          </cell>
        </row>
      </sheetData>
      <sheetData sheetId="158">
        <row r="1">
          <cell r="A1" t="str">
            <v>242600000372</v>
          </cell>
        </row>
      </sheetData>
      <sheetData sheetId="159">
        <row r="1">
          <cell r="A1" t="str">
            <v>242600000372</v>
          </cell>
        </row>
      </sheetData>
      <sheetData sheetId="160">
        <row r="1">
          <cell r="A1" t="str">
            <v>242600000372</v>
          </cell>
        </row>
      </sheetData>
      <sheetData sheetId="161">
        <row r="1">
          <cell r="A1" t="str">
            <v>242600000372</v>
          </cell>
        </row>
      </sheetData>
      <sheetData sheetId="162">
        <row r="1">
          <cell r="A1" t="str">
            <v>242600000372</v>
          </cell>
        </row>
      </sheetData>
      <sheetData sheetId="163">
        <row r="1">
          <cell r="A1" t="str">
            <v>242600000372</v>
          </cell>
        </row>
      </sheetData>
      <sheetData sheetId="164">
        <row r="1">
          <cell r="A1" t="str">
            <v>242600000372</v>
          </cell>
        </row>
      </sheetData>
      <sheetData sheetId="165">
        <row r="1">
          <cell r="A1" t="str">
            <v>242600000372</v>
          </cell>
        </row>
      </sheetData>
      <sheetData sheetId="166">
        <row r="1">
          <cell r="A1" t="str">
            <v>242600000372</v>
          </cell>
        </row>
      </sheetData>
      <sheetData sheetId="167">
        <row r="1">
          <cell r="A1" t="str">
            <v>242600000372</v>
          </cell>
        </row>
      </sheetData>
      <sheetData sheetId="168">
        <row r="1">
          <cell r="A1" t="str">
            <v>242600000372</v>
          </cell>
        </row>
      </sheetData>
      <sheetData sheetId="169">
        <row r="1">
          <cell r="A1" t="str">
            <v>242600000372</v>
          </cell>
        </row>
      </sheetData>
      <sheetData sheetId="170">
        <row r="1">
          <cell r="A1" t="str">
            <v>242600000372</v>
          </cell>
        </row>
      </sheetData>
      <sheetData sheetId="171">
        <row r="1">
          <cell r="A1" t="str">
            <v>242600000372</v>
          </cell>
        </row>
      </sheetData>
      <sheetData sheetId="172">
        <row r="1">
          <cell r="A1" t="str">
            <v>242600000372</v>
          </cell>
        </row>
      </sheetData>
      <sheetData sheetId="173">
        <row r="1">
          <cell r="A1" t="str">
            <v>242600000372</v>
          </cell>
        </row>
      </sheetData>
      <sheetData sheetId="174">
        <row r="1">
          <cell r="A1" t="str">
            <v>242600000372</v>
          </cell>
        </row>
      </sheetData>
      <sheetData sheetId="175">
        <row r="1">
          <cell r="A1" t="str">
            <v>242600000372</v>
          </cell>
        </row>
      </sheetData>
      <sheetData sheetId="176">
        <row r="1">
          <cell r="A1" t="str">
            <v>242600000372</v>
          </cell>
        </row>
      </sheetData>
      <sheetData sheetId="177">
        <row r="1">
          <cell r="A1" t="str">
            <v>242600000372</v>
          </cell>
        </row>
      </sheetData>
      <sheetData sheetId="178">
        <row r="1">
          <cell r="A1" t="str">
            <v>242600000372</v>
          </cell>
        </row>
      </sheetData>
      <sheetData sheetId="179">
        <row r="1">
          <cell r="A1" t="str">
            <v>242600000372</v>
          </cell>
        </row>
      </sheetData>
      <sheetData sheetId="180">
        <row r="1">
          <cell r="A1" t="str">
            <v>242600000372</v>
          </cell>
        </row>
      </sheetData>
      <sheetData sheetId="181">
        <row r="1">
          <cell r="A1" t="str">
            <v>242600000372</v>
          </cell>
        </row>
      </sheetData>
      <sheetData sheetId="182">
        <row r="1">
          <cell r="A1" t="str">
            <v>242600000372</v>
          </cell>
        </row>
      </sheetData>
      <sheetData sheetId="183">
        <row r="1">
          <cell r="A1" t="str">
            <v>242600000372</v>
          </cell>
        </row>
      </sheetData>
      <sheetData sheetId="184">
        <row r="1">
          <cell r="A1" t="str">
            <v>242600000372</v>
          </cell>
        </row>
      </sheetData>
      <sheetData sheetId="185">
        <row r="1">
          <cell r="A1" t="str">
            <v>242600000372</v>
          </cell>
        </row>
      </sheetData>
      <sheetData sheetId="186">
        <row r="1">
          <cell r="A1" t="str">
            <v>242600000372</v>
          </cell>
        </row>
      </sheetData>
      <sheetData sheetId="187">
        <row r="1">
          <cell r="A1" t="str">
            <v>242600000372</v>
          </cell>
        </row>
      </sheetData>
      <sheetData sheetId="188">
        <row r="1">
          <cell r="A1" t="str">
            <v>242600000372</v>
          </cell>
        </row>
      </sheetData>
      <sheetData sheetId="189">
        <row r="1">
          <cell r="A1" t="str">
            <v>242600000372</v>
          </cell>
        </row>
      </sheetData>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Blf2+LOM cost bom_080902"/>
      <sheetName val="codes"/>
      <sheetName val="IA1"/>
      <sheetName val="Reference"/>
      <sheetName val="Main"/>
      <sheetName val="Missing device "/>
      <sheetName val="Slim Merlot Block Diagram"/>
      <sheetName val="0414data"/>
      <sheetName val="Extra Cost Data"/>
      <sheetName val="Schedule"/>
      <sheetName val="Inventory Turns"/>
      <sheetName val="BudgetFY00"/>
      <sheetName val="Indirect Labour"/>
      <sheetName val="Version Control"/>
      <sheetName val="Instruction Sheet"/>
      <sheetName val="Cost_BOM"/>
      <sheetName val="20353-2"/>
      <sheetName val="20353-6"/>
      <sheetName val="20353-12"/>
      <sheetName val="20353-1"/>
      <sheetName val="20353-13"/>
      <sheetName val="Information"/>
      <sheetName val="Bases Data"/>
      <sheetName val="ISRDATA"/>
      <sheetName val="BLUFORD3 FBOM-update081303"/>
      <sheetName val="ENV Items &amp; Eq table"/>
      <sheetName val="MSP IN SYSTEM"/>
      <sheetName val="ActiveCodes"/>
      <sheetName val="buyer"/>
      <sheetName val="Blf2+LOM_cost_bom_080902"/>
      <sheetName val="DataSheet"/>
      <sheetName val="GSO's File"/>
      <sheetName val="Dean's File"/>
      <sheetName val="Inventory_Turns"/>
      <sheetName val="Indirect_Labour"/>
      <sheetName val="Missing_device_"/>
      <sheetName val="Mat Summary"/>
      <sheetName val="Data"/>
      <sheetName val="Cost_BOM1"/>
      <sheetName val="Blf2+LOM_cost_bom_0809021"/>
      <sheetName val="Cost_BOM2"/>
      <sheetName val="Blf2+LOM_cost_bom_0809022"/>
      <sheetName val="Inventory_Turns1"/>
      <sheetName val="Indirect_Labour1"/>
      <sheetName val="Missing_device_1"/>
      <sheetName val="RULES"/>
      <sheetName val="Q_BF3 FBOM-update011504 (2)"/>
      <sheetName val="BF3_Jan_Cost"/>
      <sheetName val="Q_K810VU+939 CostBOM_Rev012004"/>
      <sheetName val="T4649"/>
      <sheetName val="Extra_Cost_Data"/>
      <sheetName val="Slim_Merlot_Block_Diagram"/>
      <sheetName val="6520VX_cost"/>
      <sheetName val="setting"/>
      <sheetName val="CQ_Agent Carlin W5363 Bom "/>
      <sheetName val="Bases_Data"/>
      <sheetName val="ENV_Items_&amp;_Eq_table"/>
      <sheetName val="MSP_IN_SYSTEM"/>
      <sheetName val="Version_Control"/>
      <sheetName val="Instruction_Sheet"/>
      <sheetName val="OTT"/>
      <sheetName val="costedBOM"/>
      <sheetName val="stdcost"/>
      <sheetName val="sm Pcost"/>
      <sheetName val="Rank"/>
      <sheetName val="ExportData"/>
      <sheetName val="BF3 MB cost _0708 from MSL"/>
      <sheetName val="DATABASE"/>
      <sheetName val="Delta to Last Week"/>
      <sheetName val="MPS Q1 FY05"/>
      <sheetName val="Detail"/>
      <sheetName val="Cost_BOM3"/>
      <sheetName val="Blf2+LOM_cost_bom_0809023"/>
      <sheetName val="Missing_device_2"/>
      <sheetName val="Slim_Merlot_Block_Diagram1"/>
      <sheetName val="Bases_Data1"/>
      <sheetName val="Extra_Cost_Data1"/>
      <sheetName val="Inventory_Turns2"/>
      <sheetName val="Indirect_Labour2"/>
      <sheetName val="Version_Control1"/>
      <sheetName val="Instruction_Sheet1"/>
      <sheetName val="ENV_Items_&amp;_Eq_table1"/>
      <sheetName val="MSP_IN_SYSTEM1"/>
      <sheetName val="BLUFORD3_FBOM-update081303"/>
      <sheetName val="GSO's_File"/>
      <sheetName val="Dean's_File"/>
      <sheetName val="Mat_Summary"/>
      <sheetName val="Q_BF3_FBOM-update011504_(2)"/>
      <sheetName val="Q_K810VU+939_CostBOM_Rev012004"/>
      <sheetName val="CQ_Agent_Carlin_W5363_Bom_"/>
      <sheetName val="sm_Pcost"/>
      <sheetName val="工作表1"/>
      <sheetName val="Issues List"/>
      <sheetName val="BF3_MB_cost__0708_from_MSL"/>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客戶別"/>
      <sheetName val="pcbo 工時"/>
      <sheetName val="FA-LISTING"/>
      <sheetName val="Workings"/>
      <sheetName val="Account Group"/>
      <sheetName val="DataTemplate"/>
      <sheetName val="ADC-Misc Tests"/>
      <sheetName val="BIOS Regression Tests"/>
      <sheetName val="BMC Regression Tests"/>
      <sheetName val="SW Interop Tests"/>
      <sheetName val="AGP 4X"/>
      <sheetName val="Cost_BOM4"/>
      <sheetName val="Blf2+LOM_cost_bom_0809024"/>
      <sheetName val="Missing_device_3"/>
      <sheetName val="Slim_Merlot_Block_Diagram2"/>
      <sheetName val="Bases_Data2"/>
      <sheetName val="Extra_Cost_Data2"/>
      <sheetName val="Inventory_Turns3"/>
      <sheetName val="Indirect_Labour3"/>
      <sheetName val="ENV_Items_&amp;_Eq_table2"/>
      <sheetName val="MSP_IN_SYSTEM2"/>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sm_Pcost1"/>
      <sheetName val="BF3_MB_cost__0708_from_MSL1"/>
      <sheetName val="Delta_to_Last_Week1"/>
      <sheetName val="MPS_Q1_FY051"/>
      <sheetName val="pcbo_工時"/>
      <sheetName val="wsp_12-03"/>
      <sheetName val="RickelsRFQPWA#_2"/>
      <sheetName val="Receiving_Inspection"/>
      <sheetName val="噴漆_and_粉烤尺寸費率"/>
      <sheetName val="印刷data_base"/>
      <sheetName val="Issues_List"/>
      <sheetName val="Weekly Manpower"/>
      <sheetName val="Xenon"/>
      <sheetName val="MZCN&amp;1&amp;2"/>
      <sheetName val="MZC300"/>
      <sheetName val="MZC400"/>
      <sheetName val="MZC500"/>
      <sheetName val="MZC800"/>
      <sheetName val="MZC900"/>
      <sheetName val="AGP_8X"/>
      <sheetName val="Ethernet"/>
      <sheetName val="HUB_Link1_5"/>
      <sheetName val="Power"/>
      <sheetName val="SMBus"/>
      <sheetName val="Product Data Entry"/>
      <sheetName val="IDE"/>
      <sheetName val="Audio_AC97"/>
      <sheetName val="LPC"/>
      <sheetName val=" PCI (Jazz Riser)"/>
      <sheetName val="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Detail Schedule"/>
      <sheetName val="OverTime Rule"/>
      <sheetName val="wi modem及scan"/>
      <sheetName val="Master Lists"/>
      <sheetName val="Data lists"/>
      <sheetName val="Field Lists"/>
      <sheetName val="ADC-Misc_Tests"/>
      <sheetName val="BIOS_Regression_Tests"/>
      <sheetName val="BMC_Regression_Tests"/>
      <sheetName val="SW_Interop_Tests"/>
      <sheetName val="RPT_OBJ"/>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 xml:space="preserve">IC;LM358,DUAL OP/AMP,SO 8P    </v>
          </cell>
          <cell r="C154">
            <v>1</v>
          </cell>
          <cell r="D154">
            <v>0.1</v>
          </cell>
        </row>
        <row r="155">
          <cell r="A155" t="str">
            <v>286300431005</v>
          </cell>
          <cell r="B155" t="str">
            <v xml:space="preserve">IC;TL431A,2.495V,+-1%,SO,8P  </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ow r="1">
          <cell r="A1" t="str">
            <v>242600000372</v>
          </cell>
        </row>
      </sheetData>
      <sheetData sheetId="45">
        <row r="1">
          <cell r="A1" t="str">
            <v>242600000372</v>
          </cell>
        </row>
      </sheetData>
      <sheetData sheetId="46">
        <row r="1">
          <cell r="A1" t="str">
            <v>242600000372</v>
          </cell>
        </row>
      </sheetData>
      <sheetData sheetId="47">
        <row r="1">
          <cell r="A1" t="str">
            <v>242600000372</v>
          </cell>
        </row>
      </sheetData>
      <sheetData sheetId="48">
        <row r="1">
          <cell r="A1" t="str">
            <v>242600000372</v>
          </cell>
        </row>
      </sheetData>
      <sheetData sheetId="49">
        <row r="1">
          <cell r="A1" t="str">
            <v>242600000372</v>
          </cell>
        </row>
      </sheetData>
      <sheetData sheetId="50" refreshError="1"/>
      <sheetData sheetId="51">
        <row r="1">
          <cell r="A1" t="str">
            <v>242600000372</v>
          </cell>
        </row>
      </sheetData>
      <sheetData sheetId="52">
        <row r="1">
          <cell r="A1" t="str">
            <v>242600000372</v>
          </cell>
        </row>
      </sheetData>
      <sheetData sheetId="53" refreshError="1"/>
      <sheetData sheetId="54" refreshError="1"/>
      <sheetData sheetId="55">
        <row r="1">
          <cell r="A1" t="str">
            <v>242600000372</v>
          </cell>
        </row>
      </sheetData>
      <sheetData sheetId="56" refreshError="1"/>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ow r="1">
          <cell r="A1" t="str">
            <v>242600000372</v>
          </cell>
        </row>
      </sheetData>
      <sheetData sheetId="65" refreshError="1"/>
      <sheetData sheetId="66" refreshError="1"/>
      <sheetData sheetId="67" refreshError="1"/>
      <sheetData sheetId="68">
        <row r="1">
          <cell r="A1" t="str">
            <v>242600000372</v>
          </cell>
        </row>
      </sheetData>
      <sheetData sheetId="69" refreshError="1"/>
      <sheetData sheetId="70" refreshError="1"/>
      <sheetData sheetId="71">
        <row r="1">
          <cell r="A1" t="str">
            <v>242600000372</v>
          </cell>
        </row>
      </sheetData>
      <sheetData sheetId="72">
        <row r="1">
          <cell r="A1" t="str">
            <v>242600000372</v>
          </cell>
        </row>
      </sheetData>
      <sheetData sheetId="73" refreshError="1"/>
      <sheetData sheetId="74" refreshError="1"/>
      <sheetData sheetId="75" refreshError="1"/>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ow r="1">
          <cell r="A1" t="str">
            <v>242600000372</v>
          </cell>
        </row>
      </sheetData>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1">
          <cell r="A1" t="str">
            <v>242600000372</v>
          </cell>
        </row>
      </sheetData>
      <sheetData sheetId="110" refreshError="1"/>
      <sheetData sheetId="111" refreshError="1"/>
      <sheetData sheetId="112">
        <row r="1">
          <cell r="A1" t="str">
            <v>242600000372</v>
          </cell>
        </row>
      </sheetData>
      <sheetData sheetId="113">
        <row r="1">
          <cell r="A1" t="str">
            <v>242600000372</v>
          </cell>
        </row>
      </sheetData>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ow r="1">
          <cell r="A1" t="str">
            <v>242600000372</v>
          </cell>
        </row>
      </sheetData>
      <sheetData sheetId="124"/>
      <sheetData sheetId="125">
        <row r="1">
          <cell r="A1" t="str">
            <v>242600000372</v>
          </cell>
        </row>
      </sheetData>
      <sheetData sheetId="126"/>
      <sheetData sheetId="127"/>
      <sheetData sheetId="128">
        <row r="1">
          <cell r="A1" t="str">
            <v>242600000372</v>
          </cell>
        </row>
      </sheetData>
      <sheetData sheetId="129">
        <row r="1">
          <cell r="A1" t="str">
            <v>242600000372</v>
          </cell>
        </row>
      </sheetData>
      <sheetData sheetId="130"/>
      <sheetData sheetId="131">
        <row r="1">
          <cell r="A1" t="str">
            <v>242600000372</v>
          </cell>
        </row>
      </sheetData>
      <sheetData sheetId="132"/>
      <sheetData sheetId="133"/>
      <sheetData sheetId="134"/>
      <sheetData sheetId="135">
        <row r="1">
          <cell r="A1" t="str">
            <v>242600000372</v>
          </cell>
        </row>
      </sheetData>
      <sheetData sheetId="136"/>
      <sheetData sheetId="137">
        <row r="1">
          <cell r="A1" t="str">
            <v>242600000372</v>
          </cell>
        </row>
      </sheetData>
      <sheetData sheetId="138">
        <row r="1">
          <cell r="A1" t="str">
            <v>242600000372</v>
          </cell>
        </row>
      </sheetData>
      <sheetData sheetId="139">
        <row r="1">
          <cell r="A1" t="str">
            <v>242600000372</v>
          </cell>
        </row>
      </sheetData>
      <sheetData sheetId="140">
        <row r="1">
          <cell r="A1" t="str">
            <v>242600000372</v>
          </cell>
        </row>
      </sheetData>
      <sheetData sheetId="141">
        <row r="1">
          <cell r="A1" t="str">
            <v>242600000372</v>
          </cell>
        </row>
      </sheetData>
      <sheetData sheetId="142">
        <row r="1">
          <cell r="A1" t="str">
            <v>242600000372</v>
          </cell>
        </row>
      </sheetData>
      <sheetData sheetId="143">
        <row r="1">
          <cell r="A1" t="str">
            <v>242600000372</v>
          </cell>
        </row>
      </sheetData>
      <sheetData sheetId="144"/>
      <sheetData sheetId="145">
        <row r="1">
          <cell r="A1" t="str">
            <v>242600000372</v>
          </cell>
        </row>
      </sheetData>
      <sheetData sheetId="146">
        <row r="1">
          <cell r="A1" t="str">
            <v>242600000372</v>
          </cell>
        </row>
      </sheetData>
      <sheetData sheetId="147">
        <row r="1">
          <cell r="A1" t="str">
            <v>242600000372</v>
          </cell>
        </row>
      </sheetData>
      <sheetData sheetId="148">
        <row r="1">
          <cell r="A1" t="str">
            <v>242600000372</v>
          </cell>
        </row>
      </sheetData>
      <sheetData sheetId="149">
        <row r="1">
          <cell r="A1" t="str">
            <v>242600000372</v>
          </cell>
        </row>
      </sheetData>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sheetData sheetId="202"/>
      <sheetData sheetId="203"/>
      <sheetData sheetId="204"/>
      <sheetData sheetId="20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I"/>
      <sheetName val="Detail"/>
      <sheetName val="Vise"/>
      <sheetName val="Xbox"/>
      <sheetName val="Summary"/>
      <sheetName val="Recruit Plan for HR"/>
      <sheetName val="Gap"/>
      <sheetName val="Recruit Plan"/>
      <sheetName val="DL Manpower Control"/>
      <sheetName val="FA"/>
      <sheetName val="Sheet3"/>
      <sheetName val="mask"/>
      <sheetName val="IA1"/>
      <sheetName val="summary_4.5%MOH"/>
      <sheetName val="MZC300"/>
      <sheetName val="MZC400"/>
      <sheetName val="MZC500"/>
      <sheetName val="MZC800"/>
      <sheetName val="MZC900"/>
      <sheetName val="Weekly Manpower"/>
      <sheetName val="Xenon"/>
      <sheetName val="MZCN&amp;1&amp;2"/>
      <sheetName val="WI MODEM及SCAN"/>
      <sheetName val="BOM"/>
      <sheetName val="codes"/>
      <sheetName val="AMER"/>
      <sheetName val="Start"/>
      <sheetName val="ACE AVL"/>
      <sheetName val="Reference"/>
      <sheetName val="Assumptions"/>
      <sheetName val="Part Data"/>
      <sheetName val="Information"/>
      <sheetName val="Detail Schedule"/>
      <sheetName val="OverTime Rule"/>
      <sheetName val="Recruit_Plan_for_HR"/>
      <sheetName val="Recruit_Plan"/>
      <sheetName val="DL_Manpower_Control"/>
      <sheetName val="summary_4_5%MOH"/>
      <sheetName val="Weekly_Manpower"/>
      <sheetName val="WI_MODEM及SCAN"/>
      <sheetName val="Part_Data"/>
      <sheetName val="MPS Q1 FY05"/>
      <sheetName val="MPS Q2 FY05"/>
      <sheetName val="Blf2+LOM cost bom_080902"/>
      <sheetName val="ISRDATA"/>
      <sheetName val="충전기"/>
      <sheetName val="FA-LISTING"/>
      <sheetName val="Extra Cost Data"/>
      <sheetName val="Baseline &amp; Summary"/>
      <sheetName val="Team List"/>
      <sheetName val="Cover"/>
      <sheetName val="ESSM Syst"/>
      <sheetName val="Product Data Entry"/>
      <sheetName val="非機種"/>
      <sheetName val="Mat Summary"/>
      <sheetName val="Issues List"/>
      <sheetName val="AMD MB FBOM_010303"/>
      <sheetName val="pcbo 工時"/>
      <sheetName val="AGP_8X"/>
      <sheetName val="Ethernet"/>
      <sheetName val="HUB_Link1_5"/>
      <sheetName val="lpc"/>
      <sheetName val="power"/>
      <sheetName val="&quot;B&quot; Quote Model"/>
    </sheetNames>
    <sheetDataSet>
      <sheetData sheetId="0" refreshError="1">
        <row r="4">
          <cell r="E4">
            <v>1</v>
          </cell>
        </row>
        <row r="14">
          <cell r="D14">
            <v>1</v>
          </cell>
          <cell r="E14">
            <v>2</v>
          </cell>
          <cell r="F14">
            <v>3</v>
          </cell>
          <cell r="G14">
            <v>4</v>
          </cell>
          <cell r="H14">
            <v>5</v>
          </cell>
          <cell r="I14">
            <v>6</v>
          </cell>
        </row>
        <row r="15">
          <cell r="D15">
            <v>0</v>
          </cell>
          <cell r="E15">
            <v>0</v>
          </cell>
          <cell r="F15">
            <v>0</v>
          </cell>
          <cell r="G15">
            <v>0</v>
          </cell>
          <cell r="H15">
            <v>0</v>
          </cell>
          <cell r="I15">
            <v>0</v>
          </cell>
        </row>
        <row r="16">
          <cell r="D16">
            <v>7</v>
          </cell>
          <cell r="E16">
            <v>9</v>
          </cell>
          <cell r="F16">
            <v>11</v>
          </cell>
          <cell r="G16">
            <v>13</v>
          </cell>
          <cell r="H16">
            <v>16</v>
          </cell>
          <cell r="I16">
            <v>16</v>
          </cell>
        </row>
        <row r="17">
          <cell r="D17">
            <v>2</v>
          </cell>
          <cell r="E17">
            <v>3</v>
          </cell>
          <cell r="F17">
            <v>3</v>
          </cell>
          <cell r="G17">
            <v>3</v>
          </cell>
          <cell r="H17">
            <v>4</v>
          </cell>
          <cell r="I17">
            <v>4</v>
          </cell>
        </row>
        <row r="18">
          <cell r="D18">
            <v>2</v>
          </cell>
          <cell r="E18">
            <v>4</v>
          </cell>
          <cell r="F18">
            <v>4</v>
          </cell>
          <cell r="G18">
            <v>5</v>
          </cell>
          <cell r="H18">
            <v>5</v>
          </cell>
          <cell r="I18">
            <v>5</v>
          </cell>
        </row>
        <row r="19">
          <cell r="D19">
            <v>18</v>
          </cell>
          <cell r="E19">
            <v>22</v>
          </cell>
          <cell r="F19">
            <v>33</v>
          </cell>
          <cell r="G19">
            <v>37</v>
          </cell>
          <cell r="H19">
            <v>44</v>
          </cell>
          <cell r="I19">
            <v>46</v>
          </cell>
        </row>
        <row r="20">
          <cell r="D20">
            <v>3</v>
          </cell>
          <cell r="E20">
            <v>3</v>
          </cell>
          <cell r="F20">
            <v>3</v>
          </cell>
          <cell r="G20">
            <v>3</v>
          </cell>
          <cell r="H20">
            <v>3</v>
          </cell>
          <cell r="I20">
            <v>3</v>
          </cell>
        </row>
        <row r="21">
          <cell r="D21">
            <v>2</v>
          </cell>
          <cell r="E21">
            <v>2</v>
          </cell>
          <cell r="F21">
            <v>2</v>
          </cell>
          <cell r="G21">
            <v>3</v>
          </cell>
          <cell r="H21">
            <v>3</v>
          </cell>
          <cell r="I21">
            <v>3</v>
          </cell>
        </row>
        <row r="22">
          <cell r="D22">
            <v>34</v>
          </cell>
          <cell r="E22">
            <v>43</v>
          </cell>
          <cell r="F22">
            <v>56</v>
          </cell>
          <cell r="G22">
            <v>64</v>
          </cell>
          <cell r="H22">
            <v>75</v>
          </cell>
          <cell r="I22">
            <v>77</v>
          </cell>
        </row>
        <row r="48">
          <cell r="D48">
            <v>1</v>
          </cell>
          <cell r="E48">
            <v>2</v>
          </cell>
          <cell r="F48">
            <v>3</v>
          </cell>
          <cell r="G48">
            <v>4</v>
          </cell>
          <cell r="H48">
            <v>5</v>
          </cell>
          <cell r="I48">
            <v>6</v>
          </cell>
        </row>
        <row r="49">
          <cell r="D49">
            <v>25</v>
          </cell>
          <cell r="E49">
            <v>50</v>
          </cell>
          <cell r="F49">
            <v>75</v>
          </cell>
          <cell r="G49">
            <v>100</v>
          </cell>
          <cell r="H49">
            <v>125</v>
          </cell>
          <cell r="I49">
            <v>150</v>
          </cell>
        </row>
        <row r="50">
          <cell r="D50">
            <v>1</v>
          </cell>
          <cell r="E50">
            <v>1</v>
          </cell>
          <cell r="F50">
            <v>2</v>
          </cell>
          <cell r="G50">
            <v>2</v>
          </cell>
          <cell r="H50">
            <v>3</v>
          </cell>
          <cell r="I50">
            <v>3</v>
          </cell>
        </row>
        <row r="51">
          <cell r="D51">
            <v>26</v>
          </cell>
          <cell r="E51">
            <v>51</v>
          </cell>
          <cell r="F51">
            <v>77</v>
          </cell>
          <cell r="G51">
            <v>102</v>
          </cell>
          <cell r="H51">
            <v>128</v>
          </cell>
          <cell r="I51">
            <v>153</v>
          </cell>
        </row>
        <row r="52">
          <cell r="D52">
            <v>1</v>
          </cell>
          <cell r="E52">
            <v>2</v>
          </cell>
          <cell r="F52">
            <v>3</v>
          </cell>
          <cell r="G52">
            <v>4</v>
          </cell>
          <cell r="H52">
            <v>5</v>
          </cell>
          <cell r="I52">
            <v>6</v>
          </cell>
        </row>
        <row r="53">
          <cell r="D53">
            <v>58</v>
          </cell>
          <cell r="E53">
            <v>116</v>
          </cell>
          <cell r="F53">
            <v>174</v>
          </cell>
          <cell r="G53">
            <v>232</v>
          </cell>
          <cell r="H53">
            <v>290</v>
          </cell>
          <cell r="I53">
            <v>348</v>
          </cell>
        </row>
        <row r="54">
          <cell r="D54">
            <v>3</v>
          </cell>
          <cell r="E54">
            <v>6</v>
          </cell>
          <cell r="F54">
            <v>9</v>
          </cell>
          <cell r="G54">
            <v>12</v>
          </cell>
          <cell r="H54">
            <v>15</v>
          </cell>
          <cell r="I54">
            <v>18</v>
          </cell>
        </row>
        <row r="55">
          <cell r="D55">
            <v>61</v>
          </cell>
          <cell r="E55">
            <v>122</v>
          </cell>
          <cell r="F55">
            <v>183</v>
          </cell>
          <cell r="G55">
            <v>244</v>
          </cell>
          <cell r="H55">
            <v>305</v>
          </cell>
          <cell r="I55">
            <v>366</v>
          </cell>
        </row>
      </sheetData>
      <sheetData sheetId="1" refreshError="1">
        <row r="4">
          <cell r="E4">
            <v>1</v>
          </cell>
          <cell r="F4">
            <v>1</v>
          </cell>
          <cell r="G4">
            <v>1</v>
          </cell>
          <cell r="H4">
            <v>1</v>
          </cell>
          <cell r="I4">
            <v>2</v>
          </cell>
          <cell r="J4">
            <v>2</v>
          </cell>
          <cell r="K4">
            <v>2</v>
          </cell>
          <cell r="L4">
            <v>2</v>
          </cell>
          <cell r="M4">
            <v>3</v>
          </cell>
          <cell r="N4">
            <v>3</v>
          </cell>
          <cell r="O4">
            <v>3</v>
          </cell>
          <cell r="P4">
            <v>3</v>
          </cell>
          <cell r="Q4">
            <v>3</v>
          </cell>
          <cell r="R4">
            <v>4</v>
          </cell>
          <cell r="S4">
            <v>4</v>
          </cell>
          <cell r="T4">
            <v>4</v>
          </cell>
          <cell r="U4">
            <v>4</v>
          </cell>
          <cell r="V4">
            <v>5</v>
          </cell>
          <cell r="W4">
            <v>5</v>
          </cell>
          <cell r="X4">
            <v>5</v>
          </cell>
          <cell r="Y4">
            <v>5</v>
          </cell>
          <cell r="Z4">
            <v>5</v>
          </cell>
          <cell r="AA4">
            <v>6</v>
          </cell>
          <cell r="AB4">
            <v>6</v>
          </cell>
          <cell r="AC4">
            <v>6</v>
          </cell>
          <cell r="AD4">
            <v>6</v>
          </cell>
          <cell r="AE4">
            <v>7</v>
          </cell>
          <cell r="AF4">
            <v>7</v>
          </cell>
          <cell r="AG4">
            <v>7</v>
          </cell>
          <cell r="AH4">
            <v>7</v>
          </cell>
          <cell r="AI4">
            <v>8</v>
          </cell>
          <cell r="AJ4">
            <v>8</v>
          </cell>
          <cell r="AK4">
            <v>8</v>
          </cell>
          <cell r="AL4">
            <v>8</v>
          </cell>
          <cell r="AM4">
            <v>8</v>
          </cell>
          <cell r="AN4">
            <v>9</v>
          </cell>
          <cell r="AO4">
            <v>9</v>
          </cell>
          <cell r="AP4">
            <v>9</v>
          </cell>
          <cell r="AQ4">
            <v>9</v>
          </cell>
          <cell r="AR4">
            <v>10</v>
          </cell>
          <cell r="AS4">
            <v>10</v>
          </cell>
          <cell r="AT4">
            <v>10</v>
          </cell>
          <cell r="AU4">
            <v>10</v>
          </cell>
          <cell r="AV4">
            <v>11</v>
          </cell>
          <cell r="AW4">
            <v>11</v>
          </cell>
          <cell r="AX4">
            <v>11</v>
          </cell>
          <cell r="AY4">
            <v>11</v>
          </cell>
          <cell r="AZ4">
            <v>11</v>
          </cell>
          <cell r="BA4">
            <v>12</v>
          </cell>
          <cell r="BB4">
            <v>12</v>
          </cell>
          <cell r="BC4">
            <v>12</v>
          </cell>
          <cell r="BD4">
            <v>12</v>
          </cell>
        </row>
        <row r="6">
          <cell r="E6">
            <v>2</v>
          </cell>
          <cell r="F6">
            <v>2</v>
          </cell>
          <cell r="G6">
            <v>2</v>
          </cell>
          <cell r="H6">
            <v>2</v>
          </cell>
          <cell r="I6">
            <v>2</v>
          </cell>
          <cell r="J6">
            <v>2</v>
          </cell>
          <cell r="K6">
            <v>2</v>
          </cell>
          <cell r="L6">
            <v>2</v>
          </cell>
          <cell r="M6">
            <v>2</v>
          </cell>
          <cell r="N6">
            <v>2</v>
          </cell>
          <cell r="O6">
            <v>2</v>
          </cell>
          <cell r="P6">
            <v>2</v>
          </cell>
          <cell r="Q6">
            <v>2</v>
          </cell>
          <cell r="R6">
            <v>2</v>
          </cell>
          <cell r="S6">
            <v>2</v>
          </cell>
          <cell r="T6">
            <v>2</v>
          </cell>
          <cell r="U6">
            <v>2</v>
          </cell>
          <cell r="V6">
            <v>2</v>
          </cell>
          <cell r="W6">
            <v>2</v>
          </cell>
          <cell r="X6">
            <v>2</v>
          </cell>
          <cell r="Y6">
            <v>2</v>
          </cell>
          <cell r="Z6">
            <v>2</v>
          </cell>
          <cell r="AA6">
            <v>2</v>
          </cell>
          <cell r="AB6">
            <v>2</v>
          </cell>
          <cell r="AC6">
            <v>2</v>
          </cell>
          <cell r="AD6">
            <v>2</v>
          </cell>
          <cell r="AE6">
            <v>2</v>
          </cell>
          <cell r="AF6">
            <v>4</v>
          </cell>
          <cell r="AG6">
            <v>6</v>
          </cell>
          <cell r="AH6">
            <v>8</v>
          </cell>
          <cell r="AI6">
            <v>10</v>
          </cell>
          <cell r="AJ6">
            <v>10</v>
          </cell>
          <cell r="AK6">
            <v>10</v>
          </cell>
          <cell r="AL6">
            <v>10</v>
          </cell>
          <cell r="AM6">
            <v>10</v>
          </cell>
          <cell r="AN6">
            <v>10</v>
          </cell>
          <cell r="AO6">
            <v>10</v>
          </cell>
          <cell r="AP6">
            <v>10</v>
          </cell>
          <cell r="AQ6">
            <v>10</v>
          </cell>
          <cell r="AR6">
            <v>10</v>
          </cell>
          <cell r="AS6">
            <v>10</v>
          </cell>
          <cell r="AT6">
            <v>10</v>
          </cell>
          <cell r="AU6">
            <v>10</v>
          </cell>
          <cell r="AV6">
            <v>10</v>
          </cell>
          <cell r="AW6">
            <v>10</v>
          </cell>
          <cell r="AX6">
            <v>8</v>
          </cell>
          <cell r="AY6">
            <v>6</v>
          </cell>
          <cell r="AZ6">
            <v>6</v>
          </cell>
          <cell r="BA6">
            <v>6</v>
          </cell>
          <cell r="BB6">
            <v>6</v>
          </cell>
          <cell r="BC6">
            <v>6</v>
          </cell>
          <cell r="BD6">
            <v>6</v>
          </cell>
        </row>
        <row r="8">
          <cell r="E8">
            <v>2</v>
          </cell>
          <cell r="F8">
            <v>2</v>
          </cell>
          <cell r="G8">
            <v>2</v>
          </cell>
          <cell r="H8">
            <v>2</v>
          </cell>
          <cell r="I8">
            <v>2</v>
          </cell>
          <cell r="J8">
            <v>2</v>
          </cell>
          <cell r="K8">
            <v>2</v>
          </cell>
          <cell r="L8">
            <v>2</v>
          </cell>
          <cell r="M8">
            <v>2</v>
          </cell>
          <cell r="N8">
            <v>2</v>
          </cell>
          <cell r="O8">
            <v>2</v>
          </cell>
          <cell r="P8">
            <v>2</v>
          </cell>
          <cell r="Q8">
            <v>2</v>
          </cell>
          <cell r="R8">
            <v>2</v>
          </cell>
          <cell r="S8">
            <v>2</v>
          </cell>
          <cell r="T8">
            <v>2</v>
          </cell>
          <cell r="U8">
            <v>2</v>
          </cell>
          <cell r="V8">
            <v>2</v>
          </cell>
          <cell r="W8">
            <v>2</v>
          </cell>
          <cell r="X8">
            <v>2</v>
          </cell>
          <cell r="Y8">
            <v>2</v>
          </cell>
          <cell r="Z8">
            <v>2</v>
          </cell>
          <cell r="AA8">
            <v>2</v>
          </cell>
          <cell r="AB8">
            <v>2</v>
          </cell>
          <cell r="AC8">
            <v>2</v>
          </cell>
          <cell r="AD8">
            <v>2</v>
          </cell>
          <cell r="AE8">
            <v>2</v>
          </cell>
          <cell r="AF8">
            <v>4</v>
          </cell>
          <cell r="AG8">
            <v>4</v>
          </cell>
          <cell r="AH8">
            <v>6</v>
          </cell>
          <cell r="AI8">
            <v>8</v>
          </cell>
          <cell r="AJ8">
            <v>8</v>
          </cell>
          <cell r="AK8">
            <v>8</v>
          </cell>
          <cell r="AL8">
            <v>8</v>
          </cell>
          <cell r="AM8">
            <v>8</v>
          </cell>
          <cell r="AN8">
            <v>8</v>
          </cell>
          <cell r="AO8">
            <v>8</v>
          </cell>
          <cell r="AP8">
            <v>8</v>
          </cell>
          <cell r="AQ8">
            <v>8</v>
          </cell>
          <cell r="AR8">
            <v>8</v>
          </cell>
          <cell r="AS8">
            <v>8</v>
          </cell>
          <cell r="AT8">
            <v>8</v>
          </cell>
          <cell r="AU8">
            <v>8</v>
          </cell>
          <cell r="AV8">
            <v>8</v>
          </cell>
          <cell r="AW8">
            <v>8</v>
          </cell>
          <cell r="AX8">
            <v>6</v>
          </cell>
          <cell r="AY8">
            <v>4</v>
          </cell>
          <cell r="AZ8">
            <v>2</v>
          </cell>
          <cell r="BA8">
            <v>2</v>
          </cell>
          <cell r="BB8">
            <v>2</v>
          </cell>
          <cell r="BC8">
            <v>2</v>
          </cell>
          <cell r="BD8">
            <v>2</v>
          </cell>
        </row>
        <row r="10">
          <cell r="E10">
            <v>2</v>
          </cell>
          <cell r="F10">
            <v>2</v>
          </cell>
          <cell r="G10">
            <v>2</v>
          </cell>
          <cell r="H10">
            <v>2</v>
          </cell>
          <cell r="I10">
            <v>2</v>
          </cell>
          <cell r="J10">
            <v>2</v>
          </cell>
          <cell r="K10">
            <v>2</v>
          </cell>
          <cell r="L10">
            <v>2</v>
          </cell>
          <cell r="M10">
            <v>2</v>
          </cell>
          <cell r="N10">
            <v>2</v>
          </cell>
          <cell r="O10">
            <v>2</v>
          </cell>
          <cell r="P10">
            <v>2</v>
          </cell>
          <cell r="Q10">
            <v>2</v>
          </cell>
          <cell r="R10">
            <v>2</v>
          </cell>
          <cell r="S10">
            <v>2</v>
          </cell>
          <cell r="T10">
            <v>2</v>
          </cell>
          <cell r="U10">
            <v>1</v>
          </cell>
          <cell r="V10">
            <v>1</v>
          </cell>
          <cell r="W10">
            <v>1</v>
          </cell>
          <cell r="X10">
            <v>1</v>
          </cell>
          <cell r="Y10">
            <v>1</v>
          </cell>
          <cell r="Z10">
            <v>1</v>
          </cell>
          <cell r="AA10">
            <v>1</v>
          </cell>
          <cell r="AB10">
            <v>1</v>
          </cell>
          <cell r="AC10">
            <v>1</v>
          </cell>
          <cell r="AD10">
            <v>2</v>
          </cell>
          <cell r="AE10">
            <v>3</v>
          </cell>
          <cell r="AF10">
            <v>4</v>
          </cell>
          <cell r="AG10">
            <v>6</v>
          </cell>
          <cell r="AH10">
            <v>8</v>
          </cell>
          <cell r="AI10">
            <v>8</v>
          </cell>
          <cell r="AJ10">
            <v>8</v>
          </cell>
          <cell r="AK10">
            <v>8</v>
          </cell>
          <cell r="AL10">
            <v>8</v>
          </cell>
          <cell r="AM10">
            <v>8</v>
          </cell>
          <cell r="AN10">
            <v>8</v>
          </cell>
          <cell r="AO10">
            <v>8</v>
          </cell>
          <cell r="AP10">
            <v>8</v>
          </cell>
          <cell r="AQ10">
            <v>8</v>
          </cell>
          <cell r="AR10">
            <v>8</v>
          </cell>
          <cell r="AS10">
            <v>8</v>
          </cell>
          <cell r="AT10">
            <v>8</v>
          </cell>
          <cell r="AU10">
            <v>8</v>
          </cell>
          <cell r="AV10">
            <v>8</v>
          </cell>
          <cell r="AW10">
            <v>8</v>
          </cell>
          <cell r="AX10">
            <v>5</v>
          </cell>
          <cell r="AY10">
            <v>3</v>
          </cell>
          <cell r="AZ10">
            <v>3</v>
          </cell>
          <cell r="BA10">
            <v>3</v>
          </cell>
          <cell r="BB10">
            <v>3</v>
          </cell>
          <cell r="BC10">
            <v>3</v>
          </cell>
          <cell r="BD10">
            <v>3</v>
          </cell>
        </row>
        <row r="15">
          <cell r="U15">
            <v>2</v>
          </cell>
          <cell r="V15">
            <v>2</v>
          </cell>
          <cell r="W15">
            <v>2</v>
          </cell>
          <cell r="X15">
            <v>2</v>
          </cell>
          <cell r="Y15">
            <v>2</v>
          </cell>
          <cell r="Z15">
            <v>2</v>
          </cell>
          <cell r="AA15">
            <v>2</v>
          </cell>
          <cell r="AB15">
            <v>2</v>
          </cell>
          <cell r="AC15">
            <v>2</v>
          </cell>
          <cell r="AD15">
            <v>2</v>
          </cell>
          <cell r="AE15">
            <v>2</v>
          </cell>
          <cell r="AF15">
            <v>2</v>
          </cell>
          <cell r="AG15">
            <v>2</v>
          </cell>
          <cell r="AH15">
            <v>2</v>
          </cell>
          <cell r="AI15">
            <v>2</v>
          </cell>
          <cell r="AJ15">
            <v>2</v>
          </cell>
          <cell r="AK15">
            <v>2</v>
          </cell>
          <cell r="AL15">
            <v>2</v>
          </cell>
          <cell r="AM15">
            <v>2</v>
          </cell>
          <cell r="AN15">
            <v>2</v>
          </cell>
          <cell r="AO15">
            <v>2</v>
          </cell>
          <cell r="AP15">
            <v>2</v>
          </cell>
          <cell r="AQ15">
            <v>2</v>
          </cell>
          <cell r="AR15">
            <v>2</v>
          </cell>
          <cell r="AS15">
            <v>2</v>
          </cell>
          <cell r="AT15">
            <v>2</v>
          </cell>
          <cell r="AU15">
            <v>2</v>
          </cell>
          <cell r="AV15">
            <v>2</v>
          </cell>
          <cell r="AW15">
            <v>2</v>
          </cell>
          <cell r="AX15">
            <v>2</v>
          </cell>
          <cell r="AY15">
            <v>2</v>
          </cell>
          <cell r="AZ15">
            <v>2</v>
          </cell>
          <cell r="BA15">
            <v>2</v>
          </cell>
          <cell r="BB15">
            <v>2</v>
          </cell>
          <cell r="BC15">
            <v>2</v>
          </cell>
          <cell r="BD15">
            <v>2</v>
          </cell>
        </row>
        <row r="17">
          <cell r="U17">
            <v>2</v>
          </cell>
          <cell r="V17">
            <v>2</v>
          </cell>
          <cell r="W17">
            <v>2</v>
          </cell>
          <cell r="X17">
            <v>2</v>
          </cell>
          <cell r="Y17">
            <v>2</v>
          </cell>
          <cell r="Z17">
            <v>2</v>
          </cell>
          <cell r="AA17">
            <v>2</v>
          </cell>
          <cell r="AB17">
            <v>2</v>
          </cell>
          <cell r="AC17">
            <v>2</v>
          </cell>
          <cell r="AD17">
            <v>2</v>
          </cell>
          <cell r="AE17">
            <v>4</v>
          </cell>
          <cell r="AF17">
            <v>4</v>
          </cell>
          <cell r="AG17">
            <v>4</v>
          </cell>
          <cell r="AH17">
            <v>4</v>
          </cell>
          <cell r="AI17">
            <v>4</v>
          </cell>
          <cell r="AJ17">
            <v>4</v>
          </cell>
          <cell r="AK17">
            <v>4</v>
          </cell>
          <cell r="AL17">
            <v>4</v>
          </cell>
          <cell r="AM17">
            <v>4</v>
          </cell>
          <cell r="AN17">
            <v>4</v>
          </cell>
          <cell r="AO17">
            <v>4</v>
          </cell>
          <cell r="AP17">
            <v>4</v>
          </cell>
          <cell r="AQ17">
            <v>4</v>
          </cell>
          <cell r="AR17">
            <v>4</v>
          </cell>
          <cell r="AS17">
            <v>4</v>
          </cell>
          <cell r="AT17">
            <v>4</v>
          </cell>
          <cell r="AU17">
            <v>4</v>
          </cell>
          <cell r="AV17">
            <v>4</v>
          </cell>
          <cell r="AW17">
            <v>4</v>
          </cell>
          <cell r="AX17">
            <v>4</v>
          </cell>
          <cell r="AY17">
            <v>4</v>
          </cell>
          <cell r="AZ17">
            <v>4</v>
          </cell>
          <cell r="BA17">
            <v>4</v>
          </cell>
          <cell r="BB17">
            <v>4</v>
          </cell>
          <cell r="BC17">
            <v>4</v>
          </cell>
          <cell r="BD17">
            <v>4</v>
          </cell>
        </row>
        <row r="21">
          <cell r="M21">
            <v>20000</v>
          </cell>
          <cell r="N21">
            <v>20000</v>
          </cell>
          <cell r="O21">
            <v>20000</v>
          </cell>
          <cell r="P21">
            <v>20000</v>
          </cell>
          <cell r="Q21">
            <v>20000</v>
          </cell>
          <cell r="R21">
            <v>20000</v>
          </cell>
          <cell r="S21">
            <v>24000</v>
          </cell>
          <cell r="T21">
            <v>24000</v>
          </cell>
          <cell r="U21">
            <v>24000</v>
          </cell>
          <cell r="V21">
            <v>24000</v>
          </cell>
          <cell r="W21">
            <v>24000</v>
          </cell>
          <cell r="X21">
            <v>24000</v>
          </cell>
          <cell r="Y21">
            <v>24000</v>
          </cell>
          <cell r="Z21">
            <v>24000</v>
          </cell>
          <cell r="AA21">
            <v>24000</v>
          </cell>
          <cell r="AB21">
            <v>24000</v>
          </cell>
          <cell r="AC21">
            <v>24000</v>
          </cell>
          <cell r="AD21">
            <v>24000</v>
          </cell>
          <cell r="AE21">
            <v>24000</v>
          </cell>
          <cell r="AF21">
            <v>12000</v>
          </cell>
          <cell r="AG21">
            <v>10000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row>
        <row r="22">
          <cell r="E22">
            <v>6</v>
          </cell>
          <cell r="F22">
            <v>6</v>
          </cell>
          <cell r="G22">
            <v>6</v>
          </cell>
          <cell r="H22">
            <v>6</v>
          </cell>
          <cell r="I22">
            <v>6</v>
          </cell>
          <cell r="J22">
            <v>6</v>
          </cell>
          <cell r="K22">
            <v>6</v>
          </cell>
          <cell r="L22">
            <v>6</v>
          </cell>
          <cell r="M22">
            <v>6</v>
          </cell>
          <cell r="N22">
            <v>6</v>
          </cell>
          <cell r="O22">
            <v>6</v>
          </cell>
          <cell r="P22">
            <v>6</v>
          </cell>
          <cell r="Q22">
            <v>6</v>
          </cell>
          <cell r="R22">
            <v>6</v>
          </cell>
          <cell r="S22">
            <v>6</v>
          </cell>
          <cell r="T22">
            <v>6</v>
          </cell>
          <cell r="U22">
            <v>6</v>
          </cell>
          <cell r="V22">
            <v>6</v>
          </cell>
          <cell r="W22">
            <v>6</v>
          </cell>
          <cell r="X22">
            <v>6</v>
          </cell>
          <cell r="Y22">
            <v>6</v>
          </cell>
          <cell r="Z22">
            <v>6</v>
          </cell>
          <cell r="AA22">
            <v>6</v>
          </cell>
          <cell r="AB22">
            <v>6</v>
          </cell>
          <cell r="AC22">
            <v>6</v>
          </cell>
          <cell r="AD22">
            <v>6</v>
          </cell>
          <cell r="AE22">
            <v>6</v>
          </cell>
          <cell r="AF22">
            <v>4</v>
          </cell>
          <cell r="AG22">
            <v>2</v>
          </cell>
        </row>
      </sheetData>
      <sheetData sheetId="2" refreshError="1">
        <row r="4">
          <cell r="E4">
            <v>1</v>
          </cell>
        </row>
        <row r="8">
          <cell r="D8">
            <v>1</v>
          </cell>
          <cell r="E8">
            <v>2</v>
          </cell>
          <cell r="F8">
            <v>3</v>
          </cell>
          <cell r="G8">
            <v>4</v>
          </cell>
          <cell r="H8">
            <v>5</v>
          </cell>
          <cell r="I8">
            <v>6</v>
          </cell>
          <cell r="J8">
            <v>7</v>
          </cell>
          <cell r="K8">
            <v>8</v>
          </cell>
          <cell r="L8">
            <v>9</v>
          </cell>
          <cell r="M8">
            <v>10</v>
          </cell>
        </row>
        <row r="9">
          <cell r="D9">
            <v>0</v>
          </cell>
          <cell r="E9">
            <v>0</v>
          </cell>
          <cell r="F9">
            <v>0</v>
          </cell>
          <cell r="G9">
            <v>0</v>
          </cell>
          <cell r="H9">
            <v>0</v>
          </cell>
          <cell r="I9">
            <v>0</v>
          </cell>
          <cell r="J9">
            <v>0</v>
          </cell>
          <cell r="K9">
            <v>0</v>
          </cell>
          <cell r="L9">
            <v>0</v>
          </cell>
          <cell r="M9">
            <v>0</v>
          </cell>
        </row>
        <row r="10">
          <cell r="D10">
            <v>0</v>
          </cell>
          <cell r="E10">
            <v>0</v>
          </cell>
          <cell r="F10">
            <v>0</v>
          </cell>
          <cell r="G10">
            <v>0</v>
          </cell>
          <cell r="H10">
            <v>0</v>
          </cell>
          <cell r="I10">
            <v>0</v>
          </cell>
          <cell r="J10">
            <v>0</v>
          </cell>
          <cell r="K10">
            <v>0</v>
          </cell>
          <cell r="L10">
            <v>0</v>
          </cell>
          <cell r="M10">
            <v>0</v>
          </cell>
        </row>
        <row r="11">
          <cell r="D11">
            <v>1</v>
          </cell>
          <cell r="E11">
            <v>1</v>
          </cell>
          <cell r="F11">
            <v>1</v>
          </cell>
          <cell r="G11">
            <v>1</v>
          </cell>
          <cell r="H11">
            <v>2</v>
          </cell>
          <cell r="I11">
            <v>2</v>
          </cell>
          <cell r="J11">
            <v>0</v>
          </cell>
          <cell r="K11">
            <v>0</v>
          </cell>
          <cell r="L11">
            <v>0</v>
          </cell>
          <cell r="M11">
            <v>0</v>
          </cell>
        </row>
        <row r="12">
          <cell r="D12">
            <v>3</v>
          </cell>
          <cell r="E12">
            <v>3</v>
          </cell>
          <cell r="F12">
            <v>5</v>
          </cell>
          <cell r="G12">
            <v>5</v>
          </cell>
          <cell r="H12">
            <v>7</v>
          </cell>
          <cell r="I12">
            <v>7</v>
          </cell>
          <cell r="J12">
            <v>0</v>
          </cell>
          <cell r="K12">
            <v>0</v>
          </cell>
          <cell r="L12">
            <v>0</v>
          </cell>
          <cell r="M12">
            <v>0</v>
          </cell>
        </row>
        <row r="13">
          <cell r="D13">
            <v>4</v>
          </cell>
          <cell r="E13">
            <v>4</v>
          </cell>
          <cell r="F13">
            <v>6</v>
          </cell>
          <cell r="G13">
            <v>6</v>
          </cell>
          <cell r="H13">
            <v>7</v>
          </cell>
          <cell r="I13">
            <v>7</v>
          </cell>
          <cell r="J13">
            <v>0</v>
          </cell>
          <cell r="K13">
            <v>0</v>
          </cell>
          <cell r="L13">
            <v>0</v>
          </cell>
          <cell r="M13">
            <v>0</v>
          </cell>
        </row>
        <row r="14">
          <cell r="D14">
            <v>0</v>
          </cell>
          <cell r="E14">
            <v>0</v>
          </cell>
          <cell r="F14">
            <v>0</v>
          </cell>
          <cell r="G14">
            <v>0</v>
          </cell>
          <cell r="H14">
            <v>0</v>
          </cell>
          <cell r="I14">
            <v>0</v>
          </cell>
          <cell r="J14">
            <v>0</v>
          </cell>
          <cell r="K14">
            <v>0</v>
          </cell>
          <cell r="L14">
            <v>0</v>
          </cell>
          <cell r="M14">
            <v>0</v>
          </cell>
        </row>
        <row r="15">
          <cell r="D15">
            <v>1</v>
          </cell>
          <cell r="E15">
            <v>1</v>
          </cell>
          <cell r="F15">
            <v>1</v>
          </cell>
          <cell r="G15">
            <v>1</v>
          </cell>
          <cell r="H15">
            <v>2</v>
          </cell>
          <cell r="I15">
            <v>2</v>
          </cell>
          <cell r="J15">
            <v>0</v>
          </cell>
          <cell r="K15">
            <v>0</v>
          </cell>
          <cell r="L15">
            <v>0</v>
          </cell>
          <cell r="M15">
            <v>0</v>
          </cell>
        </row>
        <row r="16">
          <cell r="D16">
            <v>9</v>
          </cell>
          <cell r="E16">
            <v>9</v>
          </cell>
          <cell r="F16">
            <v>13</v>
          </cell>
          <cell r="G16">
            <v>13</v>
          </cell>
          <cell r="H16">
            <v>18</v>
          </cell>
          <cell r="I16">
            <v>18</v>
          </cell>
          <cell r="J16">
            <v>0</v>
          </cell>
          <cell r="K16">
            <v>0</v>
          </cell>
          <cell r="L16">
            <v>0</v>
          </cell>
          <cell r="M16">
            <v>0</v>
          </cell>
        </row>
        <row r="27">
          <cell r="D27">
            <v>1</v>
          </cell>
          <cell r="E27">
            <v>2</v>
          </cell>
          <cell r="F27">
            <v>3</v>
          </cell>
          <cell r="G27">
            <v>4</v>
          </cell>
          <cell r="H27">
            <v>5</v>
          </cell>
          <cell r="I27">
            <v>6</v>
          </cell>
          <cell r="J27">
            <v>7</v>
          </cell>
          <cell r="K27">
            <v>8</v>
          </cell>
          <cell r="L27">
            <v>9</v>
          </cell>
          <cell r="M27">
            <v>10</v>
          </cell>
        </row>
        <row r="28">
          <cell r="D28">
            <v>15</v>
          </cell>
          <cell r="E28">
            <v>30</v>
          </cell>
          <cell r="F28">
            <v>45</v>
          </cell>
          <cell r="G28">
            <v>60</v>
          </cell>
          <cell r="H28">
            <v>75</v>
          </cell>
          <cell r="I28">
            <v>90</v>
          </cell>
          <cell r="J28">
            <v>105</v>
          </cell>
          <cell r="K28">
            <v>120</v>
          </cell>
          <cell r="L28">
            <v>135</v>
          </cell>
          <cell r="M28">
            <v>150</v>
          </cell>
        </row>
        <row r="29">
          <cell r="D29">
            <v>2</v>
          </cell>
          <cell r="E29">
            <v>4</v>
          </cell>
          <cell r="F29">
            <v>6</v>
          </cell>
          <cell r="G29">
            <v>8</v>
          </cell>
          <cell r="H29">
            <v>10</v>
          </cell>
          <cell r="I29">
            <v>12</v>
          </cell>
          <cell r="J29">
            <v>14</v>
          </cell>
          <cell r="K29">
            <v>16</v>
          </cell>
          <cell r="L29">
            <v>18</v>
          </cell>
          <cell r="M29">
            <v>20</v>
          </cell>
        </row>
        <row r="30">
          <cell r="D30">
            <v>17</v>
          </cell>
          <cell r="E30">
            <v>34</v>
          </cell>
          <cell r="F30">
            <v>51</v>
          </cell>
          <cell r="G30">
            <v>68</v>
          </cell>
          <cell r="H30">
            <v>85</v>
          </cell>
          <cell r="I30">
            <v>102</v>
          </cell>
          <cell r="J30">
            <v>119</v>
          </cell>
          <cell r="K30">
            <v>136</v>
          </cell>
          <cell r="L30">
            <v>153</v>
          </cell>
          <cell r="M30">
            <v>170</v>
          </cell>
        </row>
      </sheetData>
      <sheetData sheetId="3" refreshError="1">
        <row r="4">
          <cell r="E4">
            <v>1</v>
          </cell>
        </row>
        <row r="18">
          <cell r="D18">
            <v>1</v>
          </cell>
          <cell r="E18">
            <v>2</v>
          </cell>
          <cell r="F18">
            <v>3</v>
          </cell>
          <cell r="G18">
            <v>4</v>
          </cell>
          <cell r="H18">
            <v>5</v>
          </cell>
          <cell r="I18">
            <v>6</v>
          </cell>
          <cell r="J18">
            <v>7</v>
          </cell>
          <cell r="K18">
            <v>8</v>
          </cell>
          <cell r="L18">
            <v>9</v>
          </cell>
          <cell r="M18">
            <v>10</v>
          </cell>
        </row>
        <row r="19">
          <cell r="D19">
            <v>2</v>
          </cell>
          <cell r="E19">
            <v>2</v>
          </cell>
          <cell r="F19">
            <v>2</v>
          </cell>
          <cell r="G19">
            <v>2</v>
          </cell>
          <cell r="H19">
            <v>2</v>
          </cell>
          <cell r="I19">
            <v>2</v>
          </cell>
          <cell r="J19">
            <v>2</v>
          </cell>
          <cell r="K19">
            <v>2</v>
          </cell>
          <cell r="L19">
            <v>2</v>
          </cell>
          <cell r="M19">
            <v>2</v>
          </cell>
        </row>
        <row r="20">
          <cell r="D20">
            <v>12</v>
          </cell>
          <cell r="E20">
            <v>14</v>
          </cell>
          <cell r="F20">
            <v>14</v>
          </cell>
          <cell r="G20">
            <v>18</v>
          </cell>
          <cell r="H20">
            <v>19</v>
          </cell>
          <cell r="I20">
            <v>22</v>
          </cell>
          <cell r="J20">
            <v>23</v>
          </cell>
          <cell r="K20">
            <v>26</v>
          </cell>
          <cell r="L20">
            <v>30</v>
          </cell>
          <cell r="M20">
            <v>30</v>
          </cell>
        </row>
        <row r="21">
          <cell r="D21">
            <v>3</v>
          </cell>
          <cell r="E21">
            <v>3</v>
          </cell>
          <cell r="F21">
            <v>4</v>
          </cell>
          <cell r="G21">
            <v>6</v>
          </cell>
          <cell r="H21">
            <v>6</v>
          </cell>
          <cell r="I21">
            <v>6</v>
          </cell>
          <cell r="J21">
            <v>7</v>
          </cell>
          <cell r="K21">
            <v>9</v>
          </cell>
          <cell r="L21">
            <v>9</v>
          </cell>
          <cell r="M21">
            <v>9</v>
          </cell>
        </row>
        <row r="22">
          <cell r="D22">
            <v>7</v>
          </cell>
          <cell r="E22">
            <v>8</v>
          </cell>
          <cell r="F22">
            <v>8</v>
          </cell>
          <cell r="G22">
            <v>10</v>
          </cell>
          <cell r="H22">
            <v>12</v>
          </cell>
          <cell r="I22">
            <v>14</v>
          </cell>
          <cell r="J22">
            <v>17</v>
          </cell>
          <cell r="K22">
            <v>17</v>
          </cell>
          <cell r="L22">
            <v>17</v>
          </cell>
          <cell r="M22">
            <v>17</v>
          </cell>
        </row>
        <row r="23">
          <cell r="D23">
            <v>19</v>
          </cell>
          <cell r="E23">
            <v>22</v>
          </cell>
          <cell r="F23">
            <v>31</v>
          </cell>
          <cell r="G23">
            <v>35</v>
          </cell>
          <cell r="H23">
            <v>47</v>
          </cell>
          <cell r="I23">
            <v>49</v>
          </cell>
          <cell r="J23">
            <v>56</v>
          </cell>
          <cell r="K23">
            <v>59</v>
          </cell>
          <cell r="L23">
            <v>67</v>
          </cell>
          <cell r="M23">
            <v>68</v>
          </cell>
        </row>
        <row r="24">
          <cell r="D24">
            <v>6</v>
          </cell>
          <cell r="E24">
            <v>7</v>
          </cell>
          <cell r="F24">
            <v>8</v>
          </cell>
          <cell r="G24">
            <v>8</v>
          </cell>
          <cell r="H24">
            <v>9</v>
          </cell>
          <cell r="I24">
            <v>9</v>
          </cell>
          <cell r="J24">
            <v>11</v>
          </cell>
          <cell r="K24">
            <v>11</v>
          </cell>
          <cell r="L24">
            <v>11</v>
          </cell>
          <cell r="M24">
            <v>11</v>
          </cell>
        </row>
        <row r="25">
          <cell r="D25">
            <v>3</v>
          </cell>
          <cell r="E25">
            <v>3</v>
          </cell>
          <cell r="F25">
            <v>3</v>
          </cell>
          <cell r="G25">
            <v>4</v>
          </cell>
          <cell r="H25">
            <v>5</v>
          </cell>
          <cell r="I25">
            <v>5</v>
          </cell>
          <cell r="J25">
            <v>5</v>
          </cell>
          <cell r="K25">
            <v>6</v>
          </cell>
          <cell r="L25">
            <v>6</v>
          </cell>
          <cell r="M25">
            <v>6</v>
          </cell>
        </row>
        <row r="26">
          <cell r="D26">
            <v>52</v>
          </cell>
          <cell r="E26">
            <v>59</v>
          </cell>
          <cell r="F26">
            <v>70</v>
          </cell>
          <cell r="G26">
            <v>83</v>
          </cell>
          <cell r="H26">
            <v>100</v>
          </cell>
          <cell r="I26">
            <v>107</v>
          </cell>
          <cell r="J26">
            <v>121</v>
          </cell>
          <cell r="K26">
            <v>130</v>
          </cell>
          <cell r="L26">
            <v>142</v>
          </cell>
          <cell r="M26">
            <v>143</v>
          </cell>
        </row>
        <row r="55">
          <cell r="D55">
            <v>1</v>
          </cell>
          <cell r="E55">
            <v>2</v>
          </cell>
          <cell r="F55">
            <v>3</v>
          </cell>
          <cell r="G55">
            <v>4</v>
          </cell>
          <cell r="H55">
            <v>5</v>
          </cell>
          <cell r="I55">
            <v>6</v>
          </cell>
          <cell r="J55">
            <v>7</v>
          </cell>
          <cell r="K55">
            <v>8</v>
          </cell>
          <cell r="L55">
            <v>9</v>
          </cell>
          <cell r="M55">
            <v>10</v>
          </cell>
        </row>
        <row r="56">
          <cell r="D56">
            <v>10</v>
          </cell>
          <cell r="E56">
            <v>20</v>
          </cell>
          <cell r="F56">
            <v>30</v>
          </cell>
          <cell r="G56">
            <v>40</v>
          </cell>
          <cell r="H56">
            <v>50</v>
          </cell>
          <cell r="I56">
            <v>60</v>
          </cell>
          <cell r="J56">
            <v>70</v>
          </cell>
          <cell r="K56">
            <v>80</v>
          </cell>
          <cell r="L56">
            <v>90</v>
          </cell>
          <cell r="M56">
            <v>100</v>
          </cell>
        </row>
        <row r="57">
          <cell r="D57">
            <v>1</v>
          </cell>
          <cell r="E57">
            <v>2</v>
          </cell>
          <cell r="F57">
            <v>3</v>
          </cell>
          <cell r="G57">
            <v>4</v>
          </cell>
          <cell r="H57">
            <v>5</v>
          </cell>
          <cell r="I57">
            <v>6</v>
          </cell>
          <cell r="J57">
            <v>7</v>
          </cell>
          <cell r="K57">
            <v>8</v>
          </cell>
          <cell r="L57">
            <v>9</v>
          </cell>
          <cell r="M57">
            <v>10</v>
          </cell>
        </row>
        <row r="58">
          <cell r="D58">
            <v>11</v>
          </cell>
          <cell r="E58">
            <v>22</v>
          </cell>
          <cell r="F58">
            <v>33</v>
          </cell>
          <cell r="G58">
            <v>44</v>
          </cell>
          <cell r="H58">
            <v>55</v>
          </cell>
          <cell r="I58">
            <v>66</v>
          </cell>
          <cell r="J58">
            <v>77</v>
          </cell>
          <cell r="K58">
            <v>88</v>
          </cell>
          <cell r="L58">
            <v>99</v>
          </cell>
          <cell r="M58">
            <v>110</v>
          </cell>
        </row>
        <row r="59">
          <cell r="D59">
            <v>1</v>
          </cell>
          <cell r="E59">
            <v>2</v>
          </cell>
          <cell r="F59">
            <v>3</v>
          </cell>
          <cell r="G59">
            <v>4</v>
          </cell>
          <cell r="H59">
            <v>5</v>
          </cell>
          <cell r="I59">
            <v>6</v>
          </cell>
          <cell r="J59">
            <v>7</v>
          </cell>
          <cell r="K59">
            <v>8</v>
          </cell>
          <cell r="L59">
            <v>9</v>
          </cell>
          <cell r="M59">
            <v>10</v>
          </cell>
        </row>
        <row r="60">
          <cell r="D60">
            <v>19</v>
          </cell>
          <cell r="E60">
            <v>38</v>
          </cell>
          <cell r="F60">
            <v>57</v>
          </cell>
          <cell r="G60">
            <v>76</v>
          </cell>
          <cell r="H60">
            <v>95</v>
          </cell>
          <cell r="I60">
            <v>114</v>
          </cell>
          <cell r="J60">
            <v>133</v>
          </cell>
          <cell r="K60">
            <v>152</v>
          </cell>
          <cell r="L60">
            <v>171</v>
          </cell>
          <cell r="M60">
            <v>190</v>
          </cell>
        </row>
        <row r="61">
          <cell r="D61">
            <v>1</v>
          </cell>
          <cell r="E61">
            <v>2</v>
          </cell>
          <cell r="F61">
            <v>3</v>
          </cell>
          <cell r="G61">
            <v>4</v>
          </cell>
          <cell r="H61">
            <v>5</v>
          </cell>
          <cell r="I61">
            <v>6</v>
          </cell>
          <cell r="J61">
            <v>7</v>
          </cell>
          <cell r="K61">
            <v>8</v>
          </cell>
          <cell r="L61">
            <v>9</v>
          </cell>
          <cell r="M61">
            <v>10</v>
          </cell>
        </row>
        <row r="62">
          <cell r="D62">
            <v>20</v>
          </cell>
          <cell r="E62">
            <v>40</v>
          </cell>
          <cell r="F62">
            <v>60</v>
          </cell>
          <cell r="G62">
            <v>80</v>
          </cell>
          <cell r="H62">
            <v>100</v>
          </cell>
          <cell r="I62">
            <v>120</v>
          </cell>
          <cell r="J62">
            <v>140</v>
          </cell>
          <cell r="K62">
            <v>160</v>
          </cell>
          <cell r="L62">
            <v>180</v>
          </cell>
          <cell r="M62">
            <v>200</v>
          </cell>
        </row>
        <row r="63">
          <cell r="D63">
            <v>1</v>
          </cell>
          <cell r="E63">
            <v>2</v>
          </cell>
          <cell r="F63">
            <v>3</v>
          </cell>
          <cell r="G63">
            <v>4</v>
          </cell>
          <cell r="H63">
            <v>5</v>
          </cell>
          <cell r="I63">
            <v>6</v>
          </cell>
          <cell r="J63">
            <v>7</v>
          </cell>
          <cell r="K63">
            <v>8</v>
          </cell>
          <cell r="L63">
            <v>9</v>
          </cell>
          <cell r="M63">
            <v>10</v>
          </cell>
        </row>
        <row r="64">
          <cell r="D64">
            <v>53</v>
          </cell>
          <cell r="E64">
            <v>106</v>
          </cell>
          <cell r="F64">
            <v>159</v>
          </cell>
          <cell r="G64">
            <v>212</v>
          </cell>
          <cell r="H64">
            <v>265</v>
          </cell>
          <cell r="I64">
            <v>318</v>
          </cell>
          <cell r="J64">
            <v>371</v>
          </cell>
          <cell r="K64">
            <v>424</v>
          </cell>
          <cell r="L64">
            <v>477</v>
          </cell>
          <cell r="M64">
            <v>530</v>
          </cell>
        </row>
        <row r="65">
          <cell r="D65">
            <v>3</v>
          </cell>
          <cell r="E65">
            <v>6</v>
          </cell>
          <cell r="F65">
            <v>9</v>
          </cell>
          <cell r="G65">
            <v>12</v>
          </cell>
          <cell r="H65">
            <v>15</v>
          </cell>
          <cell r="I65">
            <v>18</v>
          </cell>
          <cell r="J65">
            <v>21</v>
          </cell>
          <cell r="K65">
            <v>24</v>
          </cell>
          <cell r="L65">
            <v>27</v>
          </cell>
          <cell r="M65">
            <v>30</v>
          </cell>
        </row>
        <row r="66">
          <cell r="D66">
            <v>56</v>
          </cell>
          <cell r="E66">
            <v>112</v>
          </cell>
          <cell r="F66">
            <v>168</v>
          </cell>
          <cell r="G66">
            <v>224</v>
          </cell>
          <cell r="H66">
            <v>280</v>
          </cell>
          <cell r="I66">
            <v>336</v>
          </cell>
          <cell r="J66">
            <v>392</v>
          </cell>
          <cell r="K66">
            <v>448</v>
          </cell>
          <cell r="L66">
            <v>504</v>
          </cell>
          <cell r="M66">
            <v>560</v>
          </cell>
        </row>
      </sheetData>
      <sheetData sheetId="4">
        <row r="4">
          <cell r="E4">
            <v>1</v>
          </cell>
        </row>
      </sheetData>
      <sheetData sheetId="5">
        <row r="4">
          <cell r="E4">
            <v>1</v>
          </cell>
        </row>
      </sheetData>
      <sheetData sheetId="6">
        <row r="4">
          <cell r="E4">
            <v>1</v>
          </cell>
        </row>
      </sheetData>
      <sheetData sheetId="7">
        <row r="4">
          <cell r="E4">
            <v>1</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8">
          <cell r="D8">
            <v>1</v>
          </cell>
        </row>
      </sheetData>
      <sheetData sheetId="35">
        <row r="8">
          <cell r="D8">
            <v>1</v>
          </cell>
        </row>
      </sheetData>
      <sheetData sheetId="36">
        <row r="8">
          <cell r="D8">
            <v>1</v>
          </cell>
        </row>
      </sheetData>
      <sheetData sheetId="37">
        <row r="8">
          <cell r="D8">
            <v>1</v>
          </cell>
        </row>
      </sheetData>
      <sheetData sheetId="38">
        <row r="8">
          <cell r="D8">
            <v>1</v>
          </cell>
        </row>
      </sheetData>
      <sheetData sheetId="39">
        <row r="8">
          <cell r="D8">
            <v>1</v>
          </cell>
        </row>
      </sheetData>
      <sheetData sheetId="40">
        <row r="8">
          <cell r="D8">
            <v>1</v>
          </cell>
        </row>
      </sheetData>
      <sheetData sheetId="41" refreshError="1"/>
      <sheetData sheetId="42" refreshError="1"/>
      <sheetData sheetId="43" refreshError="1"/>
      <sheetData sheetId="44" refreshError="1"/>
      <sheetData sheetId="45" refreshError="1"/>
      <sheetData sheetId="46" refreshError="1"/>
      <sheetData sheetId="47">
        <row r="8">
          <cell r="D8">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persons/person.xml><?xml version="1.0" encoding="utf-8"?>
<personList xmlns="http://schemas.microsoft.com/office/spreadsheetml/2018/threadedcomments" xmlns:x="http://schemas.openxmlformats.org/spreadsheetml/2006/main">
  <person displayName="Kuo, Chihchun" id="{339CD437-3F06-584C-91A7-C3A9028F033B}" userId="S::chihchun_kuo@redlands.edu::528fadd2-0ccb-4545-a9ff-fce4a8ac37e1" providerId="AD"/>
</personList>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I523" dT="2022-03-10T04:17:44.79" personId="{339CD437-3F06-584C-91A7-C3A9028F033B}" id="{F406814F-5EC1-984B-AAFB-098CED00CF9D}">
    <text xml:space="preserve">The material will be borrowed from Senna
</text>
  </threadedComment>
  <threadedComment ref="NY523" dT="2022-03-10T04:17:44.79" personId="{339CD437-3F06-584C-91A7-C3A9028F033B}" id="{A97FF00E-3255-F14F-A321-A222454D0671}">
    <text xml:space="preserve">The material will be borrowed from Senna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2">
    <tabColor rgb="FF0000FF"/>
    <outlinePr summaryBelow="0" summaryRight="0"/>
  </sheetPr>
  <dimension ref="A2:CCZ401"/>
  <sheetViews>
    <sheetView zoomScale="90" zoomScaleNormal="90" zoomScalePageLayoutView="90" workbookViewId="0">
      <pane xSplit="20" ySplit="2" topLeftCell="U72" activePane="bottomRight" state="frozen"/>
      <selection activeCell="E373" sqref="E373"/>
      <selection pane="topRight" activeCell="E373" sqref="E373"/>
      <selection pane="bottomLeft" activeCell="E373" sqref="E373"/>
      <selection pane="bottomRight" activeCell="AF89" sqref="AF89"/>
    </sheetView>
  </sheetViews>
  <sheetFormatPr defaultColWidth="8.625" defaultRowHeight="15.75" outlineLevelRow="4" outlineLevelCol="1"/>
  <cols>
    <col min="1" max="1" width="24.375" style="5" customWidth="1"/>
    <col min="2" max="2" width="63.5" style="5" customWidth="1"/>
    <col min="3" max="3" width="5.375" style="5" hidden="1" customWidth="1"/>
    <col min="4" max="4" width="5.625" style="44" hidden="1" customWidth="1"/>
    <col min="5" max="6" width="6.625" style="5" customWidth="1"/>
    <col min="7" max="7" width="9" style="5" customWidth="1"/>
    <col min="8" max="8" width="8.125" style="5" hidden="1" customWidth="1"/>
    <col min="9" max="12" width="11.125" style="5" hidden="1" customWidth="1"/>
    <col min="13" max="13" width="5" style="5" hidden="1" customWidth="1"/>
    <col min="14" max="14" width="7.625" style="5" hidden="1" customWidth="1" outlineLevel="1"/>
    <col min="15" max="15" width="4.625" style="5" hidden="1" customWidth="1" outlineLevel="1"/>
    <col min="16" max="16" width="4.125" style="5" hidden="1" customWidth="1" outlineLevel="1"/>
    <col min="17" max="17" width="4.625" style="5" hidden="1" customWidth="1" outlineLevel="1"/>
    <col min="18" max="18" width="8.625" style="5" hidden="1" customWidth="1" outlineLevel="1"/>
    <col min="19" max="19" width="8.625" style="5" customWidth="1"/>
    <col min="20" max="20" width="8.375" style="5" customWidth="1"/>
    <col min="21" max="22" width="9.375" style="5" customWidth="1" outlineLevel="1"/>
    <col min="23" max="23" width="6.375" style="373" customWidth="1" outlineLevel="1"/>
    <col min="24" max="24" width="9" style="5" customWidth="1" outlineLevel="1"/>
    <col min="25" max="26" width="3.625" style="253" customWidth="1" outlineLevel="1"/>
    <col min="27" max="27" width="6.125" style="5" customWidth="1" outlineLevel="1"/>
    <col min="28" max="28" width="5.125" style="5" customWidth="1" outlineLevel="1"/>
    <col min="29" max="31" width="5.375" style="5" customWidth="1" outlineLevel="1"/>
    <col min="32" max="32" width="14.625" style="5" customWidth="1" outlineLevel="1"/>
    <col min="33" max="33" width="13.625" style="5" customWidth="1" outlineLevel="1"/>
    <col min="34" max="34" width="8.125" style="5" customWidth="1" outlineLevel="1"/>
    <col min="35" max="35" width="8.375" style="5" customWidth="1" outlineLevel="1"/>
    <col min="36" max="36" width="6.625" style="5" customWidth="1" outlineLevel="1"/>
    <col min="37" max="37" width="6.125" style="5" customWidth="1" outlineLevel="1"/>
    <col min="38" max="38" width="7" style="44" customWidth="1" outlineLevel="1"/>
    <col min="39" max="41" width="6.625" style="44" customWidth="1" outlineLevel="1"/>
    <col min="42" max="43" width="5.625" style="5" customWidth="1" outlineLevel="1"/>
    <col min="44" max="44" width="8.375" style="5" customWidth="1" outlineLevel="1"/>
    <col min="45" max="46" width="10.625" style="5" customWidth="1" outlineLevel="1"/>
    <col min="47" max="47" width="13.375" style="5" customWidth="1" outlineLevel="1"/>
    <col min="48" max="49" width="12.125" style="5" customWidth="1"/>
    <col min="50" max="50" width="12.375" style="392" customWidth="1"/>
    <col min="51" max="51" width="9.375" style="5" customWidth="1"/>
    <col min="52" max="52" width="18" style="508" customWidth="1"/>
    <col min="53" max="54" width="11" style="508" customWidth="1" outlineLevel="1"/>
    <col min="55" max="55" width="7.375" style="5" customWidth="1"/>
    <col min="56" max="56" width="73.625" style="193" customWidth="1"/>
    <col min="57" max="16384" width="8.625" style="5"/>
  </cols>
  <sheetData>
    <row r="2" spans="1:56" ht="52.35" customHeight="1">
      <c r="A2" s="3" t="s">
        <v>0</v>
      </c>
      <c r="B2" s="3" t="s">
        <v>3</v>
      </c>
      <c r="C2" s="3" t="s">
        <v>117</v>
      </c>
      <c r="D2" s="40" t="s">
        <v>73</v>
      </c>
      <c r="E2" s="3" t="s">
        <v>1</v>
      </c>
      <c r="F2" s="3" t="s">
        <v>34</v>
      </c>
      <c r="G2" s="3" t="s">
        <v>2</v>
      </c>
      <c r="H2" s="3" t="s">
        <v>1620</v>
      </c>
      <c r="I2" s="24" t="s">
        <v>56</v>
      </c>
      <c r="J2" s="24" t="s">
        <v>57</v>
      </c>
      <c r="K2" s="24" t="s">
        <v>49</v>
      </c>
      <c r="L2" s="24" t="s">
        <v>345</v>
      </c>
      <c r="M2" s="4" t="s">
        <v>92</v>
      </c>
      <c r="N2" s="4" t="s">
        <v>52</v>
      </c>
      <c r="O2" s="11" t="s">
        <v>53</v>
      </c>
      <c r="P2" s="11" t="s">
        <v>54</v>
      </c>
      <c r="Q2" s="11" t="s">
        <v>55</v>
      </c>
      <c r="R2" s="11" t="s">
        <v>275</v>
      </c>
      <c r="S2" s="11" t="s">
        <v>1474</v>
      </c>
      <c r="T2" s="4" t="s">
        <v>1660</v>
      </c>
      <c r="U2" s="13" t="s">
        <v>67</v>
      </c>
      <c r="V2" s="13" t="s">
        <v>128</v>
      </c>
      <c r="W2" s="13" t="s">
        <v>642</v>
      </c>
      <c r="X2" s="13" t="s">
        <v>643</v>
      </c>
      <c r="Y2" s="25" t="s">
        <v>651</v>
      </c>
      <c r="Z2" s="25" t="s">
        <v>652</v>
      </c>
      <c r="AA2" s="12" t="s">
        <v>10</v>
      </c>
      <c r="AB2" s="12" t="s">
        <v>11</v>
      </c>
      <c r="AC2" s="12" t="s">
        <v>12</v>
      </c>
      <c r="AD2" s="12" t="s">
        <v>2567</v>
      </c>
      <c r="AE2" s="12" t="s">
        <v>13</v>
      </c>
      <c r="AF2" s="12" t="s">
        <v>633</v>
      </c>
      <c r="AG2" s="12" t="s">
        <v>634</v>
      </c>
      <c r="AH2" s="12" t="s">
        <v>16</v>
      </c>
      <c r="AI2" s="12" t="s">
        <v>17</v>
      </c>
      <c r="AJ2" s="12" t="s">
        <v>132</v>
      </c>
      <c r="AK2" s="12" t="s">
        <v>18</v>
      </c>
      <c r="AL2" s="12" t="s">
        <v>19</v>
      </c>
      <c r="AM2" s="12" t="s">
        <v>20</v>
      </c>
      <c r="AN2" s="12" t="s">
        <v>21</v>
      </c>
      <c r="AO2" s="13" t="s">
        <v>641</v>
      </c>
      <c r="AP2" s="12" t="s">
        <v>22</v>
      </c>
      <c r="AQ2" s="13" t="s">
        <v>2657</v>
      </c>
      <c r="AR2" s="13" t="s">
        <v>1379</v>
      </c>
      <c r="AS2" s="4" t="s">
        <v>1371</v>
      </c>
      <c r="AT2" s="4" t="s">
        <v>1473</v>
      </c>
      <c r="AU2" s="256" t="s">
        <v>857</v>
      </c>
      <c r="AV2" s="256" t="s">
        <v>1961</v>
      </c>
      <c r="AW2" s="256" t="s">
        <v>1667</v>
      </c>
      <c r="AX2" s="256" t="s">
        <v>1886</v>
      </c>
      <c r="AY2" s="653" t="s">
        <v>653</v>
      </c>
      <c r="AZ2" s="509" t="s">
        <v>1529</v>
      </c>
      <c r="BA2" s="723" t="s">
        <v>2364</v>
      </c>
      <c r="BB2" s="723" t="s">
        <v>2365</v>
      </c>
      <c r="BC2" s="117" t="s">
        <v>1661</v>
      </c>
      <c r="BD2" s="502" t="s">
        <v>1662</v>
      </c>
    </row>
    <row r="3" spans="1:56" collapsed="1">
      <c r="A3" s="18" t="s">
        <v>35</v>
      </c>
      <c r="B3" s="16"/>
      <c r="C3" s="16"/>
      <c r="D3" s="16"/>
      <c r="E3" s="16"/>
      <c r="F3" s="16"/>
      <c r="G3" s="16"/>
      <c r="H3" s="16"/>
      <c r="I3" s="17"/>
      <c r="J3" s="17"/>
      <c r="K3" s="17"/>
      <c r="L3" s="17"/>
      <c r="M3" s="17"/>
      <c r="N3" s="17"/>
      <c r="O3" s="17"/>
      <c r="P3" s="17"/>
      <c r="Q3" s="17"/>
      <c r="R3" s="17"/>
      <c r="S3" s="17"/>
      <c r="T3" s="17"/>
      <c r="U3" s="129"/>
      <c r="V3" s="129"/>
      <c r="W3" s="129"/>
      <c r="X3" s="129"/>
      <c r="Y3" s="252"/>
      <c r="Z3" s="252"/>
      <c r="AA3" s="129"/>
      <c r="AB3" s="129"/>
      <c r="AC3" s="372"/>
      <c r="AD3" s="372"/>
      <c r="AE3" s="129"/>
      <c r="AF3" s="129"/>
      <c r="AG3" s="129"/>
      <c r="AH3" s="129"/>
      <c r="AI3" s="129"/>
      <c r="AJ3" s="129"/>
      <c r="AK3" s="129"/>
      <c r="AL3" s="129"/>
      <c r="AM3" s="129"/>
      <c r="AN3" s="129"/>
      <c r="AO3" s="129"/>
      <c r="AP3" s="129"/>
      <c r="AQ3" s="129"/>
      <c r="AR3" s="129"/>
      <c r="AS3" s="129"/>
      <c r="AT3" s="129"/>
      <c r="AU3" s="129"/>
      <c r="AV3" s="129"/>
      <c r="AW3" s="129"/>
      <c r="AX3" s="379"/>
      <c r="AY3" s="17"/>
      <c r="AZ3" s="510"/>
      <c r="BA3" s="510"/>
      <c r="BB3" s="510"/>
      <c r="BC3" s="17"/>
      <c r="BD3" s="503"/>
    </row>
    <row r="4" spans="1:56" hidden="1" outlineLevel="1">
      <c r="A4" s="841" t="s">
        <v>280</v>
      </c>
      <c r="B4" s="8" t="s">
        <v>308</v>
      </c>
      <c r="C4" s="8"/>
      <c r="D4" s="23"/>
      <c r="E4" s="23" t="s">
        <v>1543</v>
      </c>
      <c r="F4" s="23" t="s">
        <v>1547</v>
      </c>
      <c r="G4" s="39" t="s">
        <v>66</v>
      </c>
      <c r="H4" s="39"/>
      <c r="I4" s="13"/>
      <c r="J4" s="13"/>
      <c r="K4" s="13"/>
      <c r="L4" s="13"/>
      <c r="M4" s="13"/>
      <c r="N4" s="13"/>
      <c r="O4" s="13"/>
      <c r="P4" s="13"/>
      <c r="Q4" s="13"/>
      <c r="R4" s="13"/>
      <c r="S4" s="13"/>
      <c r="T4" s="13">
        <f>SUM(U4:AR4)</f>
        <v>52</v>
      </c>
      <c r="U4" s="12">
        <v>1</v>
      </c>
      <c r="V4" s="12">
        <v>1</v>
      </c>
      <c r="W4" s="12">
        <v>1</v>
      </c>
      <c r="X4" s="12"/>
      <c r="Y4" s="23"/>
      <c r="Z4" s="23"/>
      <c r="AA4" s="12">
        <v>1</v>
      </c>
      <c r="AB4" s="12"/>
      <c r="AC4" s="12">
        <v>1</v>
      </c>
      <c r="AD4" s="364"/>
      <c r="AE4" s="364"/>
      <c r="AF4" s="12">
        <v>18</v>
      </c>
      <c r="AG4" s="45">
        <v>3</v>
      </c>
      <c r="AH4" s="12">
        <v>2</v>
      </c>
      <c r="AI4" s="12">
        <v>1</v>
      </c>
      <c r="AJ4" s="45">
        <v>1</v>
      </c>
      <c r="AK4" s="12">
        <v>4</v>
      </c>
      <c r="AL4" s="13">
        <v>8</v>
      </c>
      <c r="AM4" s="13">
        <v>2</v>
      </c>
      <c r="AN4" s="12">
        <v>2</v>
      </c>
      <c r="AO4" s="13">
        <v>6</v>
      </c>
      <c r="AP4" s="12"/>
      <c r="AQ4" s="12"/>
      <c r="AR4" s="12"/>
      <c r="AS4" s="23"/>
      <c r="AT4" s="23"/>
      <c r="AU4" s="23"/>
      <c r="AV4" s="12"/>
      <c r="AW4" s="12"/>
      <c r="AX4" s="380"/>
      <c r="AY4" s="12"/>
      <c r="AZ4" s="511"/>
      <c r="BA4" s="511"/>
      <c r="BB4" s="511"/>
      <c r="BC4" s="140"/>
      <c r="BD4" s="507"/>
    </row>
    <row r="5" spans="1:56" hidden="1" outlineLevel="2">
      <c r="A5" s="831"/>
      <c r="B5" s="38" t="s">
        <v>276</v>
      </c>
      <c r="C5" s="38" t="s">
        <v>76</v>
      </c>
      <c r="D5" s="23">
        <v>1</v>
      </c>
      <c r="E5" s="23" t="s">
        <v>1544</v>
      </c>
      <c r="F5" s="23" t="s">
        <v>1548</v>
      </c>
      <c r="G5" s="39"/>
      <c r="H5" s="39"/>
      <c r="I5" s="13"/>
      <c r="J5" s="13"/>
      <c r="K5" s="13"/>
      <c r="L5" s="13"/>
      <c r="M5" s="13"/>
      <c r="N5" s="13"/>
      <c r="O5" s="13"/>
      <c r="P5" s="13"/>
      <c r="Q5" s="13"/>
      <c r="R5" s="13"/>
      <c r="S5" s="13"/>
      <c r="T5" s="13">
        <f t="shared" ref="T5:T60" si="0">SUM(U5:AR5)</f>
        <v>52</v>
      </c>
      <c r="U5" s="12">
        <v>1</v>
      </c>
      <c r="V5" s="12">
        <v>1</v>
      </c>
      <c r="W5" s="12">
        <v>1</v>
      </c>
      <c r="X5" s="12"/>
      <c r="Y5" s="23"/>
      <c r="Z5" s="23"/>
      <c r="AA5" s="12">
        <v>1</v>
      </c>
      <c r="AB5" s="12"/>
      <c r="AC5" s="12">
        <v>1</v>
      </c>
      <c r="AD5" s="364"/>
      <c r="AE5" s="364"/>
      <c r="AF5" s="12">
        <v>18</v>
      </c>
      <c r="AG5" s="45">
        <v>3</v>
      </c>
      <c r="AH5" s="12">
        <v>2</v>
      </c>
      <c r="AI5" s="12">
        <v>1</v>
      </c>
      <c r="AJ5" s="45">
        <v>1</v>
      </c>
      <c r="AK5" s="12">
        <v>4</v>
      </c>
      <c r="AL5" s="13">
        <v>8</v>
      </c>
      <c r="AM5" s="13">
        <v>2</v>
      </c>
      <c r="AN5" s="12">
        <v>2</v>
      </c>
      <c r="AO5" s="13">
        <v>6</v>
      </c>
      <c r="AP5" s="12"/>
      <c r="AQ5" s="12"/>
      <c r="AR5" s="12"/>
      <c r="AS5" s="23"/>
      <c r="AT5" s="23"/>
      <c r="AU5" s="23"/>
      <c r="AV5" s="12"/>
      <c r="AW5" s="12"/>
      <c r="AX5" s="380"/>
      <c r="AY5" s="12"/>
      <c r="AZ5" s="511"/>
      <c r="BA5" s="511"/>
      <c r="BB5" s="511"/>
      <c r="BC5" s="140"/>
      <c r="BD5" s="507"/>
    </row>
    <row r="6" spans="1:56" hidden="1" outlineLevel="2">
      <c r="A6" s="831"/>
      <c r="B6" s="38" t="s">
        <v>277</v>
      </c>
      <c r="C6" s="38" t="s">
        <v>76</v>
      </c>
      <c r="D6" s="23">
        <v>1</v>
      </c>
      <c r="E6" s="23" t="s">
        <v>2562</v>
      </c>
      <c r="F6" s="23" t="s">
        <v>1549</v>
      </c>
      <c r="G6" s="39"/>
      <c r="H6" s="39"/>
      <c r="I6" s="13"/>
      <c r="J6" s="13"/>
      <c r="K6" s="13"/>
      <c r="L6" s="13"/>
      <c r="M6" s="13"/>
      <c r="N6" s="13"/>
      <c r="O6" s="13"/>
      <c r="P6" s="13"/>
      <c r="Q6" s="13"/>
      <c r="R6" s="13"/>
      <c r="S6" s="13"/>
      <c r="T6" s="13">
        <f t="shared" si="0"/>
        <v>52</v>
      </c>
      <c r="U6" s="12">
        <v>1</v>
      </c>
      <c r="V6" s="12">
        <v>1</v>
      </c>
      <c r="W6" s="12">
        <v>1</v>
      </c>
      <c r="X6" s="12"/>
      <c r="Y6" s="23"/>
      <c r="Z6" s="23"/>
      <c r="AA6" s="12">
        <v>1</v>
      </c>
      <c r="AB6" s="12"/>
      <c r="AC6" s="12">
        <v>1</v>
      </c>
      <c r="AD6" s="364"/>
      <c r="AE6" s="364"/>
      <c r="AF6" s="12">
        <v>18</v>
      </c>
      <c r="AG6" s="45">
        <v>3</v>
      </c>
      <c r="AH6" s="12">
        <v>2</v>
      </c>
      <c r="AI6" s="12">
        <v>1</v>
      </c>
      <c r="AJ6" s="45">
        <v>1</v>
      </c>
      <c r="AK6" s="12">
        <v>4</v>
      </c>
      <c r="AL6" s="13">
        <v>8</v>
      </c>
      <c r="AM6" s="13">
        <v>2</v>
      </c>
      <c r="AN6" s="12">
        <v>2</v>
      </c>
      <c r="AO6" s="13">
        <v>6</v>
      </c>
      <c r="AP6" s="12"/>
      <c r="AQ6" s="12"/>
      <c r="AR6" s="12"/>
      <c r="AS6" s="23"/>
      <c r="AT6" s="23"/>
      <c r="AU6" s="23"/>
      <c r="AV6" s="12"/>
      <c r="AW6" s="12"/>
      <c r="AX6" s="380"/>
      <c r="AY6" s="12"/>
      <c r="AZ6" s="511"/>
      <c r="BA6" s="511"/>
      <c r="BB6" s="511"/>
      <c r="BC6" s="140"/>
      <c r="BD6" s="507"/>
    </row>
    <row r="7" spans="1:56" hidden="1" outlineLevel="2">
      <c r="A7" s="831"/>
      <c r="B7" s="38" t="s">
        <v>278</v>
      </c>
      <c r="C7" s="38" t="s">
        <v>76</v>
      </c>
      <c r="D7" s="23">
        <v>1</v>
      </c>
      <c r="E7" s="23" t="s">
        <v>119</v>
      </c>
      <c r="F7" s="23" t="s">
        <v>1550</v>
      </c>
      <c r="G7" s="39"/>
      <c r="H7" s="39"/>
      <c r="I7" s="13"/>
      <c r="J7" s="13"/>
      <c r="K7" s="13"/>
      <c r="L7" s="13"/>
      <c r="M7" s="13"/>
      <c r="N7" s="13"/>
      <c r="O7" s="13"/>
      <c r="P7" s="13"/>
      <c r="Q7" s="13"/>
      <c r="R7" s="13"/>
      <c r="S7" s="13"/>
      <c r="T7" s="13">
        <f t="shared" si="0"/>
        <v>52</v>
      </c>
      <c r="U7" s="12">
        <v>1</v>
      </c>
      <c r="V7" s="12">
        <v>1</v>
      </c>
      <c r="W7" s="12">
        <v>1</v>
      </c>
      <c r="X7" s="12"/>
      <c r="Y7" s="23"/>
      <c r="Z7" s="23"/>
      <c r="AA7" s="12">
        <v>1</v>
      </c>
      <c r="AB7" s="12"/>
      <c r="AC7" s="12">
        <v>1</v>
      </c>
      <c r="AD7" s="364"/>
      <c r="AE7" s="364"/>
      <c r="AF7" s="12">
        <v>18</v>
      </c>
      <c r="AG7" s="45">
        <v>3</v>
      </c>
      <c r="AH7" s="12">
        <v>2</v>
      </c>
      <c r="AI7" s="12">
        <v>1</v>
      </c>
      <c r="AJ7" s="45">
        <v>1</v>
      </c>
      <c r="AK7" s="12">
        <v>4</v>
      </c>
      <c r="AL7" s="13">
        <v>8</v>
      </c>
      <c r="AM7" s="13">
        <v>2</v>
      </c>
      <c r="AN7" s="12">
        <v>2</v>
      </c>
      <c r="AO7" s="13">
        <v>6</v>
      </c>
      <c r="AP7" s="12"/>
      <c r="AQ7" s="12"/>
      <c r="AR7" s="12"/>
      <c r="AS7" s="23"/>
      <c r="AT7" s="23"/>
      <c r="AU7" s="23"/>
      <c r="AV7" s="12"/>
      <c r="AW7" s="12"/>
      <c r="AX7" s="380"/>
      <c r="AY7" s="12"/>
      <c r="AZ7" s="511"/>
      <c r="BA7" s="511"/>
      <c r="BB7" s="511"/>
      <c r="BC7" s="140"/>
      <c r="BD7" s="507"/>
    </row>
    <row r="8" spans="1:56" hidden="1" outlineLevel="2">
      <c r="A8" s="831"/>
      <c r="B8" s="38" t="s">
        <v>279</v>
      </c>
      <c r="C8" s="38" t="s">
        <v>76</v>
      </c>
      <c r="D8" s="23">
        <v>1</v>
      </c>
      <c r="E8" s="23" t="s">
        <v>1532</v>
      </c>
      <c r="F8" s="23" t="s">
        <v>1550</v>
      </c>
      <c r="G8" s="39"/>
      <c r="H8" s="39"/>
      <c r="I8" s="13"/>
      <c r="J8" s="13"/>
      <c r="K8" s="13"/>
      <c r="L8" s="13"/>
      <c r="M8" s="13"/>
      <c r="N8" s="13"/>
      <c r="O8" s="13"/>
      <c r="P8" s="13"/>
      <c r="Q8" s="13"/>
      <c r="R8" s="13"/>
      <c r="S8" s="13"/>
      <c r="T8" s="13">
        <f t="shared" si="0"/>
        <v>52</v>
      </c>
      <c r="U8" s="12">
        <v>1</v>
      </c>
      <c r="V8" s="12">
        <v>1</v>
      </c>
      <c r="W8" s="12">
        <v>1</v>
      </c>
      <c r="X8" s="12"/>
      <c r="Y8" s="23"/>
      <c r="Z8" s="23"/>
      <c r="AA8" s="12">
        <v>1</v>
      </c>
      <c r="AB8" s="12"/>
      <c r="AC8" s="12">
        <v>1</v>
      </c>
      <c r="AD8" s="364"/>
      <c r="AE8" s="364"/>
      <c r="AF8" s="12">
        <v>18</v>
      </c>
      <c r="AG8" s="45">
        <v>3</v>
      </c>
      <c r="AH8" s="12">
        <v>2</v>
      </c>
      <c r="AI8" s="12">
        <v>1</v>
      </c>
      <c r="AJ8" s="45">
        <v>1</v>
      </c>
      <c r="AK8" s="12">
        <v>4</v>
      </c>
      <c r="AL8" s="13">
        <v>8</v>
      </c>
      <c r="AM8" s="13">
        <v>2</v>
      </c>
      <c r="AN8" s="12">
        <v>2</v>
      </c>
      <c r="AO8" s="13">
        <v>6</v>
      </c>
      <c r="AP8" s="12"/>
      <c r="AQ8" s="12"/>
      <c r="AR8" s="12"/>
      <c r="AS8" s="23"/>
      <c r="AT8" s="23"/>
      <c r="AU8" s="23"/>
      <c r="AV8" s="12"/>
      <c r="AW8" s="12"/>
      <c r="AX8" s="380"/>
      <c r="AY8" s="12"/>
      <c r="AZ8" s="511"/>
      <c r="BA8" s="511"/>
      <c r="BB8" s="511"/>
      <c r="BC8" s="140"/>
      <c r="BD8" s="507"/>
    </row>
    <row r="9" spans="1:56" hidden="1" outlineLevel="2">
      <c r="A9" s="831"/>
      <c r="B9" s="157" t="s">
        <v>263</v>
      </c>
      <c r="C9" s="8"/>
      <c r="D9" s="23">
        <v>1</v>
      </c>
      <c r="E9" s="23" t="s">
        <v>1551</v>
      </c>
      <c r="F9" s="23" t="s">
        <v>1549</v>
      </c>
      <c r="G9" s="39"/>
      <c r="H9" s="39"/>
      <c r="I9" s="13"/>
      <c r="J9" s="13"/>
      <c r="K9" s="13"/>
      <c r="L9" s="13"/>
      <c r="M9" s="13"/>
      <c r="N9" s="13"/>
      <c r="O9" s="13"/>
      <c r="P9" s="13"/>
      <c r="Q9" s="13"/>
      <c r="R9" s="13"/>
      <c r="S9" s="13"/>
      <c r="T9" s="13">
        <f>SUM(U9:AR9)</f>
        <v>34</v>
      </c>
      <c r="U9" s="12">
        <v>1</v>
      </c>
      <c r="V9" s="12">
        <v>1</v>
      </c>
      <c r="W9" s="12">
        <v>1</v>
      </c>
      <c r="X9" s="12"/>
      <c r="Y9" s="23"/>
      <c r="Z9" s="23"/>
      <c r="AA9" s="12">
        <v>1</v>
      </c>
      <c r="AB9" s="12"/>
      <c r="AC9" s="12">
        <v>1</v>
      </c>
      <c r="AD9" s="364"/>
      <c r="AE9" s="364"/>
      <c r="AF9" s="12"/>
      <c r="AG9" s="45">
        <v>3</v>
      </c>
      <c r="AH9" s="12">
        <v>2</v>
      </c>
      <c r="AI9" s="12">
        <v>1</v>
      </c>
      <c r="AJ9" s="45">
        <v>1</v>
      </c>
      <c r="AK9" s="12">
        <v>4</v>
      </c>
      <c r="AL9" s="13">
        <v>8</v>
      </c>
      <c r="AM9" s="13">
        <v>2</v>
      </c>
      <c r="AN9" s="12">
        <v>2</v>
      </c>
      <c r="AO9" s="13">
        <v>6</v>
      </c>
      <c r="AP9" s="12"/>
      <c r="AQ9" s="12"/>
      <c r="AR9" s="12"/>
      <c r="AS9" s="23"/>
      <c r="AT9" s="23"/>
      <c r="AU9" s="23"/>
      <c r="AV9" s="12"/>
      <c r="AW9" s="12"/>
      <c r="AX9" s="380"/>
      <c r="AY9" s="12"/>
      <c r="AZ9" s="511"/>
      <c r="BA9" s="511"/>
      <c r="BB9" s="511"/>
      <c r="BC9" s="140"/>
      <c r="BD9" s="507"/>
    </row>
    <row r="10" spans="1:56" hidden="1" outlineLevel="2">
      <c r="A10" s="831"/>
      <c r="B10" s="38" t="s">
        <v>265</v>
      </c>
      <c r="C10" s="8"/>
      <c r="D10" s="23">
        <v>4</v>
      </c>
      <c r="E10" s="23"/>
      <c r="F10" s="23"/>
      <c r="G10" s="39"/>
      <c r="H10" s="39"/>
      <c r="I10" s="13"/>
      <c r="J10" s="13"/>
      <c r="K10" s="13"/>
      <c r="L10" s="13"/>
      <c r="M10" s="13"/>
      <c r="N10" s="13"/>
      <c r="O10" s="13"/>
      <c r="P10" s="13"/>
      <c r="Q10" s="13"/>
      <c r="R10" s="13"/>
      <c r="S10" s="13"/>
      <c r="T10" s="13">
        <f t="shared" si="0"/>
        <v>212</v>
      </c>
      <c r="U10" s="12">
        <v>4</v>
      </c>
      <c r="V10" s="12">
        <v>4</v>
      </c>
      <c r="W10" s="12">
        <v>4</v>
      </c>
      <c r="X10" s="12"/>
      <c r="Y10" s="23"/>
      <c r="Z10" s="23"/>
      <c r="AA10" s="12">
        <v>4</v>
      </c>
      <c r="AB10" s="12"/>
      <c r="AC10" s="12">
        <v>4</v>
      </c>
      <c r="AD10" s="364"/>
      <c r="AE10" s="364"/>
      <c r="AF10" s="12">
        <v>72</v>
      </c>
      <c r="AG10" s="45">
        <v>12</v>
      </c>
      <c r="AH10" s="12">
        <v>8</v>
      </c>
      <c r="AI10" s="12">
        <v>8</v>
      </c>
      <c r="AJ10" s="45">
        <v>4</v>
      </c>
      <c r="AK10" s="12">
        <v>16</v>
      </c>
      <c r="AL10" s="13">
        <v>32</v>
      </c>
      <c r="AM10" s="13">
        <v>8</v>
      </c>
      <c r="AN10" s="12">
        <v>8</v>
      </c>
      <c r="AO10" s="13">
        <v>24</v>
      </c>
      <c r="AP10" s="12"/>
      <c r="AQ10" s="12"/>
      <c r="AR10" s="12"/>
      <c r="AS10" s="23"/>
      <c r="AT10" s="23"/>
      <c r="AU10" s="23"/>
      <c r="AV10" s="12"/>
      <c r="AW10" s="12"/>
      <c r="AX10" s="380"/>
      <c r="AY10" s="12"/>
      <c r="AZ10" s="511"/>
      <c r="BA10" s="511"/>
      <c r="BB10" s="511"/>
      <c r="BC10" s="140"/>
      <c r="BD10" s="507"/>
    </row>
    <row r="11" spans="1:56" hidden="1" outlineLevel="2">
      <c r="A11" s="831"/>
      <c r="B11" s="38" t="s">
        <v>266</v>
      </c>
      <c r="C11" s="8"/>
      <c r="D11" s="23">
        <v>5</v>
      </c>
      <c r="E11" s="23"/>
      <c r="F11" s="23"/>
      <c r="G11" s="39"/>
      <c r="H11" s="39"/>
      <c r="I11" s="13"/>
      <c r="J11" s="13"/>
      <c r="K11" s="13"/>
      <c r="L11" s="13"/>
      <c r="M11" s="13"/>
      <c r="N11" s="13"/>
      <c r="O11" s="13"/>
      <c r="P11" s="13"/>
      <c r="Q11" s="13"/>
      <c r="R11" s="13"/>
      <c r="S11" s="13"/>
      <c r="T11" s="13">
        <f t="shared" si="0"/>
        <v>265</v>
      </c>
      <c r="U11" s="12">
        <v>5</v>
      </c>
      <c r="V11" s="12">
        <v>5</v>
      </c>
      <c r="W11" s="12">
        <v>5</v>
      </c>
      <c r="X11" s="12"/>
      <c r="Y11" s="23"/>
      <c r="Z11" s="23"/>
      <c r="AA11" s="12">
        <v>5</v>
      </c>
      <c r="AB11" s="12"/>
      <c r="AC11" s="12">
        <v>5</v>
      </c>
      <c r="AD11" s="364"/>
      <c r="AE11" s="364"/>
      <c r="AF11" s="12">
        <v>90</v>
      </c>
      <c r="AG11" s="45">
        <v>15</v>
      </c>
      <c r="AH11" s="12">
        <v>10</v>
      </c>
      <c r="AI11" s="12">
        <v>10</v>
      </c>
      <c r="AJ11" s="45">
        <v>5</v>
      </c>
      <c r="AK11" s="12">
        <v>20</v>
      </c>
      <c r="AL11" s="13">
        <v>40</v>
      </c>
      <c r="AM11" s="13">
        <v>10</v>
      </c>
      <c r="AN11" s="12">
        <v>10</v>
      </c>
      <c r="AO11" s="13">
        <v>30</v>
      </c>
      <c r="AP11" s="12"/>
      <c r="AQ11" s="12"/>
      <c r="AR11" s="12"/>
      <c r="AS11" s="23"/>
      <c r="AT11" s="23"/>
      <c r="AU11" s="23"/>
      <c r="AV11" s="12"/>
      <c r="AW11" s="12"/>
      <c r="AX11" s="380"/>
      <c r="AY11" s="12"/>
      <c r="AZ11" s="511"/>
      <c r="BA11" s="511"/>
      <c r="BB11" s="511"/>
      <c r="BC11" s="140"/>
      <c r="BD11" s="507"/>
    </row>
    <row r="12" spans="1:56" hidden="1" outlineLevel="2">
      <c r="A12" s="831"/>
      <c r="B12" s="38" t="s">
        <v>647</v>
      </c>
      <c r="C12" s="8"/>
      <c r="D12" s="23">
        <v>1</v>
      </c>
      <c r="E12" s="23"/>
      <c r="F12" s="23"/>
      <c r="G12" s="39"/>
      <c r="H12" s="39"/>
      <c r="I12" s="13"/>
      <c r="J12" s="13"/>
      <c r="K12" s="13"/>
      <c r="L12" s="13"/>
      <c r="M12" s="13"/>
      <c r="N12" s="13"/>
      <c r="O12" s="13"/>
      <c r="P12" s="13"/>
      <c r="Q12" s="13"/>
      <c r="R12" s="13"/>
      <c r="S12" s="13"/>
      <c r="T12" s="13">
        <f t="shared" si="0"/>
        <v>52</v>
      </c>
      <c r="U12" s="12">
        <v>1</v>
      </c>
      <c r="V12" s="12">
        <v>1</v>
      </c>
      <c r="W12" s="12">
        <v>1</v>
      </c>
      <c r="X12" s="12"/>
      <c r="Y12" s="23"/>
      <c r="Z12" s="23"/>
      <c r="AA12" s="12">
        <v>1</v>
      </c>
      <c r="AB12" s="12"/>
      <c r="AC12" s="12">
        <v>1</v>
      </c>
      <c r="AD12" s="364"/>
      <c r="AE12" s="364"/>
      <c r="AF12" s="12">
        <v>18</v>
      </c>
      <c r="AG12" s="45">
        <v>3</v>
      </c>
      <c r="AH12" s="12">
        <v>2</v>
      </c>
      <c r="AI12" s="12">
        <v>1</v>
      </c>
      <c r="AJ12" s="45">
        <v>1</v>
      </c>
      <c r="AK12" s="12">
        <v>4</v>
      </c>
      <c r="AL12" s="13">
        <v>8</v>
      </c>
      <c r="AM12" s="13">
        <v>2</v>
      </c>
      <c r="AN12" s="12">
        <v>2</v>
      </c>
      <c r="AO12" s="13">
        <v>6</v>
      </c>
      <c r="AP12" s="12"/>
      <c r="AQ12" s="12"/>
      <c r="AR12" s="12"/>
      <c r="AS12" s="23"/>
      <c r="AT12" s="23"/>
      <c r="AU12" s="23"/>
      <c r="AV12" s="12"/>
      <c r="AW12" s="12"/>
      <c r="AX12" s="380"/>
      <c r="AY12" s="12"/>
      <c r="AZ12" s="511"/>
      <c r="BA12" s="511"/>
      <c r="BB12" s="511"/>
      <c r="BC12" s="140"/>
      <c r="BD12" s="507"/>
    </row>
    <row r="13" spans="1:56" hidden="1" outlineLevel="2">
      <c r="A13" s="830"/>
      <c r="B13" s="38" t="s">
        <v>917</v>
      </c>
      <c r="C13" s="8"/>
      <c r="D13" s="23" t="s">
        <v>118</v>
      </c>
      <c r="E13" s="23"/>
      <c r="F13" s="23"/>
      <c r="G13" s="39"/>
      <c r="H13" s="39"/>
      <c r="I13" s="13"/>
      <c r="J13" s="13"/>
      <c r="K13" s="13"/>
      <c r="L13" s="13"/>
      <c r="M13" s="13"/>
      <c r="N13" s="13"/>
      <c r="O13" s="13"/>
      <c r="P13" s="13"/>
      <c r="Q13" s="13"/>
      <c r="R13" s="13"/>
      <c r="S13" s="13"/>
      <c r="T13" s="13">
        <f t="shared" si="0"/>
        <v>52</v>
      </c>
      <c r="U13" s="23">
        <v>1</v>
      </c>
      <c r="V13" s="23">
        <v>1</v>
      </c>
      <c r="W13" s="23">
        <v>1</v>
      </c>
      <c r="X13" s="23"/>
      <c r="Y13" s="23"/>
      <c r="Z13" s="23"/>
      <c r="AA13" s="23">
        <v>1</v>
      </c>
      <c r="AB13" s="23"/>
      <c r="AC13" s="23">
        <v>1</v>
      </c>
      <c r="AD13" s="363"/>
      <c r="AE13" s="363"/>
      <c r="AF13" s="23">
        <v>18</v>
      </c>
      <c r="AG13" s="156">
        <v>3</v>
      </c>
      <c r="AH13" s="23">
        <v>2</v>
      </c>
      <c r="AI13" s="23">
        <v>1</v>
      </c>
      <c r="AJ13" s="156">
        <v>1</v>
      </c>
      <c r="AK13" s="23">
        <v>4</v>
      </c>
      <c r="AL13" s="25">
        <v>8</v>
      </c>
      <c r="AM13" s="25">
        <v>2</v>
      </c>
      <c r="AN13" s="23">
        <v>2</v>
      </c>
      <c r="AO13" s="25">
        <v>6</v>
      </c>
      <c r="AP13" s="23"/>
      <c r="AQ13" s="23"/>
      <c r="AR13" s="23"/>
      <c r="AS13" s="23"/>
      <c r="AT13" s="23"/>
      <c r="AU13" s="23"/>
      <c r="AV13" s="12"/>
      <c r="AW13" s="12"/>
      <c r="AX13" s="380"/>
      <c r="AY13" s="12"/>
      <c r="AZ13" s="511"/>
      <c r="BA13" s="511"/>
      <c r="BB13" s="511"/>
      <c r="BC13" s="140"/>
      <c r="BD13" s="507"/>
    </row>
    <row r="14" spans="1:56" hidden="1" outlineLevel="1">
      <c r="A14" s="850" t="s">
        <v>282</v>
      </c>
      <c r="B14" s="839" t="s">
        <v>2563</v>
      </c>
      <c r="C14" s="38" t="s">
        <v>76</v>
      </c>
      <c r="D14" s="829"/>
      <c r="E14" s="812" t="s">
        <v>1533</v>
      </c>
      <c r="F14" s="812" t="s">
        <v>1553</v>
      </c>
      <c r="G14" s="14" t="s">
        <v>36</v>
      </c>
      <c r="H14" s="14"/>
      <c r="I14" s="13"/>
      <c r="J14" s="13"/>
      <c r="K14" s="13"/>
      <c r="L14" s="13"/>
      <c r="M14" s="820"/>
      <c r="N14" s="820"/>
      <c r="O14" s="13"/>
      <c r="P14" s="13"/>
      <c r="Q14" s="13"/>
      <c r="R14" s="13"/>
      <c r="S14" s="13"/>
      <c r="T14" s="13">
        <f t="shared" si="0"/>
        <v>8</v>
      </c>
      <c r="U14" s="23">
        <v>2</v>
      </c>
      <c r="V14" s="23"/>
      <c r="W14" s="23"/>
      <c r="X14" s="23"/>
      <c r="Y14" s="23">
        <v>2</v>
      </c>
      <c r="Z14" s="23">
        <v>2</v>
      </c>
      <c r="AA14" s="23">
        <v>1</v>
      </c>
      <c r="AB14" s="23"/>
      <c r="AC14" s="23"/>
      <c r="AD14" s="363"/>
      <c r="AE14" s="363"/>
      <c r="AF14" s="23"/>
      <c r="AG14" s="156"/>
      <c r="AH14" s="23"/>
      <c r="AI14" s="23"/>
      <c r="AJ14" s="156"/>
      <c r="AK14" s="23"/>
      <c r="AL14" s="23"/>
      <c r="AM14" s="25">
        <v>1</v>
      </c>
      <c r="AN14" s="23"/>
      <c r="AO14" s="25"/>
      <c r="AP14" s="23"/>
      <c r="AQ14" s="23"/>
      <c r="AR14" s="23"/>
      <c r="AS14" s="23">
        <v>19</v>
      </c>
      <c r="AT14" s="23"/>
      <c r="AU14" s="23">
        <v>64</v>
      </c>
      <c r="AV14" s="12"/>
      <c r="AW14" s="12"/>
      <c r="AX14" s="380"/>
      <c r="AY14" s="12"/>
      <c r="AZ14" s="511"/>
      <c r="BA14" s="511"/>
      <c r="BB14" s="511"/>
      <c r="BC14" s="140"/>
      <c r="BD14" s="507"/>
    </row>
    <row r="15" spans="1:56" hidden="1" outlineLevel="1">
      <c r="A15" s="850"/>
      <c r="B15" s="844"/>
      <c r="C15" s="38" t="s">
        <v>82</v>
      </c>
      <c r="D15" s="846"/>
      <c r="E15" s="846"/>
      <c r="F15" s="846"/>
      <c r="G15" s="14"/>
      <c r="H15" s="14"/>
      <c r="I15" s="13"/>
      <c r="J15" s="13"/>
      <c r="K15" s="13"/>
      <c r="L15" s="13"/>
      <c r="M15" s="842"/>
      <c r="N15" s="841"/>
      <c r="O15" s="13"/>
      <c r="P15" s="13"/>
      <c r="Q15" s="13"/>
      <c r="R15" s="13"/>
      <c r="S15" s="13"/>
      <c r="T15" s="13">
        <f t="shared" si="0"/>
        <v>8</v>
      </c>
      <c r="U15" s="23">
        <v>2</v>
      </c>
      <c r="V15" s="23"/>
      <c r="W15" s="23"/>
      <c r="X15" s="23"/>
      <c r="Y15" s="23">
        <v>2</v>
      </c>
      <c r="Z15" s="23">
        <v>2</v>
      </c>
      <c r="AA15" s="23">
        <v>1</v>
      </c>
      <c r="AB15" s="23"/>
      <c r="AC15" s="23"/>
      <c r="AD15" s="363"/>
      <c r="AE15" s="363"/>
      <c r="AF15" s="23"/>
      <c r="AG15" s="156"/>
      <c r="AH15" s="23"/>
      <c r="AI15" s="23"/>
      <c r="AJ15" s="156"/>
      <c r="AK15" s="23"/>
      <c r="AL15" s="25"/>
      <c r="AM15" s="25">
        <v>1</v>
      </c>
      <c r="AN15" s="23"/>
      <c r="AO15" s="25"/>
      <c r="AP15" s="23"/>
      <c r="AQ15" s="23"/>
      <c r="AR15" s="23"/>
      <c r="AS15" s="23"/>
      <c r="AT15" s="23"/>
      <c r="AU15" s="23"/>
      <c r="AV15" s="12"/>
      <c r="AW15" s="12"/>
      <c r="AX15" s="380"/>
      <c r="AY15" s="12"/>
      <c r="AZ15" s="511"/>
      <c r="BA15" s="511"/>
      <c r="BB15" s="511"/>
      <c r="BC15" s="140"/>
      <c r="BD15" s="507"/>
    </row>
    <row r="16" spans="1:56" hidden="1" outlineLevel="1">
      <c r="A16" s="850"/>
      <c r="B16" s="845"/>
      <c r="C16" s="38" t="s">
        <v>1475</v>
      </c>
      <c r="D16" s="847"/>
      <c r="E16" s="847"/>
      <c r="F16" s="847"/>
      <c r="G16" s="14"/>
      <c r="H16" s="14"/>
      <c r="I16" s="13"/>
      <c r="J16" s="13"/>
      <c r="K16" s="13"/>
      <c r="L16" s="13"/>
      <c r="M16" s="843"/>
      <c r="N16" s="821"/>
      <c r="O16" s="13"/>
      <c r="P16" s="13"/>
      <c r="Q16" s="13"/>
      <c r="R16" s="13"/>
      <c r="S16" s="13"/>
      <c r="T16" s="13">
        <f t="shared" si="0"/>
        <v>8</v>
      </c>
      <c r="U16" s="23">
        <v>2</v>
      </c>
      <c r="V16" s="23"/>
      <c r="W16" s="23"/>
      <c r="X16" s="23"/>
      <c r="Y16" s="23">
        <v>2</v>
      </c>
      <c r="Z16" s="23">
        <v>2</v>
      </c>
      <c r="AA16" s="23">
        <v>1</v>
      </c>
      <c r="AB16" s="23"/>
      <c r="AC16" s="23"/>
      <c r="AD16" s="363"/>
      <c r="AE16" s="363"/>
      <c r="AF16" s="23"/>
      <c r="AG16" s="156"/>
      <c r="AH16" s="23"/>
      <c r="AI16" s="23"/>
      <c r="AJ16" s="156"/>
      <c r="AK16" s="23"/>
      <c r="AL16" s="25"/>
      <c r="AM16" s="25">
        <v>1</v>
      </c>
      <c r="AN16" s="23"/>
      <c r="AO16" s="25"/>
      <c r="AP16" s="23"/>
      <c r="AQ16" s="23"/>
      <c r="AR16" s="23"/>
      <c r="AS16" s="23"/>
      <c r="AT16" s="23"/>
      <c r="AU16" s="23"/>
      <c r="AV16" s="12"/>
      <c r="AW16" s="12"/>
      <c r="AX16" s="380"/>
      <c r="AY16" s="12"/>
      <c r="AZ16" s="511"/>
      <c r="BA16" s="511"/>
      <c r="BB16" s="511"/>
      <c r="BC16" s="140"/>
      <c r="BD16" s="507"/>
    </row>
    <row r="17" spans="1:56" hidden="1" outlineLevel="1">
      <c r="A17" s="850"/>
      <c r="B17" s="839" t="s">
        <v>39</v>
      </c>
      <c r="C17" s="38" t="s">
        <v>81</v>
      </c>
      <c r="D17" s="829"/>
      <c r="E17" s="812" t="s">
        <v>121</v>
      </c>
      <c r="F17" s="812" t="s">
        <v>1554</v>
      </c>
      <c r="G17" s="14" t="s">
        <v>36</v>
      </c>
      <c r="H17" s="14"/>
      <c r="I17" s="13"/>
      <c r="J17" s="13"/>
      <c r="K17" s="13"/>
      <c r="L17" s="13"/>
      <c r="M17" s="820"/>
      <c r="N17" s="820"/>
      <c r="O17" s="13"/>
      <c r="P17" s="13"/>
      <c r="Q17" s="13"/>
      <c r="R17" s="13"/>
      <c r="S17" s="13"/>
      <c r="T17" s="13">
        <f>SUM(U17:AR17)</f>
        <v>10</v>
      </c>
      <c r="U17" s="23">
        <v>1</v>
      </c>
      <c r="V17" s="23"/>
      <c r="W17" s="23"/>
      <c r="X17" s="23"/>
      <c r="Y17" s="23">
        <v>2</v>
      </c>
      <c r="Z17" s="23">
        <v>2</v>
      </c>
      <c r="AA17" s="23">
        <v>1</v>
      </c>
      <c r="AB17" s="23"/>
      <c r="AC17" s="23"/>
      <c r="AD17" s="363"/>
      <c r="AE17" s="363"/>
      <c r="AF17" s="23"/>
      <c r="AG17" s="156"/>
      <c r="AH17" s="23"/>
      <c r="AI17" s="23">
        <v>1</v>
      </c>
      <c r="AJ17" s="156">
        <v>1</v>
      </c>
      <c r="AK17" s="23"/>
      <c r="AL17" s="25"/>
      <c r="AM17" s="23"/>
      <c r="AN17" s="23"/>
      <c r="AO17" s="23"/>
      <c r="AP17" s="23">
        <v>2</v>
      </c>
      <c r="AQ17" s="23"/>
      <c r="AR17" s="23"/>
      <c r="AS17" s="23">
        <v>11</v>
      </c>
      <c r="AT17" s="23"/>
      <c r="AU17" s="23">
        <v>12</v>
      </c>
      <c r="AV17" s="12"/>
      <c r="AW17" s="12"/>
      <c r="AX17" s="380"/>
      <c r="AY17" s="12"/>
      <c r="AZ17" s="511"/>
      <c r="BA17" s="511"/>
      <c r="BB17" s="511"/>
      <c r="BC17" s="140"/>
      <c r="BD17" s="507"/>
    </row>
    <row r="18" spans="1:56" hidden="1" outlineLevel="1">
      <c r="A18" s="850"/>
      <c r="B18" s="844"/>
      <c r="C18" s="38" t="s">
        <v>79</v>
      </c>
      <c r="D18" s="846"/>
      <c r="E18" s="846"/>
      <c r="F18" s="846"/>
      <c r="G18" s="14"/>
      <c r="H18" s="14"/>
      <c r="I18" s="13"/>
      <c r="J18" s="13"/>
      <c r="K18" s="13"/>
      <c r="L18" s="13"/>
      <c r="M18" s="842"/>
      <c r="N18" s="841"/>
      <c r="O18" s="13"/>
      <c r="P18" s="13"/>
      <c r="Q18" s="13"/>
      <c r="R18" s="13"/>
      <c r="S18" s="13"/>
      <c r="T18" s="13">
        <f>SUM(U18:AR18)</f>
        <v>7</v>
      </c>
      <c r="U18" s="23">
        <v>1</v>
      </c>
      <c r="V18" s="23"/>
      <c r="W18" s="23"/>
      <c r="X18" s="23"/>
      <c r="Y18" s="23">
        <v>2</v>
      </c>
      <c r="Z18" s="23">
        <v>2</v>
      </c>
      <c r="AA18" s="23">
        <v>1</v>
      </c>
      <c r="AB18" s="23"/>
      <c r="AC18" s="23"/>
      <c r="AD18" s="363"/>
      <c r="AE18" s="363"/>
      <c r="AF18" s="23"/>
      <c r="AG18" s="156"/>
      <c r="AH18" s="23"/>
      <c r="AI18" s="23"/>
      <c r="AJ18" s="156"/>
      <c r="AK18" s="23"/>
      <c r="AL18" s="23"/>
      <c r="AM18" s="23">
        <v>1</v>
      </c>
      <c r="AN18" s="23"/>
      <c r="AO18" s="23"/>
      <c r="AP18" s="23"/>
      <c r="AQ18" s="23"/>
      <c r="AR18" s="23"/>
      <c r="AS18" s="23"/>
      <c r="AT18" s="23"/>
      <c r="AU18" s="23"/>
      <c r="AV18" s="12"/>
      <c r="AW18" s="12"/>
      <c r="AX18" s="380"/>
      <c r="AY18" s="12"/>
      <c r="AZ18" s="511"/>
      <c r="BA18" s="511"/>
      <c r="BB18" s="511"/>
      <c r="BC18" s="140"/>
      <c r="BD18" s="507"/>
    </row>
    <row r="19" spans="1:56" hidden="1" outlineLevel="1">
      <c r="A19" s="850"/>
      <c r="B19" s="845"/>
      <c r="C19" s="38" t="s">
        <v>80</v>
      </c>
      <c r="D19" s="847"/>
      <c r="E19" s="847"/>
      <c r="F19" s="847"/>
      <c r="G19" s="14"/>
      <c r="H19" s="14"/>
      <c r="I19" s="13"/>
      <c r="J19" s="13"/>
      <c r="K19" s="13"/>
      <c r="L19" s="13"/>
      <c r="M19" s="843"/>
      <c r="N19" s="821"/>
      <c r="O19" s="13"/>
      <c r="P19" s="13"/>
      <c r="Q19" s="13"/>
      <c r="R19" s="13"/>
      <c r="S19" s="13"/>
      <c r="T19" s="13">
        <f t="shared" si="0"/>
        <v>3</v>
      </c>
      <c r="U19" s="23">
        <v>1</v>
      </c>
      <c r="V19" s="23"/>
      <c r="W19" s="23"/>
      <c r="X19" s="23"/>
      <c r="Y19" s="23"/>
      <c r="Z19" s="23"/>
      <c r="AA19" s="23">
        <v>1</v>
      </c>
      <c r="AB19" s="23"/>
      <c r="AC19" s="23"/>
      <c r="AD19" s="363"/>
      <c r="AE19" s="363"/>
      <c r="AF19" s="23"/>
      <c r="AG19" s="156"/>
      <c r="AH19" s="23"/>
      <c r="AI19" s="23"/>
      <c r="AJ19" s="156"/>
      <c r="AK19" s="23"/>
      <c r="AL19" s="23"/>
      <c r="AM19" s="23">
        <v>1</v>
      </c>
      <c r="AN19" s="23"/>
      <c r="AO19" s="23"/>
      <c r="AP19" s="23"/>
      <c r="AQ19" s="23"/>
      <c r="AR19" s="23"/>
      <c r="AS19" s="23"/>
      <c r="AT19" s="23"/>
      <c r="AU19" s="23"/>
      <c r="AV19" s="12"/>
      <c r="AW19" s="12"/>
      <c r="AX19" s="380"/>
      <c r="AY19" s="12"/>
      <c r="AZ19" s="511"/>
      <c r="BA19" s="511"/>
      <c r="BB19" s="511"/>
      <c r="BC19" s="140"/>
      <c r="BD19" s="507"/>
    </row>
    <row r="20" spans="1:56" ht="15.75" hidden="1" customHeight="1" outlineLevel="1">
      <c r="A20" s="850"/>
      <c r="B20" s="815" t="s">
        <v>75</v>
      </c>
      <c r="C20" s="38" t="s">
        <v>81</v>
      </c>
      <c r="D20" s="829"/>
      <c r="E20" s="812" t="s">
        <v>1545</v>
      </c>
      <c r="F20" s="812" t="s">
        <v>1555</v>
      </c>
      <c r="G20" s="14"/>
      <c r="H20" s="14"/>
      <c r="I20" s="13"/>
      <c r="J20" s="13"/>
      <c r="K20" s="13"/>
      <c r="L20" s="13"/>
      <c r="M20" s="820"/>
      <c r="N20" s="820"/>
      <c r="O20" s="13"/>
      <c r="P20" s="13"/>
      <c r="Q20" s="13"/>
      <c r="R20" s="13"/>
      <c r="S20" s="13"/>
      <c r="T20" s="13">
        <f t="shared" si="0"/>
        <v>11</v>
      </c>
      <c r="U20" s="23">
        <v>1</v>
      </c>
      <c r="V20" s="23"/>
      <c r="W20" s="23">
        <v>1</v>
      </c>
      <c r="X20" s="23"/>
      <c r="Y20" s="23">
        <v>2</v>
      </c>
      <c r="Z20" s="23">
        <v>2</v>
      </c>
      <c r="AA20" s="23">
        <v>2</v>
      </c>
      <c r="AB20" s="23"/>
      <c r="AC20" s="23"/>
      <c r="AD20" s="363"/>
      <c r="AE20" s="363"/>
      <c r="AF20" s="23"/>
      <c r="AG20" s="156"/>
      <c r="AH20" s="23"/>
      <c r="AI20" s="23"/>
      <c r="AJ20" s="156">
        <v>1</v>
      </c>
      <c r="AK20" s="23"/>
      <c r="AL20" s="25"/>
      <c r="AM20" s="23"/>
      <c r="AN20" s="23"/>
      <c r="AO20" s="23"/>
      <c r="AP20" s="23">
        <v>2</v>
      </c>
      <c r="AQ20" s="23"/>
      <c r="AR20" s="23"/>
      <c r="AS20" s="23">
        <v>4</v>
      </c>
      <c r="AT20" s="23"/>
      <c r="AU20" s="23">
        <v>12</v>
      </c>
      <c r="AV20" s="12"/>
      <c r="AW20" s="12"/>
      <c r="AX20" s="380"/>
      <c r="AY20" s="12"/>
      <c r="AZ20" s="511"/>
      <c r="BA20" s="511"/>
      <c r="BB20" s="511"/>
      <c r="BC20" s="140"/>
      <c r="BD20" s="507"/>
    </row>
    <row r="21" spans="1:56" ht="15.75" hidden="1" customHeight="1" outlineLevel="1">
      <c r="A21" s="850"/>
      <c r="B21" s="844"/>
      <c r="C21" s="38" t="s">
        <v>79</v>
      </c>
      <c r="D21" s="846"/>
      <c r="E21" s="846"/>
      <c r="F21" s="846"/>
      <c r="G21" s="14"/>
      <c r="H21" s="14"/>
      <c r="I21" s="13"/>
      <c r="J21" s="13"/>
      <c r="K21" s="13"/>
      <c r="L21" s="13"/>
      <c r="M21" s="842"/>
      <c r="N21" s="841"/>
      <c r="O21" s="13"/>
      <c r="P21" s="13"/>
      <c r="Q21" s="13"/>
      <c r="R21" s="13"/>
      <c r="S21" s="13"/>
      <c r="T21" s="13">
        <f t="shared" si="0"/>
        <v>4</v>
      </c>
      <c r="U21" s="23">
        <v>1</v>
      </c>
      <c r="V21" s="23"/>
      <c r="W21" s="23"/>
      <c r="X21" s="23"/>
      <c r="Y21" s="23"/>
      <c r="Z21" s="23"/>
      <c r="AA21" s="23">
        <v>2</v>
      </c>
      <c r="AB21" s="23"/>
      <c r="AC21" s="23"/>
      <c r="AD21" s="363"/>
      <c r="AE21" s="363"/>
      <c r="AF21" s="23"/>
      <c r="AG21" s="156"/>
      <c r="AH21" s="23"/>
      <c r="AI21" s="23"/>
      <c r="AJ21" s="156"/>
      <c r="AK21" s="23"/>
      <c r="AL21" s="23"/>
      <c r="AM21" s="23">
        <v>1</v>
      </c>
      <c r="AN21" s="23"/>
      <c r="AO21" s="23"/>
      <c r="AP21" s="23"/>
      <c r="AQ21" s="23"/>
      <c r="AR21" s="23"/>
      <c r="AS21" s="23"/>
      <c r="AT21" s="23"/>
      <c r="AU21" s="23"/>
      <c r="AV21" s="12"/>
      <c r="AW21" s="12"/>
      <c r="AX21" s="380"/>
      <c r="AY21" s="12"/>
      <c r="AZ21" s="511"/>
      <c r="BA21" s="511"/>
      <c r="BB21" s="511"/>
      <c r="BC21" s="140"/>
      <c r="BD21" s="507"/>
    </row>
    <row r="22" spans="1:56" ht="15.75" hidden="1" customHeight="1" outlineLevel="1">
      <c r="A22" s="850"/>
      <c r="B22" s="845"/>
      <c r="C22" s="38" t="s">
        <v>80</v>
      </c>
      <c r="D22" s="847"/>
      <c r="E22" s="847"/>
      <c r="F22" s="847"/>
      <c r="G22" s="14"/>
      <c r="H22" s="14"/>
      <c r="I22" s="13"/>
      <c r="J22" s="13"/>
      <c r="K22" s="13"/>
      <c r="L22" s="13"/>
      <c r="M22" s="843"/>
      <c r="N22" s="821"/>
      <c r="O22" s="13"/>
      <c r="P22" s="13"/>
      <c r="Q22" s="13"/>
      <c r="R22" s="13"/>
      <c r="S22" s="13"/>
      <c r="T22" s="13">
        <f t="shared" si="0"/>
        <v>4</v>
      </c>
      <c r="U22" s="23">
        <v>1</v>
      </c>
      <c r="V22" s="23"/>
      <c r="W22" s="23"/>
      <c r="X22" s="23"/>
      <c r="Y22" s="23"/>
      <c r="Z22" s="23"/>
      <c r="AA22" s="23">
        <v>2</v>
      </c>
      <c r="AB22" s="23"/>
      <c r="AC22" s="23"/>
      <c r="AD22" s="363"/>
      <c r="AE22" s="363"/>
      <c r="AF22" s="23"/>
      <c r="AG22" s="156"/>
      <c r="AH22" s="23"/>
      <c r="AI22" s="23"/>
      <c r="AJ22" s="156"/>
      <c r="AK22" s="23"/>
      <c r="AL22" s="23"/>
      <c r="AM22" s="23">
        <v>1</v>
      </c>
      <c r="AN22" s="23"/>
      <c r="AO22" s="23"/>
      <c r="AP22" s="23"/>
      <c r="AQ22" s="23"/>
      <c r="AR22" s="23"/>
      <c r="AS22" s="23"/>
      <c r="AT22" s="23"/>
      <c r="AU22" s="23"/>
      <c r="AV22" s="12"/>
      <c r="AW22" s="12"/>
      <c r="AX22" s="380"/>
      <c r="AY22" s="12"/>
      <c r="AZ22" s="511"/>
      <c r="BA22" s="511"/>
      <c r="BB22" s="511"/>
      <c r="BC22" s="140"/>
      <c r="BD22" s="507"/>
    </row>
    <row r="23" spans="1:56" ht="12" hidden="1" customHeight="1" outlineLevel="1">
      <c r="A23" s="850"/>
      <c r="B23" s="815" t="s">
        <v>64</v>
      </c>
      <c r="C23" s="38" t="s">
        <v>81</v>
      </c>
      <c r="D23" s="829"/>
      <c r="E23" s="812" t="s">
        <v>1534</v>
      </c>
      <c r="F23" s="812" t="s">
        <v>1556</v>
      </c>
      <c r="G23" s="14"/>
      <c r="H23" s="14"/>
      <c r="I23" s="13"/>
      <c r="J23" s="13"/>
      <c r="K23" s="13"/>
      <c r="L23" s="13"/>
      <c r="M23" s="820"/>
      <c r="N23" s="820"/>
      <c r="O23" s="13"/>
      <c r="P23" s="13"/>
      <c r="Q23" s="13"/>
      <c r="R23" s="13"/>
      <c r="S23" s="13"/>
      <c r="T23" s="13">
        <f t="shared" si="0"/>
        <v>9</v>
      </c>
      <c r="U23" s="23">
        <v>1</v>
      </c>
      <c r="V23" s="23"/>
      <c r="W23" s="23"/>
      <c r="X23" s="23"/>
      <c r="Y23" s="23">
        <v>2</v>
      </c>
      <c r="Z23" s="23">
        <v>2</v>
      </c>
      <c r="AA23" s="23">
        <v>2</v>
      </c>
      <c r="AB23" s="23"/>
      <c r="AC23" s="23"/>
      <c r="AD23" s="363"/>
      <c r="AE23" s="363"/>
      <c r="AF23" s="23"/>
      <c r="AG23" s="156"/>
      <c r="AH23" s="23"/>
      <c r="AI23" s="23"/>
      <c r="AJ23" s="156"/>
      <c r="AK23" s="23"/>
      <c r="AL23" s="25"/>
      <c r="AM23" s="23"/>
      <c r="AN23" s="23"/>
      <c r="AO23" s="23"/>
      <c r="AP23" s="23">
        <v>2</v>
      </c>
      <c r="AQ23" s="23"/>
      <c r="AR23" s="23"/>
      <c r="AS23" s="23">
        <v>4</v>
      </c>
      <c r="AT23" s="23"/>
      <c r="AU23" s="23">
        <v>12</v>
      </c>
      <c r="AV23" s="12"/>
      <c r="AW23" s="12"/>
      <c r="AX23" s="380"/>
      <c r="AY23" s="12"/>
      <c r="AZ23" s="511"/>
      <c r="BA23" s="511"/>
      <c r="BB23" s="511"/>
      <c r="BC23" s="140"/>
      <c r="BD23" s="507"/>
    </row>
    <row r="24" spans="1:56" ht="12" hidden="1" customHeight="1" outlineLevel="1">
      <c r="A24" s="850"/>
      <c r="B24" s="844"/>
      <c r="C24" s="38" t="s">
        <v>79</v>
      </c>
      <c r="D24" s="846"/>
      <c r="E24" s="846"/>
      <c r="F24" s="846"/>
      <c r="G24" s="14"/>
      <c r="H24" s="14"/>
      <c r="I24" s="13"/>
      <c r="J24" s="13"/>
      <c r="K24" s="13"/>
      <c r="L24" s="13"/>
      <c r="M24" s="842"/>
      <c r="N24" s="841"/>
      <c r="O24" s="13"/>
      <c r="P24" s="13"/>
      <c r="Q24" s="13"/>
      <c r="R24" s="13"/>
      <c r="S24" s="13"/>
      <c r="T24" s="13">
        <f t="shared" si="0"/>
        <v>4</v>
      </c>
      <c r="U24" s="23">
        <v>1</v>
      </c>
      <c r="V24" s="23"/>
      <c r="W24" s="23"/>
      <c r="X24" s="23"/>
      <c r="Y24" s="23"/>
      <c r="Z24" s="23"/>
      <c r="AA24" s="23">
        <v>2</v>
      </c>
      <c r="AB24" s="23"/>
      <c r="AC24" s="23"/>
      <c r="AD24" s="363"/>
      <c r="AE24" s="363"/>
      <c r="AF24" s="23"/>
      <c r="AG24" s="156"/>
      <c r="AH24" s="23"/>
      <c r="AI24" s="23"/>
      <c r="AJ24" s="156"/>
      <c r="AK24" s="23"/>
      <c r="AL24" s="23"/>
      <c r="AM24" s="23">
        <v>1</v>
      </c>
      <c r="AN24" s="23"/>
      <c r="AO24" s="23"/>
      <c r="AP24" s="23"/>
      <c r="AQ24" s="23"/>
      <c r="AR24" s="23"/>
      <c r="AS24" s="23"/>
      <c r="AT24" s="23"/>
      <c r="AU24" s="23"/>
      <c r="AV24" s="12"/>
      <c r="AW24" s="12"/>
      <c r="AX24" s="380"/>
      <c r="AY24" s="12"/>
      <c r="AZ24" s="511"/>
      <c r="BA24" s="511"/>
      <c r="BB24" s="511"/>
      <c r="BC24" s="140"/>
      <c r="BD24" s="507"/>
    </row>
    <row r="25" spans="1:56" customFormat="1" ht="12" hidden="1" customHeight="1" outlineLevel="1">
      <c r="A25" s="850"/>
      <c r="B25" s="845"/>
      <c r="C25" s="38" t="s">
        <v>80</v>
      </c>
      <c r="D25" s="847"/>
      <c r="E25" s="847"/>
      <c r="F25" s="847"/>
      <c r="G25" s="48"/>
      <c r="H25" s="48"/>
      <c r="I25" s="49"/>
      <c r="J25" s="49"/>
      <c r="K25" s="49"/>
      <c r="L25" s="49"/>
      <c r="M25" s="843"/>
      <c r="N25" s="821"/>
      <c r="O25" s="49"/>
      <c r="P25" s="49"/>
      <c r="Q25" s="49"/>
      <c r="R25" s="49"/>
      <c r="S25" s="49"/>
      <c r="T25" s="13">
        <f t="shared" si="0"/>
        <v>4</v>
      </c>
      <c r="U25" s="199">
        <v>1</v>
      </c>
      <c r="V25" s="199"/>
      <c r="W25" s="199"/>
      <c r="X25" s="199"/>
      <c r="Y25" s="199"/>
      <c r="Z25" s="199"/>
      <c r="AA25" s="199">
        <v>2</v>
      </c>
      <c r="AB25" s="199"/>
      <c r="AC25" s="199"/>
      <c r="AD25" s="479"/>
      <c r="AE25" s="479"/>
      <c r="AF25" s="199"/>
      <c r="AG25" s="200"/>
      <c r="AH25" s="199"/>
      <c r="AI25" s="199"/>
      <c r="AJ25" s="200"/>
      <c r="AK25" s="199"/>
      <c r="AL25" s="199"/>
      <c r="AM25" s="23">
        <v>1</v>
      </c>
      <c r="AN25" s="23"/>
      <c r="AO25" s="199"/>
      <c r="AP25" s="23"/>
      <c r="AQ25" s="23"/>
      <c r="AR25" s="23"/>
      <c r="AS25" s="23"/>
      <c r="AT25" s="23"/>
      <c r="AU25" s="199"/>
      <c r="AV25" s="133"/>
      <c r="AW25" s="133"/>
      <c r="AX25" s="381"/>
      <c r="AY25" s="12"/>
      <c r="AZ25" s="511"/>
      <c r="BA25" s="511"/>
      <c r="BB25" s="511"/>
      <c r="BC25" s="152"/>
      <c r="BD25" s="507"/>
    </row>
    <row r="26" spans="1:56" ht="15.75" hidden="1" customHeight="1" outlineLevel="1">
      <c r="A26" s="850"/>
      <c r="B26" s="815" t="s">
        <v>65</v>
      </c>
      <c r="C26" s="38" t="s">
        <v>81</v>
      </c>
      <c r="D26" s="829"/>
      <c r="E26" s="812" t="s">
        <v>1535</v>
      </c>
      <c r="F26" s="812" t="s">
        <v>1557</v>
      </c>
      <c r="G26" s="14"/>
      <c r="H26" s="14"/>
      <c r="I26" s="13"/>
      <c r="J26" s="13"/>
      <c r="K26" s="13"/>
      <c r="L26" s="13"/>
      <c r="M26" s="820"/>
      <c r="N26" s="820"/>
      <c r="O26" s="13"/>
      <c r="P26" s="13"/>
      <c r="Q26" s="13"/>
      <c r="R26" s="13"/>
      <c r="S26" s="13"/>
      <c r="T26" s="13">
        <f t="shared" si="0"/>
        <v>9</v>
      </c>
      <c r="U26" s="23">
        <v>1</v>
      </c>
      <c r="V26" s="23"/>
      <c r="W26" s="23"/>
      <c r="X26" s="23"/>
      <c r="Y26" s="23">
        <v>2</v>
      </c>
      <c r="Z26" s="23">
        <v>2</v>
      </c>
      <c r="AA26" s="23">
        <v>2</v>
      </c>
      <c r="AB26" s="23"/>
      <c r="AC26" s="23"/>
      <c r="AD26" s="363"/>
      <c r="AE26" s="363"/>
      <c r="AF26" s="23"/>
      <c r="AG26" s="156"/>
      <c r="AH26" s="23"/>
      <c r="AI26" s="23"/>
      <c r="AJ26" s="156"/>
      <c r="AK26" s="23"/>
      <c r="AL26" s="25"/>
      <c r="AM26" s="23"/>
      <c r="AN26" s="23"/>
      <c r="AO26" s="23"/>
      <c r="AP26" s="23">
        <v>2</v>
      </c>
      <c r="AQ26" s="23"/>
      <c r="AR26" s="23"/>
      <c r="AS26" s="23">
        <v>9</v>
      </c>
      <c r="AT26" s="23"/>
      <c r="AU26" s="23">
        <v>12</v>
      </c>
      <c r="AV26" s="12"/>
      <c r="AW26" s="12"/>
      <c r="AX26" s="380"/>
      <c r="AY26" s="12"/>
      <c r="AZ26" s="511"/>
      <c r="BA26" s="511"/>
      <c r="BB26" s="511"/>
      <c r="BC26" s="140"/>
      <c r="BD26" s="507"/>
    </row>
    <row r="27" spans="1:56" ht="15.75" hidden="1" customHeight="1" outlineLevel="1">
      <c r="A27" s="850"/>
      <c r="B27" s="844"/>
      <c r="C27" s="38" t="s">
        <v>79</v>
      </c>
      <c r="D27" s="846"/>
      <c r="E27" s="846"/>
      <c r="F27" s="846"/>
      <c r="G27" s="14"/>
      <c r="H27" s="14"/>
      <c r="I27" s="13"/>
      <c r="J27" s="13"/>
      <c r="K27" s="13"/>
      <c r="L27" s="13"/>
      <c r="M27" s="842"/>
      <c r="N27" s="841"/>
      <c r="O27" s="13"/>
      <c r="P27" s="13"/>
      <c r="Q27" s="13"/>
      <c r="R27" s="13"/>
      <c r="S27" s="13"/>
      <c r="T27" s="13">
        <f t="shared" si="0"/>
        <v>4</v>
      </c>
      <c r="U27" s="23">
        <v>1</v>
      </c>
      <c r="V27" s="23"/>
      <c r="W27" s="23"/>
      <c r="X27" s="23"/>
      <c r="Y27" s="23"/>
      <c r="Z27" s="23"/>
      <c r="AA27" s="23">
        <v>2</v>
      </c>
      <c r="AB27" s="23"/>
      <c r="AC27" s="23"/>
      <c r="AD27" s="363"/>
      <c r="AE27" s="363"/>
      <c r="AF27" s="23"/>
      <c r="AG27" s="156"/>
      <c r="AH27" s="23"/>
      <c r="AI27" s="23"/>
      <c r="AJ27" s="156"/>
      <c r="AK27" s="23"/>
      <c r="AL27" s="23"/>
      <c r="AM27" s="23">
        <v>1</v>
      </c>
      <c r="AN27" s="23"/>
      <c r="AO27" s="23"/>
      <c r="AP27" s="23"/>
      <c r="AQ27" s="23"/>
      <c r="AR27" s="23"/>
      <c r="AS27" s="23"/>
      <c r="AT27" s="23"/>
      <c r="AU27" s="23"/>
      <c r="AV27" s="12"/>
      <c r="AW27" s="12"/>
      <c r="AX27" s="380"/>
      <c r="AY27" s="12"/>
      <c r="AZ27" s="511"/>
      <c r="BA27" s="511"/>
      <c r="BB27" s="511"/>
      <c r="BC27" s="140"/>
      <c r="BD27" s="507"/>
    </row>
    <row r="28" spans="1:56" ht="15.75" hidden="1" customHeight="1" outlineLevel="1">
      <c r="A28" s="850"/>
      <c r="B28" s="845"/>
      <c r="C28" s="38" t="s">
        <v>80</v>
      </c>
      <c r="D28" s="847"/>
      <c r="E28" s="847"/>
      <c r="F28" s="847"/>
      <c r="G28" s="14"/>
      <c r="H28" s="14"/>
      <c r="I28" s="13"/>
      <c r="J28" s="13"/>
      <c r="K28" s="13"/>
      <c r="L28" s="13"/>
      <c r="M28" s="843"/>
      <c r="N28" s="821"/>
      <c r="O28" s="13"/>
      <c r="P28" s="13"/>
      <c r="Q28" s="13"/>
      <c r="R28" s="13"/>
      <c r="S28" s="13"/>
      <c r="T28" s="13">
        <f t="shared" si="0"/>
        <v>4</v>
      </c>
      <c r="U28" s="23">
        <v>1</v>
      </c>
      <c r="V28" s="23"/>
      <c r="W28" s="23"/>
      <c r="X28" s="23"/>
      <c r="Y28" s="23"/>
      <c r="Z28" s="23"/>
      <c r="AA28" s="23">
        <v>2</v>
      </c>
      <c r="AB28" s="23"/>
      <c r="AC28" s="23"/>
      <c r="AD28" s="363"/>
      <c r="AE28" s="363"/>
      <c r="AF28" s="23"/>
      <c r="AG28" s="156"/>
      <c r="AH28" s="23"/>
      <c r="AI28" s="23"/>
      <c r="AJ28" s="156"/>
      <c r="AK28" s="23"/>
      <c r="AL28" s="23"/>
      <c r="AM28" s="23">
        <v>1</v>
      </c>
      <c r="AN28" s="23"/>
      <c r="AO28" s="23"/>
      <c r="AP28" s="23"/>
      <c r="AQ28" s="23"/>
      <c r="AR28" s="23"/>
      <c r="AS28" s="23"/>
      <c r="AT28" s="23"/>
      <c r="AU28" s="23"/>
      <c r="AV28" s="12"/>
      <c r="AW28" s="12"/>
      <c r="AX28" s="380"/>
      <c r="AY28" s="12"/>
      <c r="AZ28" s="511"/>
      <c r="BA28" s="511"/>
      <c r="BB28" s="511"/>
      <c r="BC28" s="140"/>
      <c r="BD28" s="507"/>
    </row>
    <row r="29" spans="1:56" ht="15.75" hidden="1" customHeight="1" outlineLevel="1">
      <c r="A29" s="850"/>
      <c r="B29" s="815" t="s">
        <v>913</v>
      </c>
      <c r="C29" s="38" t="s">
        <v>81</v>
      </c>
      <c r="D29" s="829"/>
      <c r="E29" s="812" t="s">
        <v>1424</v>
      </c>
      <c r="F29" s="812" t="s">
        <v>1558</v>
      </c>
      <c r="G29" s="14"/>
      <c r="H29" s="14"/>
      <c r="I29" s="13"/>
      <c r="J29" s="13"/>
      <c r="K29" s="13"/>
      <c r="L29" s="13"/>
      <c r="M29" s="829"/>
      <c r="N29" s="13"/>
      <c r="O29" s="13"/>
      <c r="P29" s="13"/>
      <c r="Q29" s="13"/>
      <c r="R29" s="13"/>
      <c r="S29" s="13"/>
      <c r="T29" s="13">
        <f t="shared" si="0"/>
        <v>6</v>
      </c>
      <c r="U29" s="23"/>
      <c r="V29" s="23"/>
      <c r="W29" s="23"/>
      <c r="X29" s="23"/>
      <c r="Y29" s="23">
        <v>2</v>
      </c>
      <c r="Z29" s="23">
        <v>2</v>
      </c>
      <c r="AA29" s="23">
        <v>2</v>
      </c>
      <c r="AB29" s="23"/>
      <c r="AC29" s="23"/>
      <c r="AD29" s="363"/>
      <c r="AE29" s="363"/>
      <c r="AF29" s="156"/>
      <c r="AG29" s="156"/>
      <c r="AH29" s="23"/>
      <c r="AI29" s="23"/>
      <c r="AJ29" s="156"/>
      <c r="AK29" s="23"/>
      <c r="AL29" s="25"/>
      <c r="AM29" s="23"/>
      <c r="AN29" s="23"/>
      <c r="AO29" s="23"/>
      <c r="AP29" s="23"/>
      <c r="AQ29" s="23"/>
      <c r="AR29" s="23"/>
      <c r="AS29" s="23">
        <v>10</v>
      </c>
      <c r="AT29" s="23"/>
      <c r="AU29" s="23">
        <v>12</v>
      </c>
      <c r="AV29" s="12"/>
      <c r="AW29" s="12"/>
      <c r="AX29" s="380"/>
      <c r="AY29" s="12"/>
      <c r="AZ29" s="511"/>
      <c r="BA29" s="511"/>
      <c r="BB29" s="511"/>
      <c r="BC29" s="140"/>
      <c r="BD29" s="507"/>
    </row>
    <row r="30" spans="1:56" ht="15.75" hidden="1" customHeight="1" outlineLevel="1">
      <c r="A30" s="850"/>
      <c r="B30" s="844"/>
      <c r="C30" s="38" t="s">
        <v>79</v>
      </c>
      <c r="D30" s="846"/>
      <c r="E30" s="846"/>
      <c r="F30" s="846"/>
      <c r="G30" s="14"/>
      <c r="H30" s="14"/>
      <c r="I30" s="13"/>
      <c r="J30" s="13"/>
      <c r="K30" s="13"/>
      <c r="L30" s="13"/>
      <c r="M30" s="848"/>
      <c r="N30" s="13"/>
      <c r="O30" s="13"/>
      <c r="P30" s="13"/>
      <c r="Q30" s="13"/>
      <c r="R30" s="13"/>
      <c r="S30" s="13"/>
      <c r="T30" s="13">
        <f t="shared" si="0"/>
        <v>4</v>
      </c>
      <c r="U30" s="12">
        <v>1</v>
      </c>
      <c r="V30" s="12"/>
      <c r="W30" s="12"/>
      <c r="X30" s="12"/>
      <c r="Y30" s="23"/>
      <c r="Z30" s="23"/>
      <c r="AA30" s="12">
        <v>2</v>
      </c>
      <c r="AB30" s="12"/>
      <c r="AC30" s="12"/>
      <c r="AD30" s="364"/>
      <c r="AE30" s="364"/>
      <c r="AF30" s="45"/>
      <c r="AG30" s="45"/>
      <c r="AH30" s="12"/>
      <c r="AI30" s="12"/>
      <c r="AJ30" s="45"/>
      <c r="AK30" s="12"/>
      <c r="AL30" s="12"/>
      <c r="AM30" s="12">
        <v>1</v>
      </c>
      <c r="AN30" s="12"/>
      <c r="AO30" s="12"/>
      <c r="AP30" s="12"/>
      <c r="AQ30" s="12"/>
      <c r="AR30" s="12"/>
      <c r="AS30" s="23"/>
      <c r="AT30" s="23"/>
      <c r="AU30" s="23"/>
      <c r="AV30" s="12"/>
      <c r="AW30" s="12"/>
      <c r="AX30" s="380"/>
      <c r="AY30" s="12"/>
      <c r="AZ30" s="511"/>
      <c r="BA30" s="511"/>
      <c r="BB30" s="511"/>
      <c r="BC30" s="140"/>
      <c r="BD30" s="507"/>
    </row>
    <row r="31" spans="1:56" ht="15.75" hidden="1" customHeight="1" outlineLevel="1">
      <c r="A31" s="850"/>
      <c r="B31" s="845"/>
      <c r="C31" s="38" t="s">
        <v>80</v>
      </c>
      <c r="D31" s="847"/>
      <c r="E31" s="847"/>
      <c r="F31" s="847"/>
      <c r="G31" s="14"/>
      <c r="H31" s="14"/>
      <c r="I31" s="13"/>
      <c r="J31" s="13"/>
      <c r="K31" s="13"/>
      <c r="L31" s="13"/>
      <c r="M31" s="849"/>
      <c r="N31" s="13"/>
      <c r="O31" s="13"/>
      <c r="P31" s="13"/>
      <c r="Q31" s="13"/>
      <c r="R31" s="13"/>
      <c r="S31" s="13"/>
      <c r="T31" s="13">
        <f t="shared" si="0"/>
        <v>4</v>
      </c>
      <c r="U31" s="12">
        <v>1</v>
      </c>
      <c r="V31" s="12"/>
      <c r="W31" s="12"/>
      <c r="X31" s="12"/>
      <c r="Y31" s="23"/>
      <c r="Z31" s="23"/>
      <c r="AA31" s="12">
        <v>2</v>
      </c>
      <c r="AB31" s="12"/>
      <c r="AC31" s="12"/>
      <c r="AD31" s="364"/>
      <c r="AE31" s="364"/>
      <c r="AF31" s="45"/>
      <c r="AG31" s="45"/>
      <c r="AH31" s="12"/>
      <c r="AI31" s="12"/>
      <c r="AJ31" s="45"/>
      <c r="AK31" s="12"/>
      <c r="AL31" s="12"/>
      <c r="AM31" s="12">
        <v>1</v>
      </c>
      <c r="AN31" s="12"/>
      <c r="AO31" s="12"/>
      <c r="AP31" s="12"/>
      <c r="AQ31" s="12"/>
      <c r="AR31" s="12"/>
      <c r="AS31" s="23"/>
      <c r="AT31" s="23"/>
      <c r="AU31" s="23"/>
      <c r="AV31" s="12"/>
      <c r="AW31" s="12"/>
      <c r="AX31" s="380"/>
      <c r="AY31" s="12"/>
      <c r="AZ31" s="511"/>
      <c r="BA31" s="511"/>
      <c r="BB31" s="511"/>
      <c r="BC31" s="140"/>
      <c r="BD31" s="507"/>
    </row>
    <row r="32" spans="1:56" ht="15.75" hidden="1" customHeight="1" outlineLevel="1">
      <c r="A32" s="850"/>
      <c r="B32" s="815" t="s">
        <v>281</v>
      </c>
      <c r="C32" s="38" t="s">
        <v>81</v>
      </c>
      <c r="D32" s="829"/>
      <c r="E32" s="812" t="s">
        <v>120</v>
      </c>
      <c r="F32" s="812" t="s">
        <v>1553</v>
      </c>
      <c r="G32" s="14"/>
      <c r="H32" s="14"/>
      <c r="I32" s="13"/>
      <c r="J32" s="13"/>
      <c r="K32" s="13"/>
      <c r="L32" s="13"/>
      <c r="M32" s="829"/>
      <c r="N32" s="13"/>
      <c r="O32" s="13"/>
      <c r="P32" s="13"/>
      <c r="Q32" s="13"/>
      <c r="R32" s="13"/>
      <c r="S32" s="13"/>
      <c r="T32" s="13">
        <f t="shared" si="0"/>
        <v>6</v>
      </c>
      <c r="U32" s="12"/>
      <c r="V32" s="12"/>
      <c r="W32" s="12"/>
      <c r="X32" s="12"/>
      <c r="Y32" s="23">
        <v>2</v>
      </c>
      <c r="Z32" s="23">
        <v>2</v>
      </c>
      <c r="AA32" s="12">
        <v>2</v>
      </c>
      <c r="AB32" s="12"/>
      <c r="AC32" s="12"/>
      <c r="AD32" s="364"/>
      <c r="AE32" s="364"/>
      <c r="AF32" s="12"/>
      <c r="AG32" s="45"/>
      <c r="AH32" s="12"/>
      <c r="AI32" s="12"/>
      <c r="AJ32" s="45"/>
      <c r="AK32" s="12"/>
      <c r="AL32" s="13"/>
      <c r="AM32" s="12"/>
      <c r="AN32" s="12"/>
      <c r="AO32" s="12"/>
      <c r="AP32" s="12"/>
      <c r="AQ32" s="12"/>
      <c r="AR32" s="12"/>
      <c r="AS32" s="23">
        <v>10</v>
      </c>
      <c r="AT32" s="23"/>
      <c r="AU32" s="23">
        <v>10</v>
      </c>
      <c r="AV32" s="12"/>
      <c r="AW32" s="12"/>
      <c r="AX32" s="380"/>
      <c r="AY32" s="12"/>
      <c r="AZ32" s="511"/>
      <c r="BA32" s="511"/>
      <c r="BB32" s="511"/>
      <c r="BC32" s="140"/>
      <c r="BD32" s="507"/>
    </row>
    <row r="33" spans="1:56" ht="15.75" hidden="1" customHeight="1" outlineLevel="1">
      <c r="A33" s="850"/>
      <c r="B33" s="844"/>
      <c r="C33" s="38" t="s">
        <v>79</v>
      </c>
      <c r="D33" s="846"/>
      <c r="E33" s="846"/>
      <c r="F33" s="846"/>
      <c r="G33" s="14"/>
      <c r="H33" s="14"/>
      <c r="I33" s="13"/>
      <c r="J33" s="13"/>
      <c r="K33" s="13"/>
      <c r="L33" s="13"/>
      <c r="M33" s="848"/>
      <c r="N33" s="13"/>
      <c r="O33" s="13"/>
      <c r="P33" s="13"/>
      <c r="Q33" s="13"/>
      <c r="R33" s="13"/>
      <c r="S33" s="13"/>
      <c r="T33" s="13">
        <f t="shared" si="0"/>
        <v>8</v>
      </c>
      <c r="U33" s="12">
        <v>1</v>
      </c>
      <c r="V33" s="12"/>
      <c r="W33" s="12"/>
      <c r="X33" s="12"/>
      <c r="Y33" s="23">
        <v>2</v>
      </c>
      <c r="Z33" s="23">
        <v>2</v>
      </c>
      <c r="AA33" s="12">
        <v>2</v>
      </c>
      <c r="AB33" s="12"/>
      <c r="AC33" s="12"/>
      <c r="AD33" s="364"/>
      <c r="AE33" s="364"/>
      <c r="AF33" s="12"/>
      <c r="AG33" s="45"/>
      <c r="AH33" s="12"/>
      <c r="AI33" s="12"/>
      <c r="AJ33" s="45"/>
      <c r="AK33" s="12"/>
      <c r="AL33" s="12"/>
      <c r="AM33" s="12">
        <v>1</v>
      </c>
      <c r="AN33" s="12"/>
      <c r="AO33" s="12"/>
      <c r="AP33" s="12"/>
      <c r="AQ33" s="12"/>
      <c r="AR33" s="12"/>
      <c r="AS33" s="23"/>
      <c r="AT33" s="23"/>
      <c r="AU33" s="23"/>
      <c r="AV33" s="12"/>
      <c r="AW33" s="12"/>
      <c r="AX33" s="380"/>
      <c r="AY33" s="12"/>
      <c r="AZ33" s="511"/>
      <c r="BA33" s="511"/>
      <c r="BB33" s="511"/>
      <c r="BC33" s="140"/>
      <c r="BD33" s="507"/>
    </row>
    <row r="34" spans="1:56" ht="15.75" hidden="1" customHeight="1" outlineLevel="1">
      <c r="A34" s="850"/>
      <c r="B34" s="845"/>
      <c r="C34" s="38" t="s">
        <v>80</v>
      </c>
      <c r="D34" s="847"/>
      <c r="E34" s="847"/>
      <c r="F34" s="847"/>
      <c r="G34" s="14"/>
      <c r="H34" s="14"/>
      <c r="I34" s="13"/>
      <c r="J34" s="13"/>
      <c r="K34" s="13"/>
      <c r="L34" s="13"/>
      <c r="M34" s="849"/>
      <c r="N34" s="13"/>
      <c r="O34" s="13"/>
      <c r="P34" s="13"/>
      <c r="Q34" s="13"/>
      <c r="R34" s="13"/>
      <c r="S34" s="13"/>
      <c r="T34" s="13">
        <f t="shared" si="0"/>
        <v>8</v>
      </c>
      <c r="U34" s="12">
        <v>1</v>
      </c>
      <c r="V34" s="12"/>
      <c r="W34" s="12"/>
      <c r="X34" s="12"/>
      <c r="Y34" s="23">
        <v>2</v>
      </c>
      <c r="Z34" s="23">
        <v>2</v>
      </c>
      <c r="AA34" s="12">
        <v>2</v>
      </c>
      <c r="AB34" s="12"/>
      <c r="AC34" s="12"/>
      <c r="AD34" s="364"/>
      <c r="AE34" s="364"/>
      <c r="AF34" s="12"/>
      <c r="AG34" s="45"/>
      <c r="AH34" s="12"/>
      <c r="AI34" s="12"/>
      <c r="AJ34" s="45"/>
      <c r="AK34" s="12"/>
      <c r="AL34" s="12"/>
      <c r="AM34" s="12">
        <v>1</v>
      </c>
      <c r="AN34" s="12"/>
      <c r="AO34" s="12"/>
      <c r="AP34" s="12"/>
      <c r="AQ34" s="12"/>
      <c r="AR34" s="12"/>
      <c r="AS34" s="23"/>
      <c r="AT34" s="23"/>
      <c r="AU34" s="23"/>
      <c r="AV34" s="12"/>
      <c r="AW34" s="12"/>
      <c r="AX34" s="380"/>
      <c r="AY34" s="12"/>
      <c r="AZ34" s="511"/>
      <c r="BA34" s="511"/>
      <c r="BB34" s="511"/>
      <c r="BC34" s="140"/>
      <c r="BD34" s="507"/>
    </row>
    <row r="35" spans="1:56" ht="29.1" hidden="1" customHeight="1" outlineLevel="1">
      <c r="A35" s="855" t="s">
        <v>2422</v>
      </c>
      <c r="B35" s="162" t="s">
        <v>264</v>
      </c>
      <c r="C35" s="35"/>
      <c r="D35" s="12"/>
      <c r="E35" s="23" t="s">
        <v>1552</v>
      </c>
      <c r="F35" s="23" t="s">
        <v>1559</v>
      </c>
      <c r="G35" s="14"/>
      <c r="H35" s="14"/>
      <c r="I35" s="13"/>
      <c r="J35" s="13"/>
      <c r="K35" s="13"/>
      <c r="L35" s="13"/>
      <c r="M35" s="13"/>
      <c r="N35" s="13"/>
      <c r="O35" s="13"/>
      <c r="P35" s="13"/>
      <c r="Q35" s="13"/>
      <c r="R35" s="13"/>
      <c r="S35" s="13"/>
      <c r="T35" s="13">
        <f t="shared" si="0"/>
        <v>30</v>
      </c>
      <c r="U35" s="23">
        <v>3</v>
      </c>
      <c r="V35" s="23">
        <v>1</v>
      </c>
      <c r="W35" s="23">
        <v>1</v>
      </c>
      <c r="X35" s="23">
        <v>1</v>
      </c>
      <c r="Y35" s="23"/>
      <c r="Z35" s="23"/>
      <c r="AA35" s="23">
        <v>1</v>
      </c>
      <c r="AB35" s="23"/>
      <c r="AC35" s="23"/>
      <c r="AD35" s="363"/>
      <c r="AE35" s="363"/>
      <c r="AF35" s="23">
        <v>7</v>
      </c>
      <c r="AG35" s="156"/>
      <c r="AH35" s="23">
        <v>2</v>
      </c>
      <c r="AI35" s="23">
        <v>1</v>
      </c>
      <c r="AJ35" s="156">
        <v>1</v>
      </c>
      <c r="AK35" s="23">
        <v>2</v>
      </c>
      <c r="AL35" s="25">
        <v>1</v>
      </c>
      <c r="AM35" s="25"/>
      <c r="AN35" s="23">
        <v>1</v>
      </c>
      <c r="AO35" s="25">
        <v>6</v>
      </c>
      <c r="AP35" s="23">
        <v>2</v>
      </c>
      <c r="AQ35" s="23"/>
      <c r="AR35" s="23"/>
      <c r="AS35" s="23">
        <v>6</v>
      </c>
      <c r="AT35" s="23"/>
      <c r="AU35" s="23">
        <v>12</v>
      </c>
      <c r="AV35" s="12"/>
      <c r="AW35" s="12"/>
      <c r="AX35" s="380"/>
      <c r="AY35" s="12"/>
      <c r="AZ35" s="511"/>
      <c r="BA35" s="511"/>
      <c r="BB35" s="511"/>
      <c r="BC35" s="140"/>
      <c r="BD35" s="507"/>
    </row>
    <row r="36" spans="1:56" hidden="1" outlineLevel="1">
      <c r="A36" s="855"/>
      <c r="B36" s="35" t="s">
        <v>283</v>
      </c>
      <c r="C36" s="26"/>
      <c r="D36" s="23">
        <v>1</v>
      </c>
      <c r="E36" s="23" t="s">
        <v>295</v>
      </c>
      <c r="F36" s="23" t="s">
        <v>1560</v>
      </c>
      <c r="G36" s="28"/>
      <c r="H36" s="28"/>
      <c r="I36" s="13"/>
      <c r="J36" s="13"/>
      <c r="K36" s="13"/>
      <c r="L36" s="13"/>
      <c r="M36" s="13"/>
      <c r="N36" s="13"/>
      <c r="O36" s="13"/>
      <c r="P36" s="13"/>
      <c r="Q36" s="13"/>
      <c r="R36" s="13"/>
      <c r="S36" s="13"/>
      <c r="T36" s="13">
        <f t="shared" si="0"/>
        <v>20</v>
      </c>
      <c r="U36" s="23">
        <v>1</v>
      </c>
      <c r="V36" s="23"/>
      <c r="W36" s="23"/>
      <c r="X36" s="23"/>
      <c r="Y36" s="23">
        <v>2</v>
      </c>
      <c r="Z36" s="23">
        <v>2</v>
      </c>
      <c r="AA36" s="23">
        <v>1</v>
      </c>
      <c r="AB36" s="23"/>
      <c r="AC36" s="23"/>
      <c r="AD36" s="363"/>
      <c r="AE36" s="363"/>
      <c r="AF36" s="23">
        <v>6</v>
      </c>
      <c r="AG36" s="156">
        <v>1</v>
      </c>
      <c r="AH36" s="23"/>
      <c r="AI36" s="23"/>
      <c r="AJ36" s="156"/>
      <c r="AK36" s="23">
        <v>1</v>
      </c>
      <c r="AL36" s="25">
        <v>4</v>
      </c>
      <c r="AM36" s="25">
        <v>1</v>
      </c>
      <c r="AN36" s="23">
        <v>1</v>
      </c>
      <c r="AO36" s="9"/>
      <c r="AP36" s="23"/>
      <c r="AQ36" s="23"/>
      <c r="AR36" s="23"/>
      <c r="AS36" s="23"/>
      <c r="AT36" s="2"/>
      <c r="AU36" s="812">
        <v>10</v>
      </c>
      <c r="AV36" s="12"/>
      <c r="AW36" s="12"/>
      <c r="AX36" s="380"/>
      <c r="AY36" s="12"/>
      <c r="AZ36" s="511"/>
      <c r="BA36" s="511"/>
      <c r="BB36" s="511"/>
      <c r="BC36" s="140"/>
      <c r="BD36" s="507"/>
    </row>
    <row r="37" spans="1:56" hidden="1" outlineLevel="1">
      <c r="A37" s="855"/>
      <c r="B37" s="35" t="s">
        <v>284</v>
      </c>
      <c r="C37" s="26"/>
      <c r="D37" s="23">
        <v>1</v>
      </c>
      <c r="E37" s="23" t="s">
        <v>296</v>
      </c>
      <c r="F37" s="23" t="s">
        <v>1561</v>
      </c>
      <c r="G37" s="28"/>
      <c r="H37" s="28"/>
      <c r="I37" s="13"/>
      <c r="J37" s="13"/>
      <c r="K37" s="13"/>
      <c r="L37" s="13"/>
      <c r="M37" s="13"/>
      <c r="N37" s="13"/>
      <c r="O37" s="13"/>
      <c r="P37" s="13"/>
      <c r="Q37" s="13"/>
      <c r="R37" s="13"/>
      <c r="S37" s="13"/>
      <c r="T37" s="13">
        <f t="shared" si="0"/>
        <v>17</v>
      </c>
      <c r="U37" s="23">
        <v>1</v>
      </c>
      <c r="V37" s="23"/>
      <c r="W37" s="23"/>
      <c r="X37" s="23"/>
      <c r="Y37" s="23"/>
      <c r="Z37" s="23"/>
      <c r="AA37" s="23"/>
      <c r="AB37" s="23"/>
      <c r="AC37" s="23">
        <v>1</v>
      </c>
      <c r="AD37" s="363"/>
      <c r="AE37" s="363"/>
      <c r="AF37" s="23">
        <v>5</v>
      </c>
      <c r="AG37" s="156">
        <v>1</v>
      </c>
      <c r="AH37" s="23"/>
      <c r="AI37" s="23"/>
      <c r="AJ37" s="156"/>
      <c r="AK37" s="23">
        <v>1</v>
      </c>
      <c r="AL37" s="25">
        <v>4</v>
      </c>
      <c r="AM37" s="25">
        <v>1</v>
      </c>
      <c r="AN37" s="23">
        <v>1</v>
      </c>
      <c r="AO37" s="9"/>
      <c r="AP37" s="23">
        <v>2</v>
      </c>
      <c r="AQ37" s="23"/>
      <c r="AR37" s="23"/>
      <c r="AS37" s="23">
        <v>6</v>
      </c>
      <c r="AT37" s="412"/>
      <c r="AU37" s="814"/>
      <c r="AV37" s="12"/>
      <c r="AW37" s="12"/>
      <c r="AX37" s="380"/>
      <c r="AY37" s="12"/>
      <c r="AZ37" s="511"/>
      <c r="BA37" s="511"/>
      <c r="BB37" s="511"/>
      <c r="BC37" s="140"/>
      <c r="BD37" s="507"/>
    </row>
    <row r="38" spans="1:56" hidden="1" outlineLevel="1">
      <c r="A38" s="855"/>
      <c r="B38" s="35" t="s">
        <v>1635</v>
      </c>
      <c r="C38" s="26"/>
      <c r="D38" s="23"/>
      <c r="E38" s="23" t="s">
        <v>1542</v>
      </c>
      <c r="F38" s="23" t="s">
        <v>1562</v>
      </c>
      <c r="G38" s="28"/>
      <c r="H38" s="28"/>
      <c r="I38" s="13"/>
      <c r="J38" s="13"/>
      <c r="K38" s="13"/>
      <c r="L38" s="13"/>
      <c r="M38" s="13"/>
      <c r="N38" s="13"/>
      <c r="O38" s="13"/>
      <c r="P38" s="13"/>
      <c r="Q38" s="13"/>
      <c r="R38" s="13"/>
      <c r="S38" s="13"/>
      <c r="T38" s="13">
        <f t="shared" si="0"/>
        <v>96</v>
      </c>
      <c r="U38" s="23">
        <v>2</v>
      </c>
      <c r="V38" s="23">
        <v>1</v>
      </c>
      <c r="W38" s="27">
        <v>2</v>
      </c>
      <c r="X38" s="23">
        <v>1</v>
      </c>
      <c r="Y38" s="23"/>
      <c r="Z38" s="23"/>
      <c r="AA38" s="27">
        <v>3</v>
      </c>
      <c r="AB38" s="23"/>
      <c r="AC38" s="23">
        <v>1</v>
      </c>
      <c r="AD38" s="363"/>
      <c r="AE38" s="363"/>
      <c r="AF38" s="23">
        <v>33</v>
      </c>
      <c r="AG38" s="156">
        <v>6</v>
      </c>
      <c r="AH38" s="23">
        <v>4</v>
      </c>
      <c r="AI38" s="23">
        <v>2</v>
      </c>
      <c r="AJ38" s="156">
        <v>3</v>
      </c>
      <c r="AK38" s="23">
        <v>8</v>
      </c>
      <c r="AL38" s="25">
        <v>16</v>
      </c>
      <c r="AM38" s="25">
        <v>4</v>
      </c>
      <c r="AN38" s="23">
        <v>2</v>
      </c>
      <c r="AO38" s="23">
        <v>6</v>
      </c>
      <c r="AP38" s="23">
        <v>2</v>
      </c>
      <c r="AQ38" s="23"/>
      <c r="AR38" s="23"/>
      <c r="AS38" s="23"/>
      <c r="AT38" s="23"/>
      <c r="AU38" s="23"/>
      <c r="AV38" s="12"/>
      <c r="AW38" s="12"/>
      <c r="AX38" s="380"/>
      <c r="AY38" s="12"/>
      <c r="AZ38" s="511"/>
      <c r="BA38" s="511"/>
      <c r="BB38" s="511"/>
      <c r="BC38" s="140"/>
      <c r="BD38" s="507"/>
    </row>
    <row r="39" spans="1:56" hidden="1" outlineLevel="1">
      <c r="A39" s="855"/>
      <c r="B39" s="38" t="s">
        <v>285</v>
      </c>
      <c r="C39" s="38" t="s">
        <v>294</v>
      </c>
      <c r="D39" s="23">
        <v>1</v>
      </c>
      <c r="E39" s="23" t="s">
        <v>1540</v>
      </c>
      <c r="F39" s="23" t="s">
        <v>1561</v>
      </c>
      <c r="G39" s="28"/>
      <c r="H39" s="28"/>
      <c r="I39" s="13"/>
      <c r="J39" s="13"/>
      <c r="K39" s="13"/>
      <c r="L39" s="13"/>
      <c r="M39" s="13"/>
      <c r="N39" s="13"/>
      <c r="O39" s="13"/>
      <c r="P39" s="13"/>
      <c r="Q39" s="13"/>
      <c r="R39" s="13"/>
      <c r="S39" s="13"/>
      <c r="T39" s="13">
        <f t="shared" si="0"/>
        <v>96</v>
      </c>
      <c r="U39" s="23">
        <v>2</v>
      </c>
      <c r="V39" s="23">
        <v>1</v>
      </c>
      <c r="W39" s="27">
        <v>2</v>
      </c>
      <c r="X39" s="23">
        <v>1</v>
      </c>
      <c r="Y39" s="23"/>
      <c r="Z39" s="23"/>
      <c r="AA39" s="27">
        <v>3</v>
      </c>
      <c r="AB39" s="23"/>
      <c r="AC39" s="23">
        <v>1</v>
      </c>
      <c r="AD39" s="363"/>
      <c r="AE39" s="363"/>
      <c r="AF39" s="23">
        <v>33</v>
      </c>
      <c r="AG39" s="156">
        <v>6</v>
      </c>
      <c r="AH39" s="23">
        <v>4</v>
      </c>
      <c r="AI39" s="23">
        <v>2</v>
      </c>
      <c r="AJ39" s="156">
        <v>3</v>
      </c>
      <c r="AK39" s="23">
        <v>8</v>
      </c>
      <c r="AL39" s="25">
        <v>16</v>
      </c>
      <c r="AM39" s="25">
        <v>4</v>
      </c>
      <c r="AN39" s="23">
        <v>2</v>
      </c>
      <c r="AO39" s="23">
        <v>6</v>
      </c>
      <c r="AP39" s="23">
        <v>2</v>
      </c>
      <c r="AQ39" s="23"/>
      <c r="AR39" s="23"/>
      <c r="AS39" s="23">
        <v>5</v>
      </c>
      <c r="AT39" s="23"/>
      <c r="AU39" s="23">
        <v>28</v>
      </c>
      <c r="AV39" s="12"/>
      <c r="AW39" s="12"/>
      <c r="AX39" s="380"/>
      <c r="AY39" s="12"/>
      <c r="AZ39" s="511"/>
      <c r="BA39" s="511"/>
      <c r="BB39" s="511"/>
      <c r="BC39" s="140"/>
      <c r="BD39" s="507"/>
    </row>
    <row r="40" spans="1:56" hidden="1" outlineLevel="1">
      <c r="A40" s="855"/>
      <c r="B40" s="38" t="s">
        <v>286</v>
      </c>
      <c r="C40" s="38" t="s">
        <v>294</v>
      </c>
      <c r="D40" s="23">
        <v>1</v>
      </c>
      <c r="E40" s="23" t="s">
        <v>1541</v>
      </c>
      <c r="F40" s="23" t="s">
        <v>1562</v>
      </c>
      <c r="G40" s="28"/>
      <c r="H40" s="28"/>
      <c r="I40" s="13"/>
      <c r="J40" s="13"/>
      <c r="K40" s="13"/>
      <c r="L40" s="13"/>
      <c r="M40" s="13"/>
      <c r="N40" s="13"/>
      <c r="O40" s="13"/>
      <c r="P40" s="13"/>
      <c r="Q40" s="13"/>
      <c r="R40" s="13"/>
      <c r="S40" s="13"/>
      <c r="T40" s="13">
        <f t="shared" si="0"/>
        <v>96</v>
      </c>
      <c r="U40" s="23">
        <v>2</v>
      </c>
      <c r="V40" s="23">
        <v>1</v>
      </c>
      <c r="W40" s="27">
        <v>2</v>
      </c>
      <c r="X40" s="23">
        <v>1</v>
      </c>
      <c r="Y40" s="23"/>
      <c r="Z40" s="23"/>
      <c r="AA40" s="27">
        <v>3</v>
      </c>
      <c r="AB40" s="23"/>
      <c r="AC40" s="23">
        <v>1</v>
      </c>
      <c r="AD40" s="363"/>
      <c r="AE40" s="363"/>
      <c r="AF40" s="23">
        <v>33</v>
      </c>
      <c r="AG40" s="156">
        <v>6</v>
      </c>
      <c r="AH40" s="23">
        <v>4</v>
      </c>
      <c r="AI40" s="23">
        <v>2</v>
      </c>
      <c r="AJ40" s="156">
        <v>3</v>
      </c>
      <c r="AK40" s="23">
        <v>8</v>
      </c>
      <c r="AL40" s="25">
        <v>16</v>
      </c>
      <c r="AM40" s="25">
        <v>4</v>
      </c>
      <c r="AN40" s="23">
        <v>2</v>
      </c>
      <c r="AO40" s="23">
        <v>6</v>
      </c>
      <c r="AP40" s="23">
        <v>2</v>
      </c>
      <c r="AQ40" s="23"/>
      <c r="AR40" s="23"/>
      <c r="AS40" s="23">
        <v>9</v>
      </c>
      <c r="AT40" s="23"/>
      <c r="AU40" s="23">
        <v>28</v>
      </c>
      <c r="AV40" s="12"/>
      <c r="AW40" s="12"/>
      <c r="AX40" s="380"/>
      <c r="AY40" s="12"/>
      <c r="AZ40" s="511"/>
      <c r="BA40" s="511"/>
      <c r="BB40" s="511"/>
      <c r="BC40" s="140"/>
      <c r="BD40" s="507"/>
    </row>
    <row r="41" spans="1:56" hidden="1" outlineLevel="1">
      <c r="A41" s="855"/>
      <c r="B41" s="38" t="s">
        <v>287</v>
      </c>
      <c r="C41" s="38"/>
      <c r="D41" s="23">
        <v>1</v>
      </c>
      <c r="E41" s="23" t="s">
        <v>297</v>
      </c>
      <c r="F41" s="23" t="s">
        <v>1562</v>
      </c>
      <c r="G41" s="28"/>
      <c r="H41" s="28"/>
      <c r="I41" s="13"/>
      <c r="J41" s="13"/>
      <c r="K41" s="13"/>
      <c r="L41" s="13"/>
      <c r="M41" s="13"/>
      <c r="N41" s="13"/>
      <c r="O41" s="13"/>
      <c r="P41" s="13"/>
      <c r="Q41" s="13"/>
      <c r="R41" s="13"/>
      <c r="S41" s="13"/>
      <c r="T41" s="13">
        <f>SUM(U41:AR41)</f>
        <v>96</v>
      </c>
      <c r="U41" s="23">
        <v>2</v>
      </c>
      <c r="V41" s="23">
        <v>1</v>
      </c>
      <c r="W41" s="27">
        <v>2</v>
      </c>
      <c r="X41" s="23">
        <v>1</v>
      </c>
      <c r="Y41" s="23"/>
      <c r="Z41" s="23"/>
      <c r="AA41" s="27">
        <v>3</v>
      </c>
      <c r="AB41" s="23"/>
      <c r="AC41" s="23">
        <v>1</v>
      </c>
      <c r="AD41" s="363"/>
      <c r="AE41" s="363"/>
      <c r="AF41" s="23">
        <v>33</v>
      </c>
      <c r="AG41" s="156">
        <v>6</v>
      </c>
      <c r="AH41" s="23">
        <v>4</v>
      </c>
      <c r="AI41" s="23">
        <v>2</v>
      </c>
      <c r="AJ41" s="156">
        <v>3</v>
      </c>
      <c r="AK41" s="23">
        <v>8</v>
      </c>
      <c r="AL41" s="25">
        <v>16</v>
      </c>
      <c r="AM41" s="25">
        <v>4</v>
      </c>
      <c r="AN41" s="23">
        <v>2</v>
      </c>
      <c r="AO41" s="23">
        <v>6</v>
      </c>
      <c r="AP41" s="23">
        <v>2</v>
      </c>
      <c r="AQ41" s="23"/>
      <c r="AR41" s="23"/>
      <c r="AS41" s="23"/>
      <c r="AT41" s="23"/>
      <c r="AU41" s="23"/>
      <c r="AV41" s="12"/>
      <c r="AW41" s="12"/>
      <c r="AX41" s="380"/>
      <c r="AY41" s="12"/>
      <c r="AZ41" s="511"/>
      <c r="BA41" s="511"/>
      <c r="BB41" s="511"/>
      <c r="BC41" s="140"/>
      <c r="BD41" s="507"/>
    </row>
    <row r="42" spans="1:56" ht="30" hidden="1" customHeight="1" outlineLevel="1">
      <c r="A42" s="855"/>
      <c r="B42" s="41" t="s">
        <v>914</v>
      </c>
      <c r="C42" s="38"/>
      <c r="D42" s="23" t="s">
        <v>298</v>
      </c>
      <c r="E42" s="23" t="s">
        <v>1537</v>
      </c>
      <c r="F42" s="23" t="s">
        <v>1563</v>
      </c>
      <c r="G42" s="28"/>
      <c r="H42" s="28"/>
      <c r="I42" s="13"/>
      <c r="J42" s="13"/>
      <c r="K42" s="13"/>
      <c r="L42" s="13"/>
      <c r="M42" s="13"/>
      <c r="N42" s="13"/>
      <c r="O42" s="13"/>
      <c r="P42" s="13"/>
      <c r="Q42" s="13"/>
      <c r="R42" s="13"/>
      <c r="S42" s="13"/>
      <c r="T42" s="13">
        <f t="shared" si="0"/>
        <v>92</v>
      </c>
      <c r="U42" s="23">
        <v>2</v>
      </c>
      <c r="V42" s="23">
        <v>1</v>
      </c>
      <c r="W42" s="27"/>
      <c r="X42" s="23">
        <v>1</v>
      </c>
      <c r="Y42" s="23"/>
      <c r="Z42" s="23"/>
      <c r="AA42" s="23">
        <v>2</v>
      </c>
      <c r="AB42" s="23"/>
      <c r="AC42" s="23">
        <v>2</v>
      </c>
      <c r="AD42" s="363"/>
      <c r="AE42" s="363"/>
      <c r="AF42" s="23">
        <v>12</v>
      </c>
      <c r="AG42" s="156">
        <v>6</v>
      </c>
      <c r="AH42" s="23">
        <v>8</v>
      </c>
      <c r="AI42" s="23">
        <v>2</v>
      </c>
      <c r="AJ42" s="156">
        <v>4</v>
      </c>
      <c r="AK42" s="27">
        <v>6</v>
      </c>
      <c r="AL42" s="25">
        <v>16</v>
      </c>
      <c r="AM42" s="25">
        <v>4</v>
      </c>
      <c r="AN42" s="23">
        <v>2</v>
      </c>
      <c r="AO42" s="23">
        <v>24</v>
      </c>
      <c r="AP42" s="23"/>
      <c r="AQ42" s="23"/>
      <c r="AR42" s="23"/>
      <c r="AS42" s="23"/>
      <c r="AT42" s="23"/>
      <c r="AU42" s="23"/>
      <c r="AV42" s="12"/>
      <c r="AW42" s="12"/>
      <c r="AX42" s="380"/>
      <c r="AY42" s="12"/>
      <c r="AZ42" s="511"/>
      <c r="BA42" s="511"/>
      <c r="BB42" s="511"/>
      <c r="BC42" s="140"/>
      <c r="BD42" s="507"/>
    </row>
    <row r="43" spans="1:56" hidden="1" outlineLevel="1">
      <c r="A43" s="855"/>
      <c r="B43" s="38" t="s">
        <v>915</v>
      </c>
      <c r="C43" s="38" t="s">
        <v>294</v>
      </c>
      <c r="D43" s="23"/>
      <c r="E43" s="23" t="s">
        <v>1536</v>
      </c>
      <c r="F43" s="23" t="s">
        <v>1561</v>
      </c>
      <c r="G43" s="28"/>
      <c r="H43" s="28"/>
      <c r="I43" s="13"/>
      <c r="J43" s="13"/>
      <c r="K43" s="13"/>
      <c r="L43" s="13"/>
      <c r="M43" s="13"/>
      <c r="N43" s="13"/>
      <c r="O43" s="13"/>
      <c r="P43" s="13"/>
      <c r="Q43" s="13"/>
      <c r="R43" s="13"/>
      <c r="S43" s="13"/>
      <c r="T43" s="13">
        <f t="shared" si="0"/>
        <v>92</v>
      </c>
      <c r="U43" s="23">
        <v>2</v>
      </c>
      <c r="V43" s="23">
        <v>1</v>
      </c>
      <c r="W43" s="23"/>
      <c r="X43" s="23">
        <v>1</v>
      </c>
      <c r="Y43" s="23"/>
      <c r="Z43" s="23"/>
      <c r="AA43" s="23">
        <v>2</v>
      </c>
      <c r="AB43" s="23"/>
      <c r="AC43" s="23">
        <v>2</v>
      </c>
      <c r="AD43" s="363"/>
      <c r="AE43" s="363"/>
      <c r="AF43" s="23">
        <v>12</v>
      </c>
      <c r="AG43" s="156">
        <v>6</v>
      </c>
      <c r="AH43" s="23">
        <v>8</v>
      </c>
      <c r="AI43" s="23">
        <v>2</v>
      </c>
      <c r="AJ43" s="156">
        <v>4</v>
      </c>
      <c r="AK43" s="27">
        <v>6</v>
      </c>
      <c r="AL43" s="25">
        <v>16</v>
      </c>
      <c r="AM43" s="25">
        <v>4</v>
      </c>
      <c r="AN43" s="23">
        <v>2</v>
      </c>
      <c r="AO43" s="23">
        <v>24</v>
      </c>
      <c r="AP43" s="23"/>
      <c r="AQ43" s="23"/>
      <c r="AR43" s="23"/>
      <c r="AS43" s="27"/>
      <c r="AT43" s="27"/>
      <c r="AU43" s="27"/>
      <c r="AV43" s="12"/>
      <c r="AW43" s="12"/>
      <c r="AX43" s="380"/>
      <c r="AY43" s="12"/>
      <c r="AZ43" s="511"/>
      <c r="BA43" s="511"/>
      <c r="BB43" s="511"/>
      <c r="BC43" s="140"/>
      <c r="BD43" s="507"/>
    </row>
    <row r="44" spans="1:56" ht="29.1" hidden="1" customHeight="1" outlineLevel="1">
      <c r="A44" s="855"/>
      <c r="B44" s="41" t="s">
        <v>2421</v>
      </c>
      <c r="C44" s="38"/>
      <c r="D44" s="23" t="s">
        <v>298</v>
      </c>
      <c r="E44" s="23" t="s">
        <v>1539</v>
      </c>
      <c r="F44" s="23" t="s">
        <v>1562</v>
      </c>
      <c r="G44" s="28"/>
      <c r="H44" s="28"/>
      <c r="I44" s="13"/>
      <c r="J44" s="13"/>
      <c r="K44" s="13"/>
      <c r="L44" s="13"/>
      <c r="M44" s="13"/>
      <c r="N44" s="13"/>
      <c r="O44" s="13"/>
      <c r="P44" s="13"/>
      <c r="Q44" s="13"/>
      <c r="R44" s="13"/>
      <c r="S44" s="13"/>
      <c r="T44" s="13">
        <f t="shared" si="0"/>
        <v>75</v>
      </c>
      <c r="U44" s="23">
        <v>2</v>
      </c>
      <c r="V44" s="23"/>
      <c r="W44" s="23"/>
      <c r="X44" s="23"/>
      <c r="Y44" s="23"/>
      <c r="Z44" s="23"/>
      <c r="AA44" s="23">
        <v>2</v>
      </c>
      <c r="AB44" s="23"/>
      <c r="AC44" s="23">
        <v>2</v>
      </c>
      <c r="AD44" s="363"/>
      <c r="AE44" s="363"/>
      <c r="AF44" s="23">
        <v>20</v>
      </c>
      <c r="AG44" s="156">
        <v>6</v>
      </c>
      <c r="AH44" s="23">
        <v>8</v>
      </c>
      <c r="AI44" s="23">
        <v>4</v>
      </c>
      <c r="AJ44" s="156"/>
      <c r="AK44" s="27">
        <v>11</v>
      </c>
      <c r="AL44" s="25">
        <v>16</v>
      </c>
      <c r="AM44" s="25">
        <v>4</v>
      </c>
      <c r="AN44" s="23"/>
      <c r="AO44" s="25"/>
      <c r="AP44" s="23"/>
      <c r="AQ44" s="23"/>
      <c r="AR44" s="23"/>
      <c r="AS44" s="27"/>
      <c r="AT44" s="27"/>
      <c r="AU44" s="27"/>
      <c r="AV44" s="12"/>
      <c r="AW44" s="12"/>
      <c r="AX44" s="380"/>
      <c r="AY44" s="12"/>
      <c r="AZ44" s="511"/>
      <c r="BA44" s="511"/>
      <c r="BB44" s="511"/>
      <c r="BC44" s="140"/>
      <c r="BD44" s="507"/>
    </row>
    <row r="45" spans="1:56" hidden="1" outlineLevel="1">
      <c r="A45" s="855"/>
      <c r="B45" s="38" t="s">
        <v>307</v>
      </c>
      <c r="C45" s="38" t="s">
        <v>294</v>
      </c>
      <c r="D45" s="23"/>
      <c r="E45" s="23" t="s">
        <v>1538</v>
      </c>
      <c r="F45" s="23" t="s">
        <v>1564</v>
      </c>
      <c r="G45" s="28"/>
      <c r="H45" s="28"/>
      <c r="I45" s="13"/>
      <c r="J45" s="13"/>
      <c r="K45" s="13"/>
      <c r="L45" s="13"/>
      <c r="M45" s="13"/>
      <c r="N45" s="13"/>
      <c r="O45" s="13"/>
      <c r="P45" s="13"/>
      <c r="Q45" s="13"/>
      <c r="R45" s="13"/>
      <c r="S45" s="13"/>
      <c r="T45" s="13">
        <f t="shared" si="0"/>
        <v>75</v>
      </c>
      <c r="U45" s="23">
        <v>2</v>
      </c>
      <c r="V45" s="23"/>
      <c r="W45" s="23"/>
      <c r="X45" s="23"/>
      <c r="Y45" s="23"/>
      <c r="Z45" s="23"/>
      <c r="AA45" s="23">
        <v>2</v>
      </c>
      <c r="AB45" s="23"/>
      <c r="AC45" s="23">
        <v>2</v>
      </c>
      <c r="AD45" s="363"/>
      <c r="AE45" s="363"/>
      <c r="AF45" s="23">
        <v>20</v>
      </c>
      <c r="AG45" s="156">
        <v>6</v>
      </c>
      <c r="AH45" s="23">
        <v>8</v>
      </c>
      <c r="AI45" s="23">
        <v>4</v>
      </c>
      <c r="AJ45" s="156"/>
      <c r="AK45" s="27">
        <v>11</v>
      </c>
      <c r="AL45" s="25">
        <v>16</v>
      </c>
      <c r="AM45" s="25">
        <v>4</v>
      </c>
      <c r="AN45" s="23"/>
      <c r="AO45" s="25"/>
      <c r="AP45" s="23"/>
      <c r="AQ45" s="23"/>
      <c r="AR45" s="23"/>
      <c r="AS45" s="27"/>
      <c r="AT45" s="27"/>
      <c r="AU45" s="27"/>
      <c r="AV45" s="12"/>
      <c r="AW45" s="12"/>
      <c r="AX45" s="380"/>
      <c r="AY45" s="12"/>
      <c r="AZ45" s="511"/>
      <c r="BA45" s="511"/>
      <c r="BB45" s="511"/>
      <c r="BC45" s="140"/>
      <c r="BD45" s="507"/>
    </row>
    <row r="46" spans="1:56" hidden="1" outlineLevel="1">
      <c r="A46" s="855"/>
      <c r="B46" s="35" t="s">
        <v>288</v>
      </c>
      <c r="C46" s="26"/>
      <c r="D46" s="23"/>
      <c r="E46" s="23" t="s">
        <v>299</v>
      </c>
      <c r="F46" s="23" t="s">
        <v>1561</v>
      </c>
      <c r="G46" s="28"/>
      <c r="H46" s="28"/>
      <c r="I46" s="13"/>
      <c r="J46" s="13"/>
      <c r="K46" s="13"/>
      <c r="L46" s="13"/>
      <c r="M46" s="13"/>
      <c r="N46" s="13"/>
      <c r="O46" s="13"/>
      <c r="P46" s="13"/>
      <c r="Q46" s="13"/>
      <c r="R46" s="13"/>
      <c r="S46" s="13"/>
      <c r="T46" s="13">
        <f t="shared" si="0"/>
        <v>84</v>
      </c>
      <c r="U46" s="23"/>
      <c r="V46" s="23"/>
      <c r="W46" s="23"/>
      <c r="X46" s="23"/>
      <c r="Y46" s="23"/>
      <c r="Z46" s="23"/>
      <c r="AA46" s="23"/>
      <c r="AB46" s="23"/>
      <c r="AC46" s="23">
        <v>2</v>
      </c>
      <c r="AD46" s="363"/>
      <c r="AE46" s="363"/>
      <c r="AF46" s="23">
        <v>55</v>
      </c>
      <c r="AG46" s="156">
        <v>1</v>
      </c>
      <c r="AH46" s="23">
        <v>7</v>
      </c>
      <c r="AI46" s="23">
        <v>2</v>
      </c>
      <c r="AJ46" s="156"/>
      <c r="AK46" s="23">
        <v>4</v>
      </c>
      <c r="AL46" s="25">
        <v>4</v>
      </c>
      <c r="AM46" s="25">
        <v>2</v>
      </c>
      <c r="AN46" s="23"/>
      <c r="AO46" s="25">
        <v>7</v>
      </c>
      <c r="AP46" s="23"/>
      <c r="AQ46" s="23"/>
      <c r="AR46" s="23"/>
      <c r="AS46" s="12"/>
      <c r="AT46" s="12"/>
      <c r="AU46" s="12"/>
      <c r="AV46" s="12"/>
      <c r="AW46" s="12"/>
      <c r="AX46" s="380"/>
      <c r="AY46" s="12"/>
      <c r="AZ46" s="511"/>
      <c r="BA46" s="511"/>
      <c r="BB46" s="511"/>
      <c r="BC46" s="140"/>
      <c r="BD46" s="507"/>
    </row>
    <row r="47" spans="1:56" hidden="1" outlineLevel="1">
      <c r="A47" s="855"/>
      <c r="B47" s="35" t="s">
        <v>289</v>
      </c>
      <c r="C47" s="26"/>
      <c r="D47" s="23" t="s">
        <v>300</v>
      </c>
      <c r="E47" s="23" t="s">
        <v>301</v>
      </c>
      <c r="F47" s="23" t="s">
        <v>1565</v>
      </c>
      <c r="G47" s="28"/>
      <c r="H47" s="28"/>
      <c r="I47" s="13"/>
      <c r="J47" s="13"/>
      <c r="K47" s="13"/>
      <c r="L47" s="13"/>
      <c r="M47" s="13"/>
      <c r="N47" s="13"/>
      <c r="O47" s="13"/>
      <c r="P47" s="13"/>
      <c r="Q47" s="13"/>
      <c r="R47" s="13"/>
      <c r="S47" s="13"/>
      <c r="T47" s="13">
        <f t="shared" si="0"/>
        <v>41</v>
      </c>
      <c r="U47" s="23"/>
      <c r="V47" s="23"/>
      <c r="W47" s="23"/>
      <c r="X47" s="23"/>
      <c r="Y47" s="23"/>
      <c r="Z47" s="23"/>
      <c r="AA47" s="23"/>
      <c r="AB47" s="23"/>
      <c r="AC47" s="23">
        <v>3</v>
      </c>
      <c r="AD47" s="363"/>
      <c r="AE47" s="363"/>
      <c r="AF47" s="23">
        <v>12</v>
      </c>
      <c r="AG47" s="156">
        <v>1</v>
      </c>
      <c r="AH47" s="23">
        <v>5</v>
      </c>
      <c r="AI47" s="23">
        <v>2</v>
      </c>
      <c r="AJ47" s="156"/>
      <c r="AK47" s="23">
        <v>6</v>
      </c>
      <c r="AL47" s="25">
        <v>5</v>
      </c>
      <c r="AM47" s="25">
        <v>2</v>
      </c>
      <c r="AN47" s="23"/>
      <c r="AO47" s="25">
        <v>5</v>
      </c>
      <c r="AP47" s="23"/>
      <c r="AQ47" s="23"/>
      <c r="AR47" s="23"/>
      <c r="AS47" s="12"/>
      <c r="AT47" s="12"/>
      <c r="AU47" s="12"/>
      <c r="AV47" s="12"/>
      <c r="AW47" s="12"/>
      <c r="AX47" s="380"/>
      <c r="AY47" s="12"/>
      <c r="AZ47" s="511"/>
      <c r="BA47" s="511"/>
      <c r="BB47" s="511"/>
      <c r="BC47" s="140"/>
      <c r="BD47" s="507"/>
    </row>
    <row r="48" spans="1:56" hidden="1" outlineLevel="1">
      <c r="A48" s="855"/>
      <c r="B48" s="35" t="s">
        <v>290</v>
      </c>
      <c r="C48" s="26"/>
      <c r="D48" s="23" t="s">
        <v>302</v>
      </c>
      <c r="E48" s="23" t="s">
        <v>303</v>
      </c>
      <c r="F48" s="23" t="s">
        <v>1564</v>
      </c>
      <c r="G48" s="28"/>
      <c r="H48" s="28"/>
      <c r="I48" s="13"/>
      <c r="J48" s="13"/>
      <c r="K48" s="13"/>
      <c r="L48" s="13"/>
      <c r="M48" s="13"/>
      <c r="N48" s="13"/>
      <c r="O48" s="13"/>
      <c r="P48" s="13"/>
      <c r="Q48" s="13"/>
      <c r="R48" s="13"/>
      <c r="S48" s="13"/>
      <c r="T48" s="13">
        <f t="shared" si="0"/>
        <v>57</v>
      </c>
      <c r="U48" s="23"/>
      <c r="V48" s="23"/>
      <c r="W48" s="23"/>
      <c r="X48" s="23"/>
      <c r="Y48" s="23"/>
      <c r="Z48" s="23"/>
      <c r="AA48" s="23"/>
      <c r="AB48" s="23"/>
      <c r="AC48" s="23">
        <v>2</v>
      </c>
      <c r="AD48" s="363"/>
      <c r="AE48" s="363"/>
      <c r="AF48" s="23">
        <v>16</v>
      </c>
      <c r="AG48" s="156">
        <v>1</v>
      </c>
      <c r="AH48" s="23">
        <v>4</v>
      </c>
      <c r="AI48" s="23">
        <v>2</v>
      </c>
      <c r="AJ48" s="156"/>
      <c r="AK48" s="23">
        <v>10</v>
      </c>
      <c r="AL48" s="25">
        <v>8</v>
      </c>
      <c r="AM48" s="25">
        <v>4</v>
      </c>
      <c r="AN48" s="23"/>
      <c r="AO48" s="25">
        <v>10</v>
      </c>
      <c r="AP48" s="23"/>
      <c r="AQ48" s="23"/>
      <c r="AR48" s="23"/>
      <c r="AS48" s="12"/>
      <c r="AT48" s="12"/>
      <c r="AU48" s="12"/>
      <c r="AV48" s="12"/>
      <c r="AW48" s="12"/>
      <c r="AX48" s="380"/>
      <c r="AY48" s="12"/>
      <c r="AZ48" s="511"/>
      <c r="BA48" s="511"/>
      <c r="BB48" s="511"/>
      <c r="BC48" s="140"/>
      <c r="BD48" s="507"/>
    </row>
    <row r="49" spans="1:2132" hidden="1" outlineLevel="1">
      <c r="A49" s="855"/>
      <c r="B49" s="35" t="s">
        <v>291</v>
      </c>
      <c r="C49" s="26"/>
      <c r="D49" s="23"/>
      <c r="E49" s="23" t="s">
        <v>304</v>
      </c>
      <c r="F49" s="23" t="s">
        <v>1566</v>
      </c>
      <c r="G49" s="28"/>
      <c r="H49" s="28"/>
      <c r="I49" s="13"/>
      <c r="J49" s="13"/>
      <c r="K49" s="13"/>
      <c r="L49" s="13"/>
      <c r="M49" s="13"/>
      <c r="N49" s="13"/>
      <c r="O49" s="13"/>
      <c r="P49" s="13"/>
      <c r="Q49" s="13"/>
      <c r="R49" s="13"/>
      <c r="S49" s="13"/>
      <c r="T49" s="13">
        <f t="shared" si="0"/>
        <v>38</v>
      </c>
      <c r="U49" s="23"/>
      <c r="V49" s="23"/>
      <c r="W49" s="23"/>
      <c r="X49" s="23"/>
      <c r="Y49" s="23"/>
      <c r="Z49" s="23"/>
      <c r="AA49" s="23"/>
      <c r="AB49" s="23"/>
      <c r="AC49" s="23">
        <v>2</v>
      </c>
      <c r="AD49" s="363"/>
      <c r="AE49" s="363"/>
      <c r="AF49" s="23">
        <v>9</v>
      </c>
      <c r="AG49" s="156">
        <v>1</v>
      </c>
      <c r="AH49" s="23">
        <v>2</v>
      </c>
      <c r="AI49" s="23">
        <v>2</v>
      </c>
      <c r="AJ49" s="156"/>
      <c r="AK49" s="23">
        <v>6</v>
      </c>
      <c r="AL49" s="25">
        <v>8</v>
      </c>
      <c r="AM49" s="25">
        <v>2</v>
      </c>
      <c r="AN49" s="23"/>
      <c r="AO49" s="25">
        <v>6</v>
      </c>
      <c r="AP49" s="23"/>
      <c r="AQ49" s="23"/>
      <c r="AR49" s="23"/>
      <c r="AS49" s="12"/>
      <c r="AT49" s="12"/>
      <c r="AU49" s="12"/>
      <c r="AV49" s="12"/>
      <c r="AW49" s="12"/>
      <c r="AX49" s="380"/>
      <c r="AY49" s="12"/>
      <c r="AZ49" s="511"/>
      <c r="BA49" s="511"/>
      <c r="BB49" s="511"/>
      <c r="BC49" s="140"/>
      <c r="BD49" s="507"/>
    </row>
    <row r="50" spans="1:2132" hidden="1" outlineLevel="1">
      <c r="A50" s="855"/>
      <c r="B50" s="35" t="s">
        <v>292</v>
      </c>
      <c r="C50" s="26"/>
      <c r="D50" s="23"/>
      <c r="E50" s="23" t="s">
        <v>305</v>
      </c>
      <c r="F50" s="23" t="s">
        <v>1566</v>
      </c>
      <c r="G50" s="28"/>
      <c r="H50" s="28"/>
      <c r="I50" s="13"/>
      <c r="J50" s="13"/>
      <c r="K50" s="13"/>
      <c r="L50" s="13"/>
      <c r="M50" s="13"/>
      <c r="N50" s="13"/>
      <c r="O50" s="13"/>
      <c r="P50" s="13"/>
      <c r="Q50" s="13"/>
      <c r="R50" s="13"/>
      <c r="S50" s="13"/>
      <c r="T50" s="13">
        <f t="shared" si="0"/>
        <v>30</v>
      </c>
      <c r="U50" s="23"/>
      <c r="V50" s="23"/>
      <c r="W50" s="23"/>
      <c r="X50" s="23"/>
      <c r="Y50" s="23"/>
      <c r="Z50" s="23"/>
      <c r="AA50" s="23"/>
      <c r="AB50" s="23"/>
      <c r="AC50" s="23">
        <v>2</v>
      </c>
      <c r="AD50" s="363"/>
      <c r="AE50" s="363"/>
      <c r="AF50" s="23">
        <v>5</v>
      </c>
      <c r="AG50" s="156">
        <v>1</v>
      </c>
      <c r="AH50" s="23">
        <v>2</v>
      </c>
      <c r="AI50" s="23">
        <v>2</v>
      </c>
      <c r="AJ50" s="156"/>
      <c r="AK50" s="23">
        <v>2</v>
      </c>
      <c r="AL50" s="25">
        <v>8</v>
      </c>
      <c r="AM50" s="25">
        <v>2</v>
      </c>
      <c r="AN50" s="23"/>
      <c r="AO50" s="25">
        <v>6</v>
      </c>
      <c r="AP50" s="23"/>
      <c r="AQ50" s="23"/>
      <c r="AR50" s="23"/>
      <c r="AS50" s="12"/>
      <c r="AT50" s="12"/>
      <c r="AU50" s="12"/>
      <c r="AV50" s="12"/>
      <c r="AW50" s="12"/>
      <c r="AX50" s="380"/>
      <c r="AY50" s="12"/>
      <c r="AZ50" s="511"/>
      <c r="BA50" s="511"/>
      <c r="BB50" s="511"/>
      <c r="BC50" s="140"/>
      <c r="BD50" s="507"/>
    </row>
    <row r="51" spans="1:2132" ht="30" hidden="1" customHeight="1" outlineLevel="1">
      <c r="A51" s="855"/>
      <c r="B51" s="35" t="s">
        <v>293</v>
      </c>
      <c r="C51" s="25" t="s">
        <v>122</v>
      </c>
      <c r="D51" s="23"/>
      <c r="E51" s="23"/>
      <c r="F51" s="23"/>
      <c r="G51" s="28"/>
      <c r="H51" s="28"/>
      <c r="I51" s="13"/>
      <c r="J51" s="13"/>
      <c r="K51" s="13"/>
      <c r="L51" s="13"/>
      <c r="M51" s="13"/>
      <c r="N51" s="13"/>
      <c r="O51" s="13"/>
      <c r="P51" s="13"/>
      <c r="Q51" s="13"/>
      <c r="R51" s="13"/>
      <c r="S51" s="13"/>
      <c r="T51" s="13">
        <f t="shared" si="0"/>
        <v>31</v>
      </c>
      <c r="U51" s="23"/>
      <c r="V51" s="23"/>
      <c r="W51" s="23"/>
      <c r="X51" s="23"/>
      <c r="Y51" s="23"/>
      <c r="Z51" s="23"/>
      <c r="AA51" s="23"/>
      <c r="AB51" s="23"/>
      <c r="AC51" s="23">
        <v>1</v>
      </c>
      <c r="AD51" s="363"/>
      <c r="AE51" s="363"/>
      <c r="AF51" s="23">
        <v>17</v>
      </c>
      <c r="AG51" s="156"/>
      <c r="AH51" s="23">
        <v>2</v>
      </c>
      <c r="AI51" s="23">
        <v>1</v>
      </c>
      <c r="AJ51" s="156"/>
      <c r="AK51" s="23">
        <v>0</v>
      </c>
      <c r="AL51" s="25">
        <v>8</v>
      </c>
      <c r="AM51" s="25">
        <v>2</v>
      </c>
      <c r="AN51" s="23"/>
      <c r="AO51" s="25">
        <v>0</v>
      </c>
      <c r="AP51" s="23"/>
      <c r="AQ51" s="23"/>
      <c r="AR51" s="23"/>
      <c r="AS51" s="12"/>
      <c r="AT51" s="12"/>
      <c r="AU51" s="12"/>
      <c r="AV51" s="12"/>
      <c r="AW51" s="12"/>
      <c r="AX51" s="380"/>
      <c r="AY51" s="12"/>
      <c r="AZ51" s="511"/>
      <c r="BA51" s="511"/>
      <c r="BB51" s="511"/>
      <c r="BC51" s="140"/>
      <c r="BD51" s="507"/>
    </row>
    <row r="52" spans="1:2132" ht="15.75" hidden="1" customHeight="1" outlineLevel="1">
      <c r="A52" s="856"/>
      <c r="B52" s="42" t="s">
        <v>267</v>
      </c>
      <c r="C52" s="38"/>
      <c r="D52" s="159"/>
      <c r="E52" s="27"/>
      <c r="F52" s="27"/>
      <c r="G52" s="26"/>
      <c r="H52" s="26"/>
      <c r="I52" s="13"/>
      <c r="J52" s="13"/>
      <c r="K52" s="13"/>
      <c r="L52" s="13"/>
      <c r="M52" s="13"/>
      <c r="N52" s="13"/>
      <c r="O52" s="13"/>
      <c r="P52" s="13"/>
      <c r="Q52" s="13"/>
      <c r="R52" s="13"/>
      <c r="S52" s="32"/>
      <c r="T52" s="13">
        <f t="shared" si="0"/>
        <v>30</v>
      </c>
      <c r="U52" s="25"/>
      <c r="V52" s="25"/>
      <c r="W52" s="25"/>
      <c r="X52" s="23"/>
      <c r="Y52" s="23"/>
      <c r="Z52" s="23"/>
      <c r="AA52" s="23"/>
      <c r="AB52" s="23"/>
      <c r="AC52" s="23"/>
      <c r="AD52" s="363"/>
      <c r="AE52" s="363"/>
      <c r="AF52" s="23"/>
      <c r="AG52" s="156">
        <v>8</v>
      </c>
      <c r="AH52" s="156">
        <v>8</v>
      </c>
      <c r="AI52" s="23">
        <v>8</v>
      </c>
      <c r="AJ52" s="156"/>
      <c r="AK52" s="156"/>
      <c r="AL52" s="27">
        <v>4</v>
      </c>
      <c r="AM52" s="23"/>
      <c r="AN52" s="23"/>
      <c r="AO52" s="23"/>
      <c r="AP52" s="23">
        <v>2</v>
      </c>
      <c r="AQ52" s="23"/>
      <c r="AR52" s="23"/>
      <c r="AS52" s="12"/>
      <c r="AT52" s="12"/>
      <c r="AU52" s="23"/>
      <c r="AV52" s="23"/>
      <c r="AW52" s="23"/>
      <c r="AX52" s="382"/>
      <c r="AY52" s="27"/>
      <c r="AZ52" s="512"/>
      <c r="BA52" s="512"/>
      <c r="BB52" s="512"/>
      <c r="BC52" s="9"/>
      <c r="BD52" s="507"/>
    </row>
    <row r="53" spans="1:2132" ht="15.75" hidden="1" customHeight="1" outlineLevel="1">
      <c r="A53" s="856"/>
      <c r="B53" s="43" t="s">
        <v>269</v>
      </c>
      <c r="C53" s="38"/>
      <c r="D53" s="159"/>
      <c r="E53" s="27"/>
      <c r="F53" s="27"/>
      <c r="G53" s="26"/>
      <c r="H53" s="26"/>
      <c r="I53" s="13"/>
      <c r="J53" s="13"/>
      <c r="K53" s="13"/>
      <c r="L53" s="13"/>
      <c r="M53" s="13"/>
      <c r="N53" s="13"/>
      <c r="O53" s="13"/>
      <c r="P53" s="13"/>
      <c r="Q53" s="13"/>
      <c r="R53" s="13"/>
      <c r="S53" s="32"/>
      <c r="T53" s="13">
        <f t="shared" si="0"/>
        <v>30</v>
      </c>
      <c r="U53" s="25"/>
      <c r="V53" s="25"/>
      <c r="W53" s="25"/>
      <c r="X53" s="23"/>
      <c r="Y53" s="23"/>
      <c r="Z53" s="23"/>
      <c r="AA53" s="23"/>
      <c r="AB53" s="23"/>
      <c r="AC53" s="23"/>
      <c r="AD53" s="363"/>
      <c r="AE53" s="363"/>
      <c r="AF53" s="23"/>
      <c r="AG53" s="156">
        <v>8</v>
      </c>
      <c r="AH53" s="156">
        <v>8</v>
      </c>
      <c r="AI53" s="23">
        <v>8</v>
      </c>
      <c r="AJ53" s="156"/>
      <c r="AK53" s="156"/>
      <c r="AL53" s="27">
        <v>4</v>
      </c>
      <c r="AM53" s="23"/>
      <c r="AN53" s="23"/>
      <c r="AO53" s="23"/>
      <c r="AP53" s="23">
        <v>2</v>
      </c>
      <c r="AQ53" s="23"/>
      <c r="AR53" s="23"/>
      <c r="AS53" s="12"/>
      <c r="AT53" s="12"/>
      <c r="AU53" s="23"/>
      <c r="AV53" s="23"/>
      <c r="AW53" s="23"/>
      <c r="AX53" s="382"/>
      <c r="AY53" s="27"/>
      <c r="AZ53" s="512"/>
      <c r="BA53" s="512"/>
      <c r="BB53" s="512"/>
      <c r="BC53" s="9"/>
      <c r="BD53" s="507"/>
    </row>
    <row r="54" spans="1:2132" ht="15.75" hidden="1" customHeight="1" outlineLevel="1">
      <c r="A54" s="856"/>
      <c r="B54" s="43" t="s">
        <v>270</v>
      </c>
      <c r="C54" s="38"/>
      <c r="D54" s="159"/>
      <c r="E54" s="27"/>
      <c r="F54" s="27"/>
      <c r="G54" s="26"/>
      <c r="H54" s="26"/>
      <c r="I54" s="13"/>
      <c r="J54" s="13"/>
      <c r="K54" s="13"/>
      <c r="L54" s="13"/>
      <c r="M54" s="13"/>
      <c r="N54" s="13"/>
      <c r="O54" s="13"/>
      <c r="P54" s="13"/>
      <c r="Q54" s="13"/>
      <c r="R54" s="13"/>
      <c r="S54" s="32"/>
      <c r="T54" s="13">
        <f t="shared" si="0"/>
        <v>30</v>
      </c>
      <c r="U54" s="13"/>
      <c r="V54" s="13"/>
      <c r="W54" s="13"/>
      <c r="X54" s="23"/>
      <c r="Y54" s="23"/>
      <c r="Z54" s="23"/>
      <c r="AA54" s="23"/>
      <c r="AB54" s="23"/>
      <c r="AC54" s="23"/>
      <c r="AD54" s="363"/>
      <c r="AE54" s="363"/>
      <c r="AF54" s="23"/>
      <c r="AG54" s="156">
        <v>8</v>
      </c>
      <c r="AH54" s="156">
        <v>8</v>
      </c>
      <c r="AI54" s="23">
        <v>8</v>
      </c>
      <c r="AJ54" s="156"/>
      <c r="AK54" s="156"/>
      <c r="AL54" s="27">
        <v>4</v>
      </c>
      <c r="AM54" s="23"/>
      <c r="AN54" s="23"/>
      <c r="AO54" s="23"/>
      <c r="AP54" s="12">
        <v>2</v>
      </c>
      <c r="AQ54" s="12"/>
      <c r="AR54" s="12"/>
      <c r="AS54" s="12"/>
      <c r="AT54" s="12"/>
      <c r="AU54" s="23"/>
      <c r="AV54" s="23"/>
      <c r="AW54" s="23"/>
      <c r="AX54" s="382"/>
      <c r="AY54" s="27"/>
      <c r="AZ54" s="512"/>
      <c r="BA54" s="512"/>
      <c r="BB54" s="512"/>
      <c r="BC54" s="9"/>
      <c r="BD54" s="507"/>
    </row>
    <row r="55" spans="1:2132" ht="15.75" hidden="1" customHeight="1" outlineLevel="1">
      <c r="A55" s="856"/>
      <c r="B55" s="42" t="s">
        <v>271</v>
      </c>
      <c r="C55" s="38"/>
      <c r="D55" s="159"/>
      <c r="E55" s="27"/>
      <c r="F55" s="27"/>
      <c r="G55" s="26"/>
      <c r="H55" s="26"/>
      <c r="I55" s="13"/>
      <c r="J55" s="13"/>
      <c r="K55" s="13"/>
      <c r="L55" s="13"/>
      <c r="M55" s="13"/>
      <c r="N55" s="13"/>
      <c r="O55" s="13"/>
      <c r="P55" s="13"/>
      <c r="Q55" s="13"/>
      <c r="R55" s="13"/>
      <c r="S55" s="32"/>
      <c r="T55" s="13">
        <f t="shared" si="0"/>
        <v>37</v>
      </c>
      <c r="U55" s="13"/>
      <c r="V55" s="13"/>
      <c r="W55" s="13"/>
      <c r="X55" s="23"/>
      <c r="Y55" s="23"/>
      <c r="Z55" s="23"/>
      <c r="AA55" s="23"/>
      <c r="AB55" s="23"/>
      <c r="AC55" s="23"/>
      <c r="AD55" s="363"/>
      <c r="AE55" s="363"/>
      <c r="AF55" s="23"/>
      <c r="AG55" s="156">
        <v>10</v>
      </c>
      <c r="AH55" s="156">
        <v>10</v>
      </c>
      <c r="AI55" s="23">
        <v>10</v>
      </c>
      <c r="AJ55" s="156"/>
      <c r="AK55" s="156"/>
      <c r="AL55" s="27">
        <v>5</v>
      </c>
      <c r="AM55" s="23"/>
      <c r="AN55" s="23"/>
      <c r="AO55" s="23"/>
      <c r="AP55" s="12">
        <v>2</v>
      </c>
      <c r="AQ55" s="12"/>
      <c r="AR55" s="12"/>
      <c r="AS55" s="12"/>
      <c r="AT55" s="12"/>
      <c r="AU55" s="23"/>
      <c r="AV55" s="23"/>
      <c r="AW55" s="23"/>
      <c r="AX55" s="382"/>
      <c r="AY55" s="27"/>
      <c r="AZ55" s="512"/>
      <c r="BA55" s="512"/>
      <c r="BB55" s="512"/>
      <c r="BC55" s="9"/>
      <c r="BD55" s="507"/>
    </row>
    <row r="56" spans="1:2132" ht="15.75" hidden="1" customHeight="1" outlineLevel="1">
      <c r="A56" s="856"/>
      <c r="B56" s="43" t="s">
        <v>268</v>
      </c>
      <c r="C56" s="38"/>
      <c r="D56" s="159"/>
      <c r="E56" s="27"/>
      <c r="F56" s="27"/>
      <c r="G56" s="26"/>
      <c r="H56" s="26"/>
      <c r="I56" s="13"/>
      <c r="J56" s="13"/>
      <c r="K56" s="13"/>
      <c r="L56" s="13"/>
      <c r="M56" s="13"/>
      <c r="N56" s="13"/>
      <c r="O56" s="13"/>
      <c r="P56" s="13"/>
      <c r="Q56" s="13"/>
      <c r="R56" s="13"/>
      <c r="S56" s="32"/>
      <c r="T56" s="13">
        <f t="shared" si="0"/>
        <v>37</v>
      </c>
      <c r="U56" s="13"/>
      <c r="V56" s="13"/>
      <c r="W56" s="13"/>
      <c r="X56" s="23"/>
      <c r="Y56" s="23"/>
      <c r="Z56" s="23"/>
      <c r="AA56" s="23"/>
      <c r="AB56" s="23"/>
      <c r="AC56" s="23"/>
      <c r="AD56" s="363"/>
      <c r="AE56" s="363"/>
      <c r="AF56" s="23"/>
      <c r="AG56" s="156">
        <v>10</v>
      </c>
      <c r="AH56" s="156">
        <v>10</v>
      </c>
      <c r="AI56" s="23">
        <v>10</v>
      </c>
      <c r="AJ56" s="156"/>
      <c r="AK56" s="156"/>
      <c r="AL56" s="27">
        <v>5</v>
      </c>
      <c r="AM56" s="23"/>
      <c r="AN56" s="23"/>
      <c r="AO56" s="23"/>
      <c r="AP56" s="12">
        <v>2</v>
      </c>
      <c r="AQ56" s="12"/>
      <c r="AR56" s="12"/>
      <c r="AS56" s="12"/>
      <c r="AT56" s="12"/>
      <c r="AU56" s="23"/>
      <c r="AV56" s="23"/>
      <c r="AW56" s="23"/>
      <c r="AX56" s="382"/>
      <c r="AY56" s="27"/>
      <c r="AZ56" s="512"/>
      <c r="BA56" s="512"/>
      <c r="BB56" s="512"/>
      <c r="BC56" s="9"/>
      <c r="BD56" s="507"/>
    </row>
    <row r="57" spans="1:2132" ht="15.75" hidden="1" customHeight="1" outlineLevel="1">
      <c r="A57" s="856"/>
      <c r="B57" s="43" t="s">
        <v>272</v>
      </c>
      <c r="C57" s="38"/>
      <c r="D57" s="159"/>
      <c r="E57" s="27"/>
      <c r="F57" s="27"/>
      <c r="G57" s="26"/>
      <c r="H57" s="26"/>
      <c r="I57" s="13"/>
      <c r="J57" s="13"/>
      <c r="K57" s="13"/>
      <c r="L57" s="13"/>
      <c r="M57" s="13"/>
      <c r="N57" s="13"/>
      <c r="O57" s="13"/>
      <c r="P57" s="13"/>
      <c r="Q57" s="13"/>
      <c r="R57" s="13"/>
      <c r="S57" s="32"/>
      <c r="T57" s="13">
        <f t="shared" si="0"/>
        <v>37</v>
      </c>
      <c r="U57" s="13"/>
      <c r="V57" s="13"/>
      <c r="W57" s="13"/>
      <c r="X57" s="23"/>
      <c r="Y57" s="23"/>
      <c r="Z57" s="23"/>
      <c r="AA57" s="23"/>
      <c r="AB57" s="23"/>
      <c r="AC57" s="23"/>
      <c r="AD57" s="363"/>
      <c r="AE57" s="363"/>
      <c r="AF57" s="23"/>
      <c r="AG57" s="156">
        <v>10</v>
      </c>
      <c r="AH57" s="156">
        <v>10</v>
      </c>
      <c r="AI57" s="23">
        <v>10</v>
      </c>
      <c r="AJ57" s="156"/>
      <c r="AK57" s="156"/>
      <c r="AL57" s="27">
        <v>5</v>
      </c>
      <c r="AM57" s="23"/>
      <c r="AN57" s="23"/>
      <c r="AO57" s="23"/>
      <c r="AP57" s="12">
        <v>2</v>
      </c>
      <c r="AQ57" s="12"/>
      <c r="AR57" s="12"/>
      <c r="AS57" s="12"/>
      <c r="AT57" s="12"/>
      <c r="AU57" s="23"/>
      <c r="AV57" s="23"/>
      <c r="AW57" s="23"/>
      <c r="AX57" s="382"/>
      <c r="AY57" s="27"/>
      <c r="AZ57" s="512"/>
      <c r="BA57" s="512"/>
      <c r="BB57" s="512"/>
      <c r="BC57" s="9"/>
      <c r="BD57" s="507"/>
    </row>
    <row r="58" spans="1:2132" hidden="1" outlineLevel="1">
      <c r="A58" s="831" t="s">
        <v>107</v>
      </c>
      <c r="B58" s="14" t="s">
        <v>650</v>
      </c>
      <c r="C58" s="36" t="s">
        <v>118</v>
      </c>
      <c r="D58" s="12"/>
      <c r="E58" s="15"/>
      <c r="F58" s="12"/>
      <c r="G58" s="15"/>
      <c r="H58" s="15"/>
      <c r="I58" s="13"/>
      <c r="J58" s="13"/>
      <c r="K58" s="13"/>
      <c r="L58" s="13"/>
      <c r="M58" s="13"/>
      <c r="N58" s="13"/>
      <c r="O58" s="13"/>
      <c r="P58" s="13"/>
      <c r="Q58" s="13"/>
      <c r="R58" s="13"/>
      <c r="S58" s="13"/>
      <c r="T58" s="13">
        <f t="shared" si="0"/>
        <v>15</v>
      </c>
      <c r="U58" s="12">
        <v>3</v>
      </c>
      <c r="V58" s="12">
        <v>1</v>
      </c>
      <c r="W58" s="12"/>
      <c r="X58" s="12">
        <v>1</v>
      </c>
      <c r="Y58" s="23"/>
      <c r="Z58" s="23"/>
      <c r="AA58" s="12"/>
      <c r="AB58" s="12"/>
      <c r="AC58" s="12"/>
      <c r="AD58" s="364"/>
      <c r="AE58" s="364">
        <v>1</v>
      </c>
      <c r="AF58" s="12"/>
      <c r="AG58" s="45"/>
      <c r="AH58" s="23"/>
      <c r="AI58" s="23"/>
      <c r="AJ58" s="156">
        <v>1</v>
      </c>
      <c r="AK58" s="23">
        <v>6</v>
      </c>
      <c r="AL58" s="23"/>
      <c r="AM58" s="23"/>
      <c r="AN58" s="23"/>
      <c r="AO58" s="23"/>
      <c r="AP58" s="12">
        <v>2</v>
      </c>
      <c r="AQ58" s="12"/>
      <c r="AR58" s="12"/>
      <c r="AS58" s="12"/>
      <c r="AT58" s="12"/>
      <c r="AU58" s="12"/>
      <c r="AV58" s="12"/>
      <c r="AW58" s="12"/>
      <c r="AX58" s="380"/>
      <c r="AY58" s="12"/>
      <c r="AZ58" s="511"/>
      <c r="BA58" s="511"/>
      <c r="BB58" s="511"/>
      <c r="BC58" s="140"/>
      <c r="BD58" s="507"/>
    </row>
    <row r="59" spans="1:2132" s="250" customFormat="1" hidden="1" outlineLevel="1">
      <c r="A59" s="831"/>
      <c r="B59" s="122" t="s">
        <v>123</v>
      </c>
      <c r="C59" s="251" t="s">
        <v>118</v>
      </c>
      <c r="D59" s="125"/>
      <c r="E59" s="120"/>
      <c r="F59" s="125"/>
      <c r="G59" s="120"/>
      <c r="H59" s="120"/>
      <c r="I59" s="54"/>
      <c r="J59" s="54"/>
      <c r="K59" s="54"/>
      <c r="L59" s="54"/>
      <c r="M59" s="54"/>
      <c r="N59" s="54"/>
      <c r="O59" s="54"/>
      <c r="P59" s="54"/>
      <c r="Q59" s="54"/>
      <c r="R59" s="54"/>
      <c r="S59" s="54"/>
      <c r="T59" s="54">
        <f t="shared" si="0"/>
        <v>11</v>
      </c>
      <c r="U59" s="125">
        <v>3</v>
      </c>
      <c r="V59" s="125"/>
      <c r="W59" s="125"/>
      <c r="X59" s="125"/>
      <c r="Y59" s="46"/>
      <c r="Z59" s="46"/>
      <c r="AA59" s="125">
        <v>3</v>
      </c>
      <c r="AB59" s="125"/>
      <c r="AC59" s="125"/>
      <c r="AD59" s="365"/>
      <c r="AE59" s="365">
        <v>1</v>
      </c>
      <c r="AF59" s="125"/>
      <c r="AG59" s="110"/>
      <c r="AH59" s="125"/>
      <c r="AI59" s="125"/>
      <c r="AJ59" s="110"/>
      <c r="AK59" s="125"/>
      <c r="AL59" s="125"/>
      <c r="AM59" s="125"/>
      <c r="AN59" s="125">
        <v>2</v>
      </c>
      <c r="AO59" s="125"/>
      <c r="AP59" s="125">
        <v>2</v>
      </c>
      <c r="AQ59" s="125"/>
      <c r="AR59" s="125"/>
      <c r="AS59" s="125"/>
      <c r="AT59" s="125"/>
      <c r="AU59" s="125"/>
      <c r="AV59" s="125"/>
      <c r="AW59" s="125"/>
      <c r="AX59" s="383"/>
      <c r="AY59" s="125"/>
      <c r="AZ59" s="513"/>
      <c r="BA59" s="513"/>
      <c r="BB59" s="513"/>
      <c r="BC59" s="140"/>
      <c r="BD59" s="507"/>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c r="SK59" s="5"/>
      <c r="SL59" s="5"/>
      <c r="SM59" s="5"/>
      <c r="SN59" s="5"/>
      <c r="SO59" s="5"/>
      <c r="SP59" s="5"/>
      <c r="SQ59" s="5"/>
      <c r="SR59" s="5"/>
      <c r="SS59" s="5"/>
      <c r="ST59" s="5"/>
      <c r="SU59" s="5"/>
      <c r="SV59" s="5"/>
      <c r="SW59" s="5"/>
      <c r="SX59" s="5"/>
      <c r="SY59" s="5"/>
      <c r="SZ59" s="5"/>
      <c r="TA59" s="5"/>
      <c r="TB59" s="5"/>
      <c r="TC59" s="5"/>
      <c r="TD59" s="5"/>
      <c r="TE59" s="5"/>
      <c r="TF59" s="5"/>
      <c r="TG59" s="5"/>
      <c r="TH59" s="5"/>
      <c r="TI59" s="5"/>
      <c r="TJ59" s="5"/>
      <c r="TK59" s="5"/>
      <c r="TL59" s="5"/>
      <c r="TM59" s="5"/>
      <c r="TN59" s="5"/>
      <c r="TO59" s="5"/>
      <c r="TP59" s="5"/>
      <c r="TQ59" s="5"/>
      <c r="TR59" s="5"/>
      <c r="TS59" s="5"/>
      <c r="TT59" s="5"/>
      <c r="TU59" s="5"/>
      <c r="TV59" s="5"/>
      <c r="TW59" s="5"/>
      <c r="TX59" s="5"/>
      <c r="TY59" s="5"/>
      <c r="TZ59" s="5"/>
      <c r="UA59" s="5"/>
      <c r="UB59" s="5"/>
      <c r="UC59" s="5"/>
      <c r="UD59" s="5"/>
      <c r="UE59" s="5"/>
      <c r="UF59" s="5"/>
      <c r="UG59" s="5"/>
      <c r="UH59" s="5"/>
      <c r="UI59" s="5"/>
      <c r="UJ59" s="5"/>
      <c r="UK59" s="5"/>
      <c r="UL59" s="5"/>
      <c r="UM59" s="5"/>
      <c r="UN59" s="5"/>
      <c r="UO59" s="5"/>
      <c r="UP59" s="5"/>
      <c r="UQ59" s="5"/>
      <c r="UR59" s="5"/>
      <c r="US59" s="5"/>
      <c r="UT59" s="5"/>
      <c r="UU59" s="5"/>
      <c r="UV59" s="5"/>
      <c r="UW59" s="5"/>
      <c r="UX59" s="5"/>
      <c r="UY59" s="5"/>
      <c r="UZ59" s="5"/>
      <c r="VA59" s="5"/>
      <c r="VB59" s="5"/>
      <c r="VC59" s="5"/>
      <c r="VD59" s="5"/>
      <c r="VE59" s="5"/>
      <c r="VF59" s="5"/>
      <c r="VG59" s="5"/>
      <c r="VH59" s="5"/>
      <c r="VI59" s="5"/>
      <c r="VJ59" s="5"/>
      <c r="VK59" s="5"/>
      <c r="VL59" s="5"/>
      <c r="VM59" s="5"/>
      <c r="VN59" s="5"/>
      <c r="VO59" s="5"/>
      <c r="VP59" s="5"/>
      <c r="VQ59" s="5"/>
      <c r="VR59" s="5"/>
      <c r="VS59" s="5"/>
      <c r="VT59" s="5"/>
      <c r="VU59" s="5"/>
      <c r="VV59" s="5"/>
      <c r="VW59" s="5"/>
      <c r="VX59" s="5"/>
      <c r="VY59" s="5"/>
      <c r="VZ59" s="5"/>
      <c r="WA59" s="5"/>
      <c r="WB59" s="5"/>
      <c r="WC59" s="5"/>
      <c r="WD59" s="5"/>
      <c r="WE59" s="5"/>
      <c r="WF59" s="5"/>
      <c r="WG59" s="5"/>
      <c r="WH59" s="5"/>
      <c r="WI59" s="5"/>
      <c r="WJ59" s="5"/>
      <c r="WK59" s="5"/>
      <c r="WL59" s="5"/>
      <c r="WM59" s="5"/>
      <c r="WN59" s="5"/>
      <c r="WO59" s="5"/>
      <c r="WP59" s="5"/>
      <c r="WQ59" s="5"/>
      <c r="WR59" s="5"/>
      <c r="WS59" s="5"/>
      <c r="WT59" s="5"/>
      <c r="WU59" s="5"/>
      <c r="WV59" s="5"/>
      <c r="WW59" s="5"/>
      <c r="WX59" s="5"/>
      <c r="WY59" s="5"/>
      <c r="WZ59" s="5"/>
      <c r="XA59" s="5"/>
      <c r="XB59" s="5"/>
      <c r="XC59" s="5"/>
      <c r="XD59" s="5"/>
      <c r="XE59" s="5"/>
      <c r="XF59" s="5"/>
      <c r="XG59" s="5"/>
      <c r="XH59" s="5"/>
      <c r="XI59" s="5"/>
      <c r="XJ59" s="5"/>
      <c r="XK59" s="5"/>
      <c r="XL59" s="5"/>
      <c r="XM59" s="5"/>
      <c r="XN59" s="5"/>
      <c r="XO59" s="5"/>
      <c r="XP59" s="5"/>
      <c r="XQ59" s="5"/>
      <c r="XR59" s="5"/>
      <c r="XS59" s="5"/>
      <c r="XT59" s="5"/>
      <c r="XU59" s="5"/>
      <c r="XV59" s="5"/>
      <c r="XW59" s="5"/>
      <c r="XX59" s="5"/>
      <c r="XY59" s="5"/>
      <c r="XZ59" s="5"/>
      <c r="YA59" s="5"/>
      <c r="YB59" s="5"/>
      <c r="YC59" s="5"/>
      <c r="YD59" s="5"/>
      <c r="YE59" s="5"/>
      <c r="YF59" s="5"/>
      <c r="YG59" s="5"/>
      <c r="YH59" s="5"/>
      <c r="YI59" s="5"/>
      <c r="YJ59" s="5"/>
      <c r="YK59" s="5"/>
      <c r="YL59" s="5"/>
      <c r="YM59" s="5"/>
      <c r="YN59" s="5"/>
      <c r="YO59" s="5"/>
      <c r="YP59" s="5"/>
      <c r="YQ59" s="5"/>
      <c r="YR59" s="5"/>
      <c r="YS59" s="5"/>
      <c r="YT59" s="5"/>
      <c r="YU59" s="5"/>
      <c r="YV59" s="5"/>
      <c r="YW59" s="5"/>
      <c r="YX59" s="5"/>
      <c r="YY59" s="5"/>
      <c r="YZ59" s="5"/>
      <c r="ZA59" s="5"/>
      <c r="ZB59" s="5"/>
      <c r="ZC59" s="5"/>
      <c r="ZD59" s="5"/>
      <c r="ZE59" s="5"/>
      <c r="ZF59" s="5"/>
      <c r="ZG59" s="5"/>
      <c r="ZH59" s="5"/>
      <c r="ZI59" s="5"/>
      <c r="ZJ59" s="5"/>
      <c r="ZK59" s="5"/>
      <c r="ZL59" s="5"/>
      <c r="ZM59" s="5"/>
      <c r="ZN59" s="5"/>
      <c r="ZO59" s="5"/>
      <c r="ZP59" s="5"/>
      <c r="ZQ59" s="5"/>
      <c r="ZR59" s="5"/>
      <c r="ZS59" s="5"/>
      <c r="ZT59" s="5"/>
      <c r="ZU59" s="5"/>
      <c r="ZV59" s="5"/>
      <c r="ZW59" s="5"/>
      <c r="ZX59" s="5"/>
      <c r="ZY59" s="5"/>
      <c r="ZZ59" s="5"/>
      <c r="AAA59" s="5"/>
      <c r="AAB59" s="5"/>
      <c r="AAC59" s="5"/>
      <c r="AAD59" s="5"/>
      <c r="AAE59" s="5"/>
      <c r="AAF59" s="5"/>
      <c r="AAG59" s="5"/>
      <c r="AAH59" s="5"/>
      <c r="AAI59" s="5"/>
      <c r="AAJ59" s="5"/>
      <c r="AAK59" s="5"/>
      <c r="AAL59" s="5"/>
      <c r="AAM59" s="5"/>
      <c r="AAN59" s="5"/>
      <c r="AAO59" s="5"/>
      <c r="AAP59" s="5"/>
      <c r="AAQ59" s="5"/>
      <c r="AAR59" s="5"/>
      <c r="AAS59" s="5"/>
      <c r="AAT59" s="5"/>
      <c r="AAU59" s="5"/>
      <c r="AAV59" s="5"/>
      <c r="AAW59" s="5"/>
      <c r="AAX59" s="5"/>
      <c r="AAY59" s="5"/>
      <c r="AAZ59" s="5"/>
      <c r="ABA59" s="5"/>
      <c r="ABB59" s="5"/>
      <c r="ABC59" s="5"/>
      <c r="ABD59" s="5"/>
      <c r="ABE59" s="5"/>
      <c r="ABF59" s="5"/>
      <c r="ABG59" s="5"/>
      <c r="ABH59" s="5"/>
      <c r="ABI59" s="5"/>
      <c r="ABJ59" s="5"/>
      <c r="ABK59" s="5"/>
      <c r="ABL59" s="5"/>
      <c r="ABM59" s="5"/>
      <c r="ABN59" s="5"/>
      <c r="ABO59" s="5"/>
      <c r="ABP59" s="5"/>
      <c r="ABQ59" s="5"/>
      <c r="ABR59" s="5"/>
      <c r="ABS59" s="5"/>
      <c r="ABT59" s="5"/>
      <c r="ABU59" s="5"/>
      <c r="ABV59" s="5"/>
      <c r="ABW59" s="5"/>
      <c r="ABX59" s="5"/>
      <c r="ABY59" s="5"/>
      <c r="ABZ59" s="5"/>
      <c r="ACA59" s="5"/>
      <c r="ACB59" s="5"/>
      <c r="ACC59" s="5"/>
      <c r="ACD59" s="5"/>
      <c r="ACE59" s="5"/>
      <c r="ACF59" s="5"/>
      <c r="ACG59" s="5"/>
      <c r="ACH59" s="5"/>
      <c r="ACI59" s="5"/>
      <c r="ACJ59" s="5"/>
      <c r="ACK59" s="5"/>
      <c r="ACL59" s="5"/>
      <c r="ACM59" s="5"/>
      <c r="ACN59" s="5"/>
      <c r="ACO59" s="5"/>
      <c r="ACP59" s="5"/>
      <c r="ACQ59" s="5"/>
      <c r="ACR59" s="5"/>
      <c r="ACS59" s="5"/>
      <c r="ACT59" s="5"/>
      <c r="ACU59" s="5"/>
      <c r="ACV59" s="5"/>
      <c r="ACW59" s="5"/>
      <c r="ACX59" s="5"/>
      <c r="ACY59" s="5"/>
      <c r="ACZ59" s="5"/>
      <c r="ADA59" s="5"/>
      <c r="ADB59" s="5"/>
      <c r="ADC59" s="5"/>
      <c r="ADD59" s="5"/>
      <c r="ADE59" s="5"/>
      <c r="ADF59" s="5"/>
      <c r="ADG59" s="5"/>
      <c r="ADH59" s="5"/>
      <c r="ADI59" s="5"/>
      <c r="ADJ59" s="5"/>
      <c r="ADK59" s="5"/>
      <c r="ADL59" s="5"/>
      <c r="ADM59" s="5"/>
      <c r="ADN59" s="5"/>
      <c r="ADO59" s="5"/>
      <c r="ADP59" s="5"/>
      <c r="ADQ59" s="5"/>
      <c r="ADR59" s="5"/>
      <c r="ADS59" s="5"/>
      <c r="ADT59" s="5"/>
      <c r="ADU59" s="5"/>
      <c r="ADV59" s="5"/>
      <c r="ADW59" s="5"/>
      <c r="ADX59" s="5"/>
      <c r="ADY59" s="5"/>
      <c r="ADZ59" s="5"/>
      <c r="AEA59" s="5"/>
      <c r="AEB59" s="5"/>
      <c r="AEC59" s="5"/>
      <c r="AED59" s="5"/>
      <c r="AEE59" s="5"/>
      <c r="AEF59" s="5"/>
      <c r="AEG59" s="5"/>
      <c r="AEH59" s="5"/>
      <c r="AEI59" s="5"/>
      <c r="AEJ59" s="5"/>
      <c r="AEK59" s="5"/>
      <c r="AEL59" s="5"/>
      <c r="AEM59" s="5"/>
      <c r="AEN59" s="5"/>
      <c r="AEO59" s="5"/>
      <c r="AEP59" s="5"/>
      <c r="AEQ59" s="5"/>
      <c r="AER59" s="5"/>
      <c r="AES59" s="5"/>
      <c r="AET59" s="5"/>
      <c r="AEU59" s="5"/>
      <c r="AEV59" s="5"/>
      <c r="AEW59" s="5"/>
      <c r="AEX59" s="5"/>
      <c r="AEY59" s="5"/>
      <c r="AEZ59" s="5"/>
      <c r="AFA59" s="5"/>
      <c r="AFB59" s="5"/>
      <c r="AFC59" s="5"/>
      <c r="AFD59" s="5"/>
      <c r="AFE59" s="5"/>
      <c r="AFF59" s="5"/>
      <c r="AFG59" s="5"/>
      <c r="AFH59" s="5"/>
      <c r="AFI59" s="5"/>
      <c r="AFJ59" s="5"/>
      <c r="AFK59" s="5"/>
      <c r="AFL59" s="5"/>
      <c r="AFM59" s="5"/>
      <c r="AFN59" s="5"/>
      <c r="AFO59" s="5"/>
      <c r="AFP59" s="5"/>
      <c r="AFQ59" s="5"/>
      <c r="AFR59" s="5"/>
      <c r="AFS59" s="5"/>
      <c r="AFT59" s="5"/>
      <c r="AFU59" s="5"/>
      <c r="AFV59" s="5"/>
      <c r="AFW59" s="5"/>
      <c r="AFX59" s="5"/>
      <c r="AFY59" s="5"/>
      <c r="AFZ59" s="5"/>
      <c r="AGA59" s="5"/>
      <c r="AGB59" s="5"/>
      <c r="AGC59" s="5"/>
      <c r="AGD59" s="5"/>
      <c r="AGE59" s="5"/>
      <c r="AGF59" s="5"/>
      <c r="AGG59" s="5"/>
      <c r="AGH59" s="5"/>
      <c r="AGI59" s="5"/>
      <c r="AGJ59" s="5"/>
      <c r="AGK59" s="5"/>
      <c r="AGL59" s="5"/>
      <c r="AGM59" s="5"/>
      <c r="AGN59" s="5"/>
      <c r="AGO59" s="5"/>
      <c r="AGP59" s="5"/>
      <c r="AGQ59" s="5"/>
      <c r="AGR59" s="5"/>
      <c r="AGS59" s="5"/>
      <c r="AGT59" s="5"/>
      <c r="AGU59" s="5"/>
      <c r="AGV59" s="5"/>
      <c r="AGW59" s="5"/>
      <c r="AGX59" s="5"/>
      <c r="AGY59" s="5"/>
      <c r="AGZ59" s="5"/>
      <c r="AHA59" s="5"/>
      <c r="AHB59" s="5"/>
      <c r="AHC59" s="5"/>
      <c r="AHD59" s="5"/>
      <c r="AHE59" s="5"/>
      <c r="AHF59" s="5"/>
      <c r="AHG59" s="5"/>
      <c r="AHH59" s="5"/>
      <c r="AHI59" s="5"/>
      <c r="AHJ59" s="5"/>
      <c r="AHK59" s="5"/>
      <c r="AHL59" s="5"/>
      <c r="AHM59" s="5"/>
      <c r="AHN59" s="5"/>
      <c r="AHO59" s="5"/>
      <c r="AHP59" s="5"/>
      <c r="AHQ59" s="5"/>
      <c r="AHR59" s="5"/>
      <c r="AHS59" s="5"/>
      <c r="AHT59" s="5"/>
      <c r="AHU59" s="5"/>
      <c r="AHV59" s="5"/>
      <c r="AHW59" s="5"/>
      <c r="AHX59" s="5"/>
      <c r="AHY59" s="5"/>
      <c r="AHZ59" s="5"/>
      <c r="AIA59" s="5"/>
      <c r="AIB59" s="5"/>
      <c r="AIC59" s="5"/>
      <c r="AID59" s="5"/>
      <c r="AIE59" s="5"/>
      <c r="AIF59" s="5"/>
      <c r="AIG59" s="5"/>
      <c r="AIH59" s="5"/>
      <c r="AII59" s="5"/>
      <c r="AIJ59" s="5"/>
      <c r="AIK59" s="5"/>
      <c r="AIL59" s="5"/>
      <c r="AIM59" s="5"/>
      <c r="AIN59" s="5"/>
      <c r="AIO59" s="5"/>
      <c r="AIP59" s="5"/>
      <c r="AIQ59" s="5"/>
      <c r="AIR59" s="5"/>
      <c r="AIS59" s="5"/>
      <c r="AIT59" s="5"/>
      <c r="AIU59" s="5"/>
      <c r="AIV59" s="5"/>
      <c r="AIW59" s="5"/>
      <c r="AIX59" s="5"/>
      <c r="AIY59" s="5"/>
      <c r="AIZ59" s="5"/>
      <c r="AJA59" s="5"/>
      <c r="AJB59" s="5"/>
      <c r="AJC59" s="5"/>
      <c r="AJD59" s="5"/>
      <c r="AJE59" s="5"/>
      <c r="AJF59" s="5"/>
      <c r="AJG59" s="5"/>
      <c r="AJH59" s="5"/>
      <c r="AJI59" s="5"/>
      <c r="AJJ59" s="5"/>
      <c r="AJK59" s="5"/>
      <c r="AJL59" s="5"/>
      <c r="AJM59" s="5"/>
      <c r="AJN59" s="5"/>
      <c r="AJO59" s="5"/>
      <c r="AJP59" s="5"/>
      <c r="AJQ59" s="5"/>
      <c r="AJR59" s="5"/>
      <c r="AJS59" s="5"/>
      <c r="AJT59" s="5"/>
      <c r="AJU59" s="5"/>
      <c r="AJV59" s="5"/>
      <c r="AJW59" s="5"/>
      <c r="AJX59" s="5"/>
      <c r="AJY59" s="5"/>
      <c r="AJZ59" s="5"/>
      <c r="AKA59" s="5"/>
      <c r="AKB59" s="5"/>
      <c r="AKC59" s="5"/>
      <c r="AKD59" s="5"/>
      <c r="AKE59" s="5"/>
      <c r="AKF59" s="5"/>
      <c r="AKG59" s="5"/>
      <c r="AKH59" s="5"/>
      <c r="AKI59" s="5"/>
      <c r="AKJ59" s="5"/>
      <c r="AKK59" s="5"/>
      <c r="AKL59" s="5"/>
      <c r="AKM59" s="5"/>
      <c r="AKN59" s="5"/>
      <c r="AKO59" s="5"/>
      <c r="AKP59" s="5"/>
      <c r="AKQ59" s="5"/>
      <c r="AKR59" s="5"/>
      <c r="AKS59" s="5"/>
      <c r="AKT59" s="5"/>
      <c r="AKU59" s="5"/>
      <c r="AKV59" s="5"/>
      <c r="AKW59" s="5"/>
      <c r="AKX59" s="5"/>
      <c r="AKY59" s="5"/>
      <c r="AKZ59" s="5"/>
      <c r="ALA59" s="5"/>
      <c r="ALB59" s="5"/>
      <c r="ALC59" s="5"/>
      <c r="ALD59" s="5"/>
      <c r="ALE59" s="5"/>
      <c r="ALF59" s="5"/>
      <c r="ALG59" s="5"/>
      <c r="ALH59" s="5"/>
      <c r="ALI59" s="5"/>
      <c r="ALJ59" s="5"/>
      <c r="ALK59" s="5"/>
      <c r="ALL59" s="5"/>
      <c r="ALM59" s="5"/>
      <c r="ALN59" s="5"/>
      <c r="ALO59" s="5"/>
      <c r="ALP59" s="5"/>
      <c r="ALQ59" s="5"/>
      <c r="ALR59" s="5"/>
      <c r="ALS59" s="5"/>
      <c r="ALT59" s="5"/>
      <c r="ALU59" s="5"/>
      <c r="ALV59" s="5"/>
      <c r="ALW59" s="5"/>
      <c r="ALX59" s="5"/>
      <c r="ALY59" s="5"/>
      <c r="ALZ59" s="5"/>
      <c r="AMA59" s="5"/>
      <c r="AMB59" s="5"/>
      <c r="AMC59" s="5"/>
      <c r="AMD59" s="5"/>
      <c r="AME59" s="5"/>
      <c r="AMF59" s="5"/>
      <c r="AMG59" s="5"/>
      <c r="AMH59" s="5"/>
      <c r="AMI59" s="5"/>
      <c r="AMJ59" s="5"/>
      <c r="AMK59" s="5"/>
      <c r="AML59" s="5"/>
      <c r="AMM59" s="5"/>
      <c r="AMN59" s="5"/>
      <c r="AMO59" s="5"/>
      <c r="AMP59" s="5"/>
      <c r="AMQ59" s="5"/>
      <c r="AMR59" s="5"/>
      <c r="AMS59" s="5"/>
      <c r="AMT59" s="5"/>
      <c r="AMU59" s="5"/>
      <c r="AMV59" s="5"/>
      <c r="AMW59" s="5"/>
      <c r="AMX59" s="5"/>
      <c r="AMY59" s="5"/>
      <c r="AMZ59" s="5"/>
      <c r="ANA59" s="5"/>
      <c r="ANB59" s="5"/>
      <c r="ANC59" s="5"/>
      <c r="AND59" s="5"/>
      <c r="ANE59" s="5"/>
      <c r="ANF59" s="5"/>
      <c r="ANG59" s="5"/>
      <c r="ANH59" s="5"/>
      <c r="ANI59" s="5"/>
      <c r="ANJ59" s="5"/>
      <c r="ANK59" s="5"/>
      <c r="ANL59" s="5"/>
      <c r="ANM59" s="5"/>
      <c r="ANN59" s="5"/>
      <c r="ANO59" s="5"/>
      <c r="ANP59" s="5"/>
      <c r="ANQ59" s="5"/>
      <c r="ANR59" s="5"/>
      <c r="ANS59" s="5"/>
      <c r="ANT59" s="5"/>
      <c r="ANU59" s="5"/>
      <c r="ANV59" s="5"/>
      <c r="ANW59" s="5"/>
      <c r="ANX59" s="5"/>
      <c r="ANY59" s="5"/>
      <c r="ANZ59" s="5"/>
      <c r="AOA59" s="5"/>
      <c r="AOB59" s="5"/>
      <c r="AOC59" s="5"/>
      <c r="AOD59" s="5"/>
      <c r="AOE59" s="5"/>
      <c r="AOF59" s="5"/>
      <c r="AOG59" s="5"/>
      <c r="AOH59" s="5"/>
      <c r="AOI59" s="5"/>
      <c r="AOJ59" s="5"/>
      <c r="AOK59" s="5"/>
      <c r="AOL59" s="5"/>
      <c r="AOM59" s="5"/>
      <c r="AON59" s="5"/>
      <c r="AOO59" s="5"/>
      <c r="AOP59" s="5"/>
      <c r="AOQ59" s="5"/>
      <c r="AOR59" s="5"/>
      <c r="AOS59" s="5"/>
      <c r="AOT59" s="5"/>
      <c r="AOU59" s="5"/>
      <c r="AOV59" s="5"/>
      <c r="AOW59" s="5"/>
      <c r="AOX59" s="5"/>
      <c r="AOY59" s="5"/>
      <c r="AOZ59" s="5"/>
      <c r="APA59" s="5"/>
      <c r="APB59" s="5"/>
      <c r="APC59" s="5"/>
      <c r="APD59" s="5"/>
      <c r="APE59" s="5"/>
      <c r="APF59" s="5"/>
      <c r="APG59" s="5"/>
      <c r="APH59" s="5"/>
      <c r="API59" s="5"/>
      <c r="APJ59" s="5"/>
      <c r="APK59" s="5"/>
      <c r="APL59" s="5"/>
      <c r="APM59" s="5"/>
      <c r="APN59" s="5"/>
      <c r="APO59" s="5"/>
      <c r="APP59" s="5"/>
      <c r="APQ59" s="5"/>
      <c r="APR59" s="5"/>
      <c r="APS59" s="5"/>
      <c r="APT59" s="5"/>
      <c r="APU59" s="5"/>
      <c r="APV59" s="5"/>
      <c r="APW59" s="5"/>
      <c r="APX59" s="5"/>
      <c r="APY59" s="5"/>
      <c r="APZ59" s="5"/>
      <c r="AQA59" s="5"/>
      <c r="AQB59" s="5"/>
      <c r="AQC59" s="5"/>
      <c r="AQD59" s="5"/>
      <c r="AQE59" s="5"/>
      <c r="AQF59" s="5"/>
      <c r="AQG59" s="5"/>
      <c r="AQH59" s="5"/>
      <c r="AQI59" s="5"/>
      <c r="AQJ59" s="5"/>
      <c r="AQK59" s="5"/>
      <c r="AQL59" s="5"/>
      <c r="AQM59" s="5"/>
      <c r="AQN59" s="5"/>
      <c r="AQO59" s="5"/>
      <c r="AQP59" s="5"/>
      <c r="AQQ59" s="5"/>
      <c r="AQR59" s="5"/>
      <c r="AQS59" s="5"/>
      <c r="AQT59" s="5"/>
      <c r="AQU59" s="5"/>
      <c r="AQV59" s="5"/>
      <c r="AQW59" s="5"/>
      <c r="AQX59" s="5"/>
      <c r="AQY59" s="5"/>
      <c r="AQZ59" s="5"/>
      <c r="ARA59" s="5"/>
      <c r="ARB59" s="5"/>
      <c r="ARC59" s="5"/>
      <c r="ARD59" s="5"/>
      <c r="ARE59" s="5"/>
      <c r="ARF59" s="5"/>
      <c r="ARG59" s="5"/>
      <c r="ARH59" s="5"/>
      <c r="ARI59" s="5"/>
      <c r="ARJ59" s="5"/>
      <c r="ARK59" s="5"/>
      <c r="ARL59" s="5"/>
      <c r="ARM59" s="5"/>
      <c r="ARN59" s="5"/>
      <c r="ARO59" s="5"/>
      <c r="ARP59" s="5"/>
      <c r="ARQ59" s="5"/>
      <c r="ARR59" s="5"/>
      <c r="ARS59" s="5"/>
      <c r="ART59" s="5"/>
      <c r="ARU59" s="5"/>
      <c r="ARV59" s="5"/>
      <c r="ARW59" s="5"/>
      <c r="ARX59" s="5"/>
      <c r="ARY59" s="5"/>
      <c r="ARZ59" s="5"/>
      <c r="ASA59" s="5"/>
      <c r="ASB59" s="5"/>
      <c r="ASC59" s="5"/>
      <c r="ASD59" s="5"/>
      <c r="ASE59" s="5"/>
      <c r="ASF59" s="5"/>
      <c r="ASG59" s="5"/>
      <c r="ASH59" s="5"/>
      <c r="ASI59" s="5"/>
      <c r="ASJ59" s="5"/>
      <c r="ASK59" s="5"/>
      <c r="ASL59" s="5"/>
      <c r="ASM59" s="5"/>
      <c r="ASN59" s="5"/>
      <c r="ASO59" s="5"/>
      <c r="ASP59" s="5"/>
      <c r="ASQ59" s="5"/>
      <c r="ASR59" s="5"/>
      <c r="ASS59" s="5"/>
      <c r="AST59" s="5"/>
      <c r="ASU59" s="5"/>
      <c r="ASV59" s="5"/>
      <c r="ASW59" s="5"/>
      <c r="ASX59" s="5"/>
      <c r="ASY59" s="5"/>
      <c r="ASZ59" s="5"/>
      <c r="ATA59" s="5"/>
      <c r="ATB59" s="5"/>
      <c r="ATC59" s="5"/>
      <c r="ATD59" s="5"/>
      <c r="ATE59" s="5"/>
      <c r="ATF59" s="5"/>
      <c r="ATG59" s="5"/>
      <c r="ATH59" s="5"/>
      <c r="ATI59" s="5"/>
      <c r="ATJ59" s="5"/>
      <c r="ATK59" s="5"/>
      <c r="ATL59" s="5"/>
      <c r="ATM59" s="5"/>
      <c r="ATN59" s="5"/>
      <c r="ATO59" s="5"/>
      <c r="ATP59" s="5"/>
      <c r="ATQ59" s="5"/>
      <c r="ATR59" s="5"/>
      <c r="ATS59" s="5"/>
      <c r="ATT59" s="5"/>
      <c r="ATU59" s="5"/>
      <c r="ATV59" s="5"/>
      <c r="ATW59" s="5"/>
      <c r="ATX59" s="5"/>
      <c r="ATY59" s="5"/>
      <c r="ATZ59" s="5"/>
      <c r="AUA59" s="5"/>
      <c r="AUB59" s="5"/>
      <c r="AUC59" s="5"/>
      <c r="AUD59" s="5"/>
      <c r="AUE59" s="5"/>
      <c r="AUF59" s="5"/>
      <c r="AUG59" s="5"/>
      <c r="AUH59" s="5"/>
      <c r="AUI59" s="5"/>
      <c r="AUJ59" s="5"/>
      <c r="AUK59" s="5"/>
      <c r="AUL59" s="5"/>
      <c r="AUM59" s="5"/>
      <c r="AUN59" s="5"/>
      <c r="AUO59" s="5"/>
      <c r="AUP59" s="5"/>
      <c r="AUQ59" s="5"/>
      <c r="AUR59" s="5"/>
      <c r="AUS59" s="5"/>
      <c r="AUT59" s="5"/>
      <c r="AUU59" s="5"/>
      <c r="AUV59" s="5"/>
      <c r="AUW59" s="5"/>
      <c r="AUX59" s="5"/>
      <c r="AUY59" s="5"/>
      <c r="AUZ59" s="5"/>
      <c r="AVA59" s="5"/>
      <c r="AVB59" s="5"/>
      <c r="AVC59" s="5"/>
      <c r="AVD59" s="5"/>
      <c r="AVE59" s="5"/>
      <c r="AVF59" s="5"/>
      <c r="AVG59" s="5"/>
      <c r="AVH59" s="5"/>
      <c r="AVI59" s="5"/>
      <c r="AVJ59" s="5"/>
      <c r="AVK59" s="5"/>
      <c r="AVL59" s="5"/>
      <c r="AVM59" s="5"/>
      <c r="AVN59" s="5"/>
      <c r="AVO59" s="5"/>
      <c r="AVP59" s="5"/>
      <c r="AVQ59" s="5"/>
      <c r="AVR59" s="5"/>
      <c r="AVS59" s="5"/>
      <c r="AVT59" s="5"/>
      <c r="AVU59" s="5"/>
      <c r="AVV59" s="5"/>
      <c r="AVW59" s="5"/>
      <c r="AVX59" s="5"/>
      <c r="AVY59" s="5"/>
      <c r="AVZ59" s="5"/>
      <c r="AWA59" s="5"/>
      <c r="AWB59" s="5"/>
      <c r="AWC59" s="5"/>
      <c r="AWD59" s="5"/>
      <c r="AWE59" s="5"/>
      <c r="AWF59" s="5"/>
      <c r="AWG59" s="5"/>
      <c r="AWH59" s="5"/>
      <c r="AWI59" s="5"/>
      <c r="AWJ59" s="5"/>
      <c r="AWK59" s="5"/>
      <c r="AWL59" s="5"/>
      <c r="AWM59" s="5"/>
      <c r="AWN59" s="5"/>
      <c r="AWO59" s="5"/>
      <c r="AWP59" s="5"/>
      <c r="AWQ59" s="5"/>
      <c r="AWR59" s="5"/>
      <c r="AWS59" s="5"/>
      <c r="AWT59" s="5"/>
      <c r="AWU59" s="5"/>
      <c r="AWV59" s="5"/>
      <c r="AWW59" s="5"/>
      <c r="AWX59" s="5"/>
      <c r="AWY59" s="5"/>
      <c r="AWZ59" s="5"/>
      <c r="AXA59" s="5"/>
      <c r="AXB59" s="5"/>
      <c r="AXC59" s="5"/>
      <c r="AXD59" s="5"/>
      <c r="AXE59" s="5"/>
      <c r="AXF59" s="5"/>
      <c r="AXG59" s="5"/>
      <c r="AXH59" s="5"/>
      <c r="AXI59" s="5"/>
      <c r="AXJ59" s="5"/>
      <c r="AXK59" s="5"/>
      <c r="AXL59" s="5"/>
      <c r="AXM59" s="5"/>
      <c r="AXN59" s="5"/>
      <c r="AXO59" s="5"/>
      <c r="AXP59" s="5"/>
      <c r="AXQ59" s="5"/>
      <c r="AXR59" s="5"/>
      <c r="AXS59" s="5"/>
      <c r="AXT59" s="5"/>
      <c r="AXU59" s="5"/>
      <c r="AXV59" s="5"/>
      <c r="AXW59" s="5"/>
      <c r="AXX59" s="5"/>
      <c r="AXY59" s="5"/>
      <c r="AXZ59" s="5"/>
      <c r="AYA59" s="5"/>
      <c r="AYB59" s="5"/>
      <c r="AYC59" s="5"/>
      <c r="AYD59" s="5"/>
      <c r="AYE59" s="5"/>
      <c r="AYF59" s="5"/>
      <c r="AYG59" s="5"/>
      <c r="AYH59" s="5"/>
      <c r="AYI59" s="5"/>
      <c r="AYJ59" s="5"/>
      <c r="AYK59" s="5"/>
      <c r="AYL59" s="5"/>
      <c r="AYM59" s="5"/>
      <c r="AYN59" s="5"/>
      <c r="AYO59" s="5"/>
      <c r="AYP59" s="5"/>
      <c r="AYQ59" s="5"/>
      <c r="AYR59" s="5"/>
      <c r="AYS59" s="5"/>
      <c r="AYT59" s="5"/>
      <c r="AYU59" s="5"/>
      <c r="AYV59" s="5"/>
      <c r="AYW59" s="5"/>
      <c r="AYX59" s="5"/>
      <c r="AYY59" s="5"/>
      <c r="AYZ59" s="5"/>
      <c r="AZA59" s="5"/>
      <c r="AZB59" s="5"/>
      <c r="AZC59" s="5"/>
      <c r="AZD59" s="5"/>
      <c r="AZE59" s="5"/>
      <c r="AZF59" s="5"/>
      <c r="AZG59" s="5"/>
      <c r="AZH59" s="5"/>
      <c r="AZI59" s="5"/>
      <c r="AZJ59" s="5"/>
      <c r="AZK59" s="5"/>
      <c r="AZL59" s="5"/>
      <c r="AZM59" s="5"/>
      <c r="AZN59" s="5"/>
      <c r="AZO59" s="5"/>
      <c r="AZP59" s="5"/>
      <c r="AZQ59" s="5"/>
      <c r="AZR59" s="5"/>
      <c r="AZS59" s="5"/>
      <c r="AZT59" s="5"/>
      <c r="AZU59" s="5"/>
      <c r="AZV59" s="5"/>
      <c r="AZW59" s="5"/>
      <c r="AZX59" s="5"/>
      <c r="AZY59" s="5"/>
      <c r="AZZ59" s="5"/>
      <c r="BAA59" s="5"/>
      <c r="BAB59" s="5"/>
      <c r="BAC59" s="5"/>
      <c r="BAD59" s="5"/>
      <c r="BAE59" s="5"/>
      <c r="BAF59" s="5"/>
      <c r="BAG59" s="5"/>
      <c r="BAH59" s="5"/>
      <c r="BAI59" s="5"/>
      <c r="BAJ59" s="5"/>
      <c r="BAK59" s="5"/>
      <c r="BAL59" s="5"/>
      <c r="BAM59" s="5"/>
      <c r="BAN59" s="5"/>
      <c r="BAO59" s="5"/>
      <c r="BAP59" s="5"/>
      <c r="BAQ59" s="5"/>
      <c r="BAR59" s="5"/>
      <c r="BAS59" s="5"/>
      <c r="BAT59" s="5"/>
      <c r="BAU59" s="5"/>
      <c r="BAV59" s="5"/>
      <c r="BAW59" s="5"/>
      <c r="BAX59" s="5"/>
      <c r="BAY59" s="5"/>
      <c r="BAZ59" s="5"/>
      <c r="BBA59" s="5"/>
      <c r="BBB59" s="5"/>
      <c r="BBC59" s="5"/>
      <c r="BBD59" s="5"/>
      <c r="BBE59" s="5"/>
      <c r="BBF59" s="5"/>
      <c r="BBG59" s="5"/>
      <c r="BBH59" s="5"/>
      <c r="BBI59" s="5"/>
      <c r="BBJ59" s="5"/>
      <c r="BBK59" s="5"/>
      <c r="BBL59" s="5"/>
      <c r="BBM59" s="5"/>
      <c r="BBN59" s="5"/>
      <c r="BBO59" s="5"/>
      <c r="BBP59" s="5"/>
      <c r="BBQ59" s="5"/>
      <c r="BBR59" s="5"/>
      <c r="BBS59" s="5"/>
      <c r="BBT59" s="5"/>
      <c r="BBU59" s="5"/>
      <c r="BBV59" s="5"/>
      <c r="BBW59" s="5"/>
      <c r="BBX59" s="5"/>
      <c r="BBY59" s="5"/>
      <c r="BBZ59" s="5"/>
      <c r="BCA59" s="5"/>
      <c r="BCB59" s="5"/>
      <c r="BCC59" s="5"/>
      <c r="BCD59" s="5"/>
      <c r="BCE59" s="5"/>
      <c r="BCF59" s="5"/>
      <c r="BCG59" s="5"/>
      <c r="BCH59" s="5"/>
      <c r="BCI59" s="5"/>
      <c r="BCJ59" s="5"/>
      <c r="BCK59" s="5"/>
      <c r="BCL59" s="5"/>
      <c r="BCM59" s="5"/>
      <c r="BCN59" s="5"/>
      <c r="BCO59" s="5"/>
      <c r="BCP59" s="5"/>
      <c r="BCQ59" s="5"/>
      <c r="BCR59" s="5"/>
      <c r="BCS59" s="5"/>
      <c r="BCT59" s="5"/>
      <c r="BCU59" s="5"/>
      <c r="BCV59" s="5"/>
      <c r="BCW59" s="5"/>
      <c r="BCX59" s="5"/>
      <c r="BCY59" s="5"/>
      <c r="BCZ59" s="5"/>
      <c r="BDA59" s="5"/>
      <c r="BDB59" s="5"/>
      <c r="BDC59" s="5"/>
      <c r="BDD59" s="5"/>
      <c r="BDE59" s="5"/>
      <c r="BDF59" s="5"/>
      <c r="BDG59" s="5"/>
      <c r="BDH59" s="5"/>
      <c r="BDI59" s="5"/>
      <c r="BDJ59" s="5"/>
      <c r="BDK59" s="5"/>
      <c r="BDL59" s="5"/>
      <c r="BDM59" s="5"/>
      <c r="BDN59" s="5"/>
      <c r="BDO59" s="5"/>
      <c r="BDP59" s="5"/>
      <c r="BDQ59" s="5"/>
      <c r="BDR59" s="5"/>
      <c r="BDS59" s="5"/>
      <c r="BDT59" s="5"/>
      <c r="BDU59" s="5"/>
      <c r="BDV59" s="5"/>
      <c r="BDW59" s="5"/>
      <c r="BDX59" s="5"/>
      <c r="BDY59" s="5"/>
      <c r="BDZ59" s="5"/>
      <c r="BEA59" s="5"/>
      <c r="BEB59" s="5"/>
      <c r="BEC59" s="5"/>
      <c r="BED59" s="5"/>
      <c r="BEE59" s="5"/>
      <c r="BEF59" s="5"/>
      <c r="BEG59" s="5"/>
      <c r="BEH59" s="5"/>
      <c r="BEI59" s="5"/>
      <c r="BEJ59" s="5"/>
      <c r="BEK59" s="5"/>
      <c r="BEL59" s="5"/>
      <c r="BEM59" s="5"/>
      <c r="BEN59" s="5"/>
      <c r="BEO59" s="5"/>
      <c r="BEP59" s="5"/>
      <c r="BEQ59" s="5"/>
      <c r="BER59" s="5"/>
      <c r="BES59" s="5"/>
      <c r="BET59" s="5"/>
      <c r="BEU59" s="5"/>
      <c r="BEV59" s="5"/>
      <c r="BEW59" s="5"/>
      <c r="BEX59" s="5"/>
      <c r="BEY59" s="5"/>
      <c r="BEZ59" s="5"/>
      <c r="BFA59" s="5"/>
      <c r="BFB59" s="5"/>
      <c r="BFC59" s="5"/>
      <c r="BFD59" s="5"/>
      <c r="BFE59" s="5"/>
      <c r="BFF59" s="5"/>
      <c r="BFG59" s="5"/>
      <c r="BFH59" s="5"/>
      <c r="BFI59" s="5"/>
      <c r="BFJ59" s="5"/>
      <c r="BFK59" s="5"/>
      <c r="BFL59" s="5"/>
      <c r="BFM59" s="5"/>
      <c r="BFN59" s="5"/>
      <c r="BFO59" s="5"/>
      <c r="BFP59" s="5"/>
      <c r="BFQ59" s="5"/>
      <c r="BFR59" s="5"/>
      <c r="BFS59" s="5"/>
      <c r="BFT59" s="5"/>
      <c r="BFU59" s="5"/>
      <c r="BFV59" s="5"/>
      <c r="BFW59" s="5"/>
      <c r="BFX59" s="5"/>
      <c r="BFY59" s="5"/>
      <c r="BFZ59" s="5"/>
      <c r="BGA59" s="5"/>
      <c r="BGB59" s="5"/>
      <c r="BGC59" s="5"/>
      <c r="BGD59" s="5"/>
      <c r="BGE59" s="5"/>
      <c r="BGF59" s="5"/>
      <c r="BGG59" s="5"/>
      <c r="BGH59" s="5"/>
      <c r="BGI59" s="5"/>
      <c r="BGJ59" s="5"/>
      <c r="BGK59" s="5"/>
      <c r="BGL59" s="5"/>
      <c r="BGM59" s="5"/>
      <c r="BGN59" s="5"/>
      <c r="BGO59" s="5"/>
      <c r="BGP59" s="5"/>
      <c r="BGQ59" s="5"/>
      <c r="BGR59" s="5"/>
      <c r="BGS59" s="5"/>
      <c r="BGT59" s="5"/>
      <c r="BGU59" s="5"/>
      <c r="BGV59" s="5"/>
      <c r="BGW59" s="5"/>
      <c r="BGX59" s="5"/>
      <c r="BGY59" s="5"/>
      <c r="BGZ59" s="5"/>
      <c r="BHA59" s="5"/>
      <c r="BHB59" s="5"/>
      <c r="BHC59" s="5"/>
      <c r="BHD59" s="5"/>
      <c r="BHE59" s="5"/>
      <c r="BHF59" s="5"/>
      <c r="BHG59" s="5"/>
      <c r="BHH59" s="5"/>
      <c r="BHI59" s="5"/>
      <c r="BHJ59" s="5"/>
      <c r="BHK59" s="5"/>
      <c r="BHL59" s="5"/>
      <c r="BHM59" s="5"/>
      <c r="BHN59" s="5"/>
      <c r="BHO59" s="5"/>
      <c r="BHP59" s="5"/>
      <c r="BHQ59" s="5"/>
      <c r="BHR59" s="5"/>
      <c r="BHS59" s="5"/>
      <c r="BHT59" s="5"/>
      <c r="BHU59" s="5"/>
      <c r="BHV59" s="5"/>
      <c r="BHW59" s="5"/>
      <c r="BHX59" s="5"/>
      <c r="BHY59" s="5"/>
      <c r="BHZ59" s="5"/>
      <c r="BIA59" s="5"/>
      <c r="BIB59" s="5"/>
      <c r="BIC59" s="5"/>
      <c r="BID59" s="5"/>
      <c r="BIE59" s="5"/>
      <c r="BIF59" s="5"/>
      <c r="BIG59" s="5"/>
      <c r="BIH59" s="5"/>
      <c r="BII59" s="5"/>
      <c r="BIJ59" s="5"/>
      <c r="BIK59" s="5"/>
      <c r="BIL59" s="5"/>
      <c r="BIM59" s="5"/>
      <c r="BIN59" s="5"/>
      <c r="BIO59" s="5"/>
      <c r="BIP59" s="5"/>
      <c r="BIQ59" s="5"/>
      <c r="BIR59" s="5"/>
      <c r="BIS59" s="5"/>
      <c r="BIT59" s="5"/>
      <c r="BIU59" s="5"/>
      <c r="BIV59" s="5"/>
      <c r="BIW59" s="5"/>
      <c r="BIX59" s="5"/>
      <c r="BIY59" s="5"/>
      <c r="BIZ59" s="5"/>
      <c r="BJA59" s="5"/>
      <c r="BJB59" s="5"/>
      <c r="BJC59" s="5"/>
      <c r="BJD59" s="5"/>
      <c r="BJE59" s="5"/>
      <c r="BJF59" s="5"/>
      <c r="BJG59" s="5"/>
      <c r="BJH59" s="5"/>
      <c r="BJI59" s="5"/>
      <c r="BJJ59" s="5"/>
      <c r="BJK59" s="5"/>
      <c r="BJL59" s="5"/>
      <c r="BJM59" s="5"/>
      <c r="BJN59" s="5"/>
      <c r="BJO59" s="5"/>
      <c r="BJP59" s="5"/>
      <c r="BJQ59" s="5"/>
      <c r="BJR59" s="5"/>
      <c r="BJS59" s="5"/>
      <c r="BJT59" s="5"/>
      <c r="BJU59" s="5"/>
      <c r="BJV59" s="5"/>
      <c r="BJW59" s="5"/>
      <c r="BJX59" s="5"/>
      <c r="BJY59" s="5"/>
      <c r="BJZ59" s="5"/>
      <c r="BKA59" s="5"/>
      <c r="BKB59" s="5"/>
      <c r="BKC59" s="5"/>
      <c r="BKD59" s="5"/>
      <c r="BKE59" s="5"/>
      <c r="BKF59" s="5"/>
      <c r="BKG59" s="5"/>
      <c r="BKH59" s="5"/>
      <c r="BKI59" s="5"/>
      <c r="BKJ59" s="5"/>
      <c r="BKK59" s="5"/>
      <c r="BKL59" s="5"/>
      <c r="BKM59" s="5"/>
      <c r="BKN59" s="5"/>
      <c r="BKO59" s="5"/>
      <c r="BKP59" s="5"/>
      <c r="BKQ59" s="5"/>
      <c r="BKR59" s="5"/>
      <c r="BKS59" s="5"/>
      <c r="BKT59" s="5"/>
      <c r="BKU59" s="5"/>
      <c r="BKV59" s="5"/>
      <c r="BKW59" s="5"/>
      <c r="BKX59" s="5"/>
      <c r="BKY59" s="5"/>
      <c r="BKZ59" s="5"/>
      <c r="BLA59" s="5"/>
      <c r="BLB59" s="5"/>
      <c r="BLC59" s="5"/>
      <c r="BLD59" s="5"/>
      <c r="BLE59" s="5"/>
      <c r="BLF59" s="5"/>
      <c r="BLG59" s="5"/>
      <c r="BLH59" s="5"/>
      <c r="BLI59" s="5"/>
      <c r="BLJ59" s="5"/>
      <c r="BLK59" s="5"/>
      <c r="BLL59" s="5"/>
      <c r="BLM59" s="5"/>
      <c r="BLN59" s="5"/>
      <c r="BLO59" s="5"/>
      <c r="BLP59" s="5"/>
      <c r="BLQ59" s="5"/>
      <c r="BLR59" s="5"/>
      <c r="BLS59" s="5"/>
      <c r="BLT59" s="5"/>
      <c r="BLU59" s="5"/>
      <c r="BLV59" s="5"/>
      <c r="BLW59" s="5"/>
      <c r="BLX59" s="5"/>
      <c r="BLY59" s="5"/>
      <c r="BLZ59" s="5"/>
      <c r="BMA59" s="5"/>
      <c r="BMB59" s="5"/>
      <c r="BMC59" s="5"/>
      <c r="BMD59" s="5"/>
      <c r="BME59" s="5"/>
      <c r="BMF59" s="5"/>
      <c r="BMG59" s="5"/>
      <c r="BMH59" s="5"/>
      <c r="BMI59" s="5"/>
      <c r="BMJ59" s="5"/>
      <c r="BMK59" s="5"/>
      <c r="BML59" s="5"/>
      <c r="BMM59" s="5"/>
      <c r="BMN59" s="5"/>
      <c r="BMO59" s="5"/>
      <c r="BMP59" s="5"/>
      <c r="BMQ59" s="5"/>
      <c r="BMR59" s="5"/>
      <c r="BMS59" s="5"/>
      <c r="BMT59" s="5"/>
      <c r="BMU59" s="5"/>
      <c r="BMV59" s="5"/>
      <c r="BMW59" s="5"/>
      <c r="BMX59" s="5"/>
      <c r="BMY59" s="5"/>
      <c r="BMZ59" s="5"/>
      <c r="BNA59" s="5"/>
      <c r="BNB59" s="5"/>
      <c r="BNC59" s="5"/>
      <c r="BND59" s="5"/>
      <c r="BNE59" s="5"/>
      <c r="BNF59" s="5"/>
      <c r="BNG59" s="5"/>
      <c r="BNH59" s="5"/>
      <c r="BNI59" s="5"/>
      <c r="BNJ59" s="5"/>
      <c r="BNK59" s="5"/>
      <c r="BNL59" s="5"/>
      <c r="BNM59" s="5"/>
      <c r="BNN59" s="5"/>
      <c r="BNO59" s="5"/>
      <c r="BNP59" s="5"/>
      <c r="BNQ59" s="5"/>
      <c r="BNR59" s="5"/>
      <c r="BNS59" s="5"/>
      <c r="BNT59" s="5"/>
      <c r="BNU59" s="5"/>
      <c r="BNV59" s="5"/>
      <c r="BNW59" s="5"/>
      <c r="BNX59" s="5"/>
      <c r="BNY59" s="5"/>
      <c r="BNZ59" s="5"/>
      <c r="BOA59" s="5"/>
      <c r="BOB59" s="5"/>
      <c r="BOC59" s="5"/>
      <c r="BOD59" s="5"/>
      <c r="BOE59" s="5"/>
      <c r="BOF59" s="5"/>
      <c r="BOG59" s="5"/>
      <c r="BOH59" s="5"/>
      <c r="BOI59" s="5"/>
      <c r="BOJ59" s="5"/>
      <c r="BOK59" s="5"/>
      <c r="BOL59" s="5"/>
      <c r="BOM59" s="5"/>
      <c r="BON59" s="5"/>
      <c r="BOO59" s="5"/>
      <c r="BOP59" s="5"/>
      <c r="BOQ59" s="5"/>
      <c r="BOR59" s="5"/>
      <c r="BOS59" s="5"/>
      <c r="BOT59" s="5"/>
      <c r="BOU59" s="5"/>
      <c r="BOV59" s="5"/>
      <c r="BOW59" s="5"/>
      <c r="BOX59" s="5"/>
      <c r="BOY59" s="5"/>
      <c r="BOZ59" s="5"/>
      <c r="BPA59" s="5"/>
      <c r="BPB59" s="5"/>
      <c r="BPC59" s="5"/>
      <c r="BPD59" s="5"/>
      <c r="BPE59" s="5"/>
      <c r="BPF59" s="5"/>
      <c r="BPG59" s="5"/>
      <c r="BPH59" s="5"/>
      <c r="BPI59" s="5"/>
      <c r="BPJ59" s="5"/>
      <c r="BPK59" s="5"/>
      <c r="BPL59" s="5"/>
      <c r="BPM59" s="5"/>
      <c r="BPN59" s="5"/>
      <c r="BPO59" s="5"/>
      <c r="BPP59" s="5"/>
      <c r="BPQ59" s="5"/>
      <c r="BPR59" s="5"/>
      <c r="BPS59" s="5"/>
      <c r="BPT59" s="5"/>
      <c r="BPU59" s="5"/>
      <c r="BPV59" s="5"/>
      <c r="BPW59" s="5"/>
      <c r="BPX59" s="5"/>
      <c r="BPY59" s="5"/>
      <c r="BPZ59" s="5"/>
      <c r="BQA59" s="5"/>
      <c r="BQB59" s="5"/>
      <c r="BQC59" s="5"/>
      <c r="BQD59" s="5"/>
      <c r="BQE59" s="5"/>
      <c r="BQF59" s="5"/>
      <c r="BQG59" s="5"/>
      <c r="BQH59" s="5"/>
      <c r="BQI59" s="5"/>
      <c r="BQJ59" s="5"/>
      <c r="BQK59" s="5"/>
      <c r="BQL59" s="5"/>
      <c r="BQM59" s="5"/>
      <c r="BQN59" s="5"/>
      <c r="BQO59" s="5"/>
      <c r="BQP59" s="5"/>
      <c r="BQQ59" s="5"/>
      <c r="BQR59" s="5"/>
      <c r="BQS59" s="5"/>
      <c r="BQT59" s="5"/>
      <c r="BQU59" s="5"/>
      <c r="BQV59" s="5"/>
      <c r="BQW59" s="5"/>
      <c r="BQX59" s="5"/>
      <c r="BQY59" s="5"/>
      <c r="BQZ59" s="5"/>
      <c r="BRA59" s="5"/>
      <c r="BRB59" s="5"/>
      <c r="BRC59" s="5"/>
      <c r="BRD59" s="5"/>
      <c r="BRE59" s="5"/>
      <c r="BRF59" s="5"/>
      <c r="BRG59" s="5"/>
      <c r="BRH59" s="5"/>
      <c r="BRI59" s="5"/>
      <c r="BRJ59" s="5"/>
      <c r="BRK59" s="5"/>
      <c r="BRL59" s="5"/>
      <c r="BRM59" s="5"/>
      <c r="BRN59" s="5"/>
      <c r="BRO59" s="5"/>
      <c r="BRP59" s="5"/>
      <c r="BRQ59" s="5"/>
      <c r="BRR59" s="5"/>
      <c r="BRS59" s="5"/>
      <c r="BRT59" s="5"/>
      <c r="BRU59" s="5"/>
      <c r="BRV59" s="5"/>
      <c r="BRW59" s="5"/>
      <c r="BRX59" s="5"/>
      <c r="BRY59" s="5"/>
      <c r="BRZ59" s="5"/>
      <c r="BSA59" s="5"/>
      <c r="BSB59" s="5"/>
      <c r="BSC59" s="5"/>
      <c r="BSD59" s="5"/>
      <c r="BSE59" s="5"/>
      <c r="BSF59" s="5"/>
      <c r="BSG59" s="5"/>
      <c r="BSH59" s="5"/>
      <c r="BSI59" s="5"/>
      <c r="BSJ59" s="5"/>
      <c r="BSK59" s="5"/>
      <c r="BSL59" s="5"/>
      <c r="BSM59" s="5"/>
      <c r="BSN59" s="5"/>
      <c r="BSO59" s="5"/>
      <c r="BSP59" s="5"/>
      <c r="BSQ59" s="5"/>
      <c r="BSR59" s="5"/>
      <c r="BSS59" s="5"/>
      <c r="BST59" s="5"/>
      <c r="BSU59" s="5"/>
      <c r="BSV59" s="5"/>
      <c r="BSW59" s="5"/>
      <c r="BSX59" s="5"/>
      <c r="BSY59" s="5"/>
      <c r="BSZ59" s="5"/>
      <c r="BTA59" s="5"/>
      <c r="BTB59" s="5"/>
      <c r="BTC59" s="5"/>
      <c r="BTD59" s="5"/>
      <c r="BTE59" s="5"/>
      <c r="BTF59" s="5"/>
      <c r="BTG59" s="5"/>
      <c r="BTH59" s="5"/>
      <c r="BTI59" s="5"/>
      <c r="BTJ59" s="5"/>
      <c r="BTK59" s="5"/>
      <c r="BTL59" s="5"/>
      <c r="BTM59" s="5"/>
      <c r="BTN59" s="5"/>
      <c r="BTO59" s="5"/>
      <c r="BTP59" s="5"/>
      <c r="BTQ59" s="5"/>
      <c r="BTR59" s="5"/>
      <c r="BTS59" s="5"/>
      <c r="BTT59" s="5"/>
      <c r="BTU59" s="5"/>
      <c r="BTV59" s="5"/>
      <c r="BTW59" s="5"/>
      <c r="BTX59" s="5"/>
      <c r="BTY59" s="5"/>
      <c r="BTZ59" s="5"/>
      <c r="BUA59" s="5"/>
      <c r="BUB59" s="5"/>
      <c r="BUC59" s="5"/>
      <c r="BUD59" s="5"/>
      <c r="BUE59" s="5"/>
      <c r="BUF59" s="5"/>
      <c r="BUG59" s="5"/>
      <c r="BUH59" s="5"/>
      <c r="BUI59" s="5"/>
      <c r="BUJ59" s="5"/>
      <c r="BUK59" s="5"/>
      <c r="BUL59" s="5"/>
      <c r="BUM59" s="5"/>
      <c r="BUN59" s="5"/>
      <c r="BUO59" s="5"/>
      <c r="BUP59" s="5"/>
      <c r="BUQ59" s="5"/>
      <c r="BUR59" s="5"/>
      <c r="BUS59" s="5"/>
      <c r="BUT59" s="5"/>
      <c r="BUU59" s="5"/>
      <c r="BUV59" s="5"/>
      <c r="BUW59" s="5"/>
      <c r="BUX59" s="5"/>
      <c r="BUY59" s="5"/>
      <c r="BUZ59" s="5"/>
      <c r="BVA59" s="5"/>
      <c r="BVB59" s="5"/>
      <c r="BVC59" s="5"/>
      <c r="BVD59" s="5"/>
      <c r="BVE59" s="5"/>
      <c r="BVF59" s="5"/>
      <c r="BVG59" s="5"/>
      <c r="BVH59" s="5"/>
      <c r="BVI59" s="5"/>
      <c r="BVJ59" s="5"/>
      <c r="BVK59" s="5"/>
      <c r="BVL59" s="5"/>
      <c r="BVM59" s="5"/>
      <c r="BVN59" s="5"/>
      <c r="BVO59" s="5"/>
      <c r="BVP59" s="5"/>
      <c r="BVQ59" s="5"/>
      <c r="BVR59" s="5"/>
      <c r="BVS59" s="5"/>
      <c r="BVT59" s="5"/>
      <c r="BVU59" s="5"/>
      <c r="BVV59" s="5"/>
      <c r="BVW59" s="5"/>
      <c r="BVX59" s="5"/>
      <c r="BVY59" s="5"/>
      <c r="BVZ59" s="5"/>
      <c r="BWA59" s="5"/>
      <c r="BWB59" s="5"/>
      <c r="BWC59" s="5"/>
      <c r="BWD59" s="5"/>
      <c r="BWE59" s="5"/>
      <c r="BWF59" s="5"/>
      <c r="BWG59" s="5"/>
      <c r="BWH59" s="5"/>
      <c r="BWI59" s="5"/>
      <c r="BWJ59" s="5"/>
      <c r="BWK59" s="5"/>
      <c r="BWL59" s="5"/>
      <c r="BWM59" s="5"/>
      <c r="BWN59" s="5"/>
      <c r="BWO59" s="5"/>
      <c r="BWP59" s="5"/>
      <c r="BWQ59" s="5"/>
      <c r="BWR59" s="5"/>
      <c r="BWS59" s="5"/>
      <c r="BWT59" s="5"/>
      <c r="BWU59" s="5"/>
      <c r="BWV59" s="5"/>
      <c r="BWW59" s="5"/>
      <c r="BWX59" s="5"/>
      <c r="BWY59" s="5"/>
      <c r="BWZ59" s="5"/>
      <c r="BXA59" s="5"/>
      <c r="BXB59" s="5"/>
      <c r="BXC59" s="5"/>
      <c r="BXD59" s="5"/>
      <c r="BXE59" s="5"/>
      <c r="BXF59" s="5"/>
      <c r="BXG59" s="5"/>
      <c r="BXH59" s="5"/>
      <c r="BXI59" s="5"/>
      <c r="BXJ59" s="5"/>
      <c r="BXK59" s="5"/>
      <c r="BXL59" s="5"/>
      <c r="BXM59" s="5"/>
      <c r="BXN59" s="5"/>
      <c r="BXO59" s="5"/>
      <c r="BXP59" s="5"/>
      <c r="BXQ59" s="5"/>
      <c r="BXR59" s="5"/>
      <c r="BXS59" s="5"/>
      <c r="BXT59" s="5"/>
      <c r="BXU59" s="5"/>
      <c r="BXV59" s="5"/>
      <c r="BXW59" s="5"/>
      <c r="BXX59" s="5"/>
      <c r="BXY59" s="5"/>
      <c r="BXZ59" s="5"/>
      <c r="BYA59" s="5"/>
      <c r="BYB59" s="5"/>
      <c r="BYC59" s="5"/>
      <c r="BYD59" s="5"/>
      <c r="BYE59" s="5"/>
      <c r="BYF59" s="5"/>
      <c r="BYG59" s="5"/>
      <c r="BYH59" s="5"/>
      <c r="BYI59" s="5"/>
      <c r="BYJ59" s="5"/>
      <c r="BYK59" s="5"/>
      <c r="BYL59" s="5"/>
      <c r="BYM59" s="5"/>
      <c r="BYN59" s="5"/>
      <c r="BYO59" s="5"/>
      <c r="BYP59" s="5"/>
      <c r="BYQ59" s="5"/>
      <c r="BYR59" s="5"/>
      <c r="BYS59" s="5"/>
      <c r="BYT59" s="5"/>
      <c r="BYU59" s="5"/>
      <c r="BYV59" s="5"/>
      <c r="BYW59" s="5"/>
      <c r="BYX59" s="5"/>
      <c r="BYY59" s="5"/>
      <c r="BYZ59" s="5"/>
      <c r="BZA59" s="5"/>
      <c r="BZB59" s="5"/>
      <c r="BZC59" s="5"/>
      <c r="BZD59" s="5"/>
      <c r="BZE59" s="5"/>
      <c r="BZF59" s="5"/>
      <c r="BZG59" s="5"/>
      <c r="BZH59" s="5"/>
      <c r="BZI59" s="5"/>
      <c r="BZJ59" s="5"/>
      <c r="BZK59" s="5"/>
      <c r="BZL59" s="5"/>
      <c r="BZM59" s="5"/>
      <c r="BZN59" s="5"/>
      <c r="BZO59" s="5"/>
      <c r="BZP59" s="5"/>
      <c r="BZQ59" s="5"/>
      <c r="BZR59" s="5"/>
      <c r="BZS59" s="5"/>
      <c r="BZT59" s="5"/>
      <c r="BZU59" s="5"/>
      <c r="BZV59" s="5"/>
      <c r="BZW59" s="5"/>
      <c r="BZX59" s="5"/>
      <c r="BZY59" s="5"/>
      <c r="BZZ59" s="5"/>
      <c r="CAA59" s="5"/>
      <c r="CAB59" s="5"/>
      <c r="CAC59" s="5"/>
      <c r="CAD59" s="5"/>
      <c r="CAE59" s="5"/>
      <c r="CAF59" s="5"/>
      <c r="CAG59" s="5"/>
      <c r="CAH59" s="5"/>
      <c r="CAI59" s="5"/>
      <c r="CAJ59" s="5"/>
      <c r="CAK59" s="5"/>
      <c r="CAL59" s="5"/>
      <c r="CAM59" s="5"/>
      <c r="CAN59" s="5"/>
      <c r="CAO59" s="5"/>
      <c r="CAP59" s="5"/>
      <c r="CAQ59" s="5"/>
      <c r="CAR59" s="5"/>
      <c r="CAS59" s="5"/>
      <c r="CAT59" s="5"/>
      <c r="CAU59" s="5"/>
      <c r="CAV59" s="5"/>
      <c r="CAW59" s="5"/>
      <c r="CAX59" s="5"/>
      <c r="CAY59" s="5"/>
      <c r="CAZ59" s="5"/>
      <c r="CBA59" s="5"/>
      <c r="CBB59" s="5"/>
      <c r="CBC59" s="5"/>
      <c r="CBD59" s="5"/>
      <c r="CBE59" s="5"/>
      <c r="CBF59" s="5"/>
      <c r="CBG59" s="5"/>
      <c r="CBH59" s="5"/>
      <c r="CBI59" s="5"/>
      <c r="CBJ59" s="5"/>
      <c r="CBK59" s="5"/>
      <c r="CBL59" s="5"/>
      <c r="CBM59" s="5"/>
      <c r="CBN59" s="5"/>
      <c r="CBO59" s="5"/>
      <c r="CBP59" s="5"/>
      <c r="CBQ59" s="5"/>
      <c r="CBR59" s="5"/>
      <c r="CBS59" s="5"/>
      <c r="CBT59" s="5"/>
      <c r="CBU59" s="5"/>
      <c r="CBV59" s="5"/>
      <c r="CBW59" s="5"/>
      <c r="CBX59" s="5"/>
      <c r="CBY59" s="5"/>
      <c r="CBZ59" s="5"/>
      <c r="CCA59" s="5"/>
      <c r="CCB59" s="5"/>
      <c r="CCC59" s="5"/>
      <c r="CCD59" s="5"/>
      <c r="CCE59" s="5"/>
      <c r="CCF59" s="5"/>
      <c r="CCG59" s="5"/>
      <c r="CCH59" s="5"/>
      <c r="CCI59" s="5"/>
      <c r="CCJ59" s="5"/>
      <c r="CCK59" s="5"/>
      <c r="CCL59" s="5"/>
      <c r="CCM59" s="5"/>
      <c r="CCN59" s="5"/>
      <c r="CCO59" s="5"/>
      <c r="CCP59" s="5"/>
      <c r="CCQ59" s="5"/>
      <c r="CCR59" s="5"/>
      <c r="CCS59" s="5"/>
      <c r="CCT59" s="5"/>
      <c r="CCU59" s="5"/>
      <c r="CCV59" s="5"/>
      <c r="CCW59" s="5"/>
      <c r="CCX59" s="5"/>
      <c r="CCY59" s="5"/>
      <c r="CCZ59" s="5"/>
    </row>
    <row r="60" spans="1:2132" hidden="1" outlineLevel="1">
      <c r="A60" s="831"/>
      <c r="B60" s="14" t="s">
        <v>47</v>
      </c>
      <c r="C60" s="36" t="s">
        <v>118</v>
      </c>
      <c r="D60" s="12"/>
      <c r="E60" s="15"/>
      <c r="F60" s="12"/>
      <c r="G60" s="15"/>
      <c r="H60" s="15"/>
      <c r="I60" s="13"/>
      <c r="J60" s="13"/>
      <c r="K60" s="13"/>
      <c r="L60" s="13"/>
      <c r="M60" s="13"/>
      <c r="N60" s="13"/>
      <c r="O60" s="13"/>
      <c r="P60" s="13"/>
      <c r="Q60" s="13"/>
      <c r="R60" s="13"/>
      <c r="S60" s="13"/>
      <c r="T60" s="13">
        <f t="shared" si="0"/>
        <v>54</v>
      </c>
      <c r="U60" s="12">
        <v>3</v>
      </c>
      <c r="V60" s="12">
        <v>1</v>
      </c>
      <c r="W60" s="12"/>
      <c r="X60" s="12">
        <v>1</v>
      </c>
      <c r="Y60" s="23"/>
      <c r="Z60" s="23"/>
      <c r="AA60" s="12"/>
      <c r="AB60" s="12"/>
      <c r="AC60" s="12">
        <v>1</v>
      </c>
      <c r="AD60" s="364"/>
      <c r="AE60" s="364">
        <v>1</v>
      </c>
      <c r="AF60" s="12">
        <v>17</v>
      </c>
      <c r="AG60" s="45"/>
      <c r="AH60" s="12">
        <v>2</v>
      </c>
      <c r="AI60" s="12">
        <v>1</v>
      </c>
      <c r="AJ60" s="45">
        <v>1</v>
      </c>
      <c r="AK60" s="12">
        <v>6</v>
      </c>
      <c r="AL60" s="12">
        <v>8</v>
      </c>
      <c r="AM60" s="12">
        <v>2</v>
      </c>
      <c r="AN60" s="12">
        <v>2</v>
      </c>
      <c r="AO60" s="12">
        <v>6</v>
      </c>
      <c r="AP60" s="12">
        <v>2</v>
      </c>
      <c r="AQ60" s="12"/>
      <c r="AR60" s="12"/>
      <c r="AS60" s="12"/>
      <c r="AT60" s="12"/>
      <c r="AU60" s="12"/>
      <c r="AV60" s="12"/>
      <c r="AW60" s="12"/>
      <c r="AX60" s="380"/>
      <c r="AY60" s="12"/>
      <c r="AZ60" s="511"/>
      <c r="BA60" s="511"/>
      <c r="BB60" s="511"/>
      <c r="BC60" s="140"/>
      <c r="BD60" s="507"/>
    </row>
    <row r="61" spans="1:2132">
      <c r="A61" s="18" t="s">
        <v>48</v>
      </c>
      <c r="B61" s="19"/>
      <c r="C61" s="19"/>
      <c r="D61" s="19"/>
      <c r="E61" s="19"/>
      <c r="F61" s="19"/>
      <c r="G61" s="19"/>
      <c r="H61" s="19"/>
      <c r="I61" s="20"/>
      <c r="J61" s="20"/>
      <c r="K61" s="20"/>
      <c r="L61" s="20"/>
      <c r="M61" s="20"/>
      <c r="N61" s="20"/>
      <c r="O61" s="20"/>
      <c r="P61" s="20"/>
      <c r="Q61" s="20"/>
      <c r="R61" s="20"/>
      <c r="S61" s="20"/>
      <c r="T61" s="20"/>
      <c r="U61" s="19"/>
      <c r="V61" s="19"/>
      <c r="W61" s="19"/>
      <c r="X61" s="19"/>
      <c r="Y61" s="203"/>
      <c r="Z61" s="203"/>
      <c r="AA61" s="19"/>
      <c r="AB61" s="19"/>
      <c r="AC61" s="19"/>
      <c r="AD61" s="366"/>
      <c r="AE61" s="366"/>
      <c r="AF61" s="19"/>
      <c r="AG61" s="129"/>
      <c r="AH61" s="19"/>
      <c r="AI61" s="19"/>
      <c r="AJ61" s="129"/>
      <c r="AK61" s="19"/>
      <c r="AL61" s="19"/>
      <c r="AM61" s="19"/>
      <c r="AN61" s="19"/>
      <c r="AO61" s="19"/>
      <c r="AP61" s="19"/>
      <c r="AQ61" s="19"/>
      <c r="AR61" s="19"/>
      <c r="AS61" s="19"/>
      <c r="AT61" s="19"/>
      <c r="AU61" s="19"/>
      <c r="AV61" s="19"/>
      <c r="AW61" s="19"/>
      <c r="AX61" s="384"/>
      <c r="AY61" s="19"/>
      <c r="AZ61" s="514"/>
      <c r="BA61" s="514"/>
      <c r="BB61" s="514"/>
      <c r="BC61" s="17"/>
      <c r="BD61" s="503"/>
    </row>
    <row r="62" spans="1:2132" ht="19.5" customHeight="1" outlineLevel="1">
      <c r="A62" s="829" t="s">
        <v>310</v>
      </c>
      <c r="B62" s="35" t="s">
        <v>309</v>
      </c>
      <c r="C62" s="35"/>
      <c r="D62" s="23"/>
      <c r="E62" s="23" t="s">
        <v>344</v>
      </c>
      <c r="F62" s="12"/>
      <c r="G62" s="14" t="s">
        <v>66</v>
      </c>
      <c r="H62" s="14"/>
      <c r="I62" s="13"/>
      <c r="J62" s="13"/>
      <c r="K62" s="13"/>
      <c r="L62" s="13"/>
      <c r="M62" s="13">
        <f>N62+S62</f>
        <v>0</v>
      </c>
      <c r="N62" s="13">
        <f>SUM(O62:R62)</f>
        <v>0</v>
      </c>
      <c r="O62" s="32"/>
      <c r="P62" s="13"/>
      <c r="Q62" s="13"/>
      <c r="R62" s="13"/>
      <c r="S62" s="13"/>
      <c r="T62" s="13">
        <f t="shared" ref="T62:T130" si="1">SUM(U62:AR62)</f>
        <v>111</v>
      </c>
      <c r="U62" s="12">
        <v>1</v>
      </c>
      <c r="V62" s="12">
        <v>2</v>
      </c>
      <c r="W62" s="12"/>
      <c r="X62" s="12"/>
      <c r="Y62" s="23"/>
      <c r="Z62" s="23"/>
      <c r="AA62" s="12"/>
      <c r="AB62" s="12"/>
      <c r="AC62" s="12">
        <v>2</v>
      </c>
      <c r="AD62" s="364"/>
      <c r="AE62" s="364">
        <v>2</v>
      </c>
      <c r="AF62" s="12">
        <v>28</v>
      </c>
      <c r="AG62" s="45">
        <v>7</v>
      </c>
      <c r="AH62" s="12">
        <v>4</v>
      </c>
      <c r="AI62" s="12">
        <v>8</v>
      </c>
      <c r="AJ62" s="45">
        <v>8</v>
      </c>
      <c r="AK62" s="12">
        <v>12</v>
      </c>
      <c r="AL62" s="13">
        <v>15</v>
      </c>
      <c r="AM62" s="25">
        <v>8</v>
      </c>
      <c r="AN62" s="23">
        <v>4</v>
      </c>
      <c r="AO62" s="25">
        <v>10</v>
      </c>
      <c r="AP62" s="12"/>
      <c r="AQ62" s="12"/>
      <c r="AR62" s="12"/>
      <c r="AS62" s="12"/>
      <c r="AT62" s="12"/>
      <c r="AU62" s="12"/>
      <c r="AV62" s="12"/>
      <c r="AW62" s="12"/>
      <c r="AX62" s="380"/>
      <c r="AY62" s="12"/>
      <c r="AZ62" s="511"/>
      <c r="BA62" s="511"/>
      <c r="BB62" s="511"/>
      <c r="BC62" s="12"/>
      <c r="BD62" s="507"/>
    </row>
    <row r="63" spans="1:2132" ht="15" customHeight="1" outlineLevel="1">
      <c r="A63" s="831"/>
      <c r="B63" s="38" t="s">
        <v>105</v>
      </c>
      <c r="C63" s="38" t="s">
        <v>76</v>
      </c>
      <c r="D63" s="23"/>
      <c r="E63" s="35"/>
      <c r="F63" s="12"/>
      <c r="G63" s="14"/>
      <c r="H63" s="14"/>
      <c r="I63" s="13"/>
      <c r="J63" s="13"/>
      <c r="K63" s="13"/>
      <c r="L63" s="13"/>
      <c r="M63" s="13">
        <f>N63+S63</f>
        <v>0</v>
      </c>
      <c r="N63" s="13">
        <f t="shared" ref="N63:N105" si="2">SUM(O63:R63)</f>
        <v>0</v>
      </c>
      <c r="O63" s="13"/>
      <c r="P63" s="13"/>
      <c r="Q63" s="13"/>
      <c r="R63" s="13"/>
      <c r="S63" s="13"/>
      <c r="T63" s="13">
        <f t="shared" si="1"/>
        <v>102</v>
      </c>
      <c r="U63" s="12">
        <v>1</v>
      </c>
      <c r="V63" s="12">
        <v>2</v>
      </c>
      <c r="W63" s="12"/>
      <c r="X63" s="12"/>
      <c r="Y63" s="23"/>
      <c r="Z63" s="23"/>
      <c r="AA63" s="12"/>
      <c r="AB63" s="12"/>
      <c r="AC63" s="12">
        <v>2</v>
      </c>
      <c r="AD63" s="364"/>
      <c r="AE63" s="364">
        <v>2</v>
      </c>
      <c r="AF63" s="12">
        <v>28</v>
      </c>
      <c r="AG63" s="45">
        <v>7</v>
      </c>
      <c r="AH63" s="12">
        <v>4</v>
      </c>
      <c r="AI63" s="12">
        <v>8</v>
      </c>
      <c r="AJ63" s="45">
        <v>8</v>
      </c>
      <c r="AK63" s="12">
        <v>4</v>
      </c>
      <c r="AL63" s="13">
        <v>15</v>
      </c>
      <c r="AM63" s="25">
        <v>8</v>
      </c>
      <c r="AN63" s="23">
        <v>4</v>
      </c>
      <c r="AO63" s="25">
        <v>9</v>
      </c>
      <c r="AP63" s="12"/>
      <c r="AQ63" s="12"/>
      <c r="AR63" s="12"/>
      <c r="AS63" s="12"/>
      <c r="AT63" s="12"/>
      <c r="AU63" s="12"/>
      <c r="AV63" s="12"/>
      <c r="AW63" s="12"/>
      <c r="AX63" s="380"/>
      <c r="AY63" s="12"/>
      <c r="AZ63" s="511"/>
      <c r="BA63" s="511"/>
      <c r="BB63" s="511"/>
      <c r="BC63" s="12"/>
      <c r="BD63" s="507"/>
    </row>
    <row r="64" spans="1:2132" ht="15" customHeight="1" outlineLevel="1">
      <c r="A64" s="831"/>
      <c r="B64" s="38" t="s">
        <v>106</v>
      </c>
      <c r="C64" s="38" t="s">
        <v>76</v>
      </c>
      <c r="D64" s="23"/>
      <c r="E64" s="35"/>
      <c r="F64" s="12"/>
      <c r="G64" s="14"/>
      <c r="H64" s="14"/>
      <c r="I64" s="13"/>
      <c r="J64" s="13"/>
      <c r="K64" s="13"/>
      <c r="L64" s="13"/>
      <c r="M64" s="13">
        <f>N64+S64</f>
        <v>0</v>
      </c>
      <c r="N64" s="13">
        <f t="shared" si="2"/>
        <v>0</v>
      </c>
      <c r="O64" s="13"/>
      <c r="P64" s="13"/>
      <c r="Q64" s="13"/>
      <c r="R64" s="13"/>
      <c r="S64" s="13"/>
      <c r="T64" s="13">
        <f t="shared" si="1"/>
        <v>102</v>
      </c>
      <c r="U64" s="12">
        <v>1</v>
      </c>
      <c r="V64" s="12">
        <v>2</v>
      </c>
      <c r="W64" s="12"/>
      <c r="X64" s="12"/>
      <c r="Y64" s="23"/>
      <c r="Z64" s="23"/>
      <c r="AA64" s="12"/>
      <c r="AB64" s="12"/>
      <c r="AC64" s="12">
        <v>2</v>
      </c>
      <c r="AD64" s="364"/>
      <c r="AE64" s="364">
        <v>2</v>
      </c>
      <c r="AF64" s="12">
        <v>28</v>
      </c>
      <c r="AG64" s="45">
        <v>7</v>
      </c>
      <c r="AH64" s="12">
        <v>4</v>
      </c>
      <c r="AI64" s="12">
        <v>8</v>
      </c>
      <c r="AJ64" s="45">
        <v>8</v>
      </c>
      <c r="AK64" s="12">
        <v>4</v>
      </c>
      <c r="AL64" s="13">
        <v>15</v>
      </c>
      <c r="AM64" s="25">
        <v>8</v>
      </c>
      <c r="AN64" s="23">
        <v>4</v>
      </c>
      <c r="AO64" s="25">
        <v>9</v>
      </c>
      <c r="AP64" s="12"/>
      <c r="AQ64" s="12"/>
      <c r="AR64" s="12"/>
      <c r="AS64" s="12"/>
      <c r="AT64" s="12"/>
      <c r="AU64" s="12"/>
      <c r="AV64" s="12"/>
      <c r="AW64" s="12"/>
      <c r="AX64" s="380"/>
      <c r="AY64" s="12"/>
      <c r="AZ64" s="511"/>
      <c r="BA64" s="511"/>
      <c r="BB64" s="511"/>
      <c r="BC64" s="12"/>
      <c r="BD64" s="507"/>
    </row>
    <row r="65" spans="1:2132" ht="15" customHeight="1" outlineLevel="1">
      <c r="A65" s="831"/>
      <c r="B65" s="38" t="s">
        <v>104</v>
      </c>
      <c r="C65" s="14"/>
      <c r="D65" s="23"/>
      <c r="E65" s="35"/>
      <c r="F65" s="12"/>
      <c r="G65" s="14"/>
      <c r="H65" s="14"/>
      <c r="I65" s="13"/>
      <c r="J65" s="13"/>
      <c r="K65" s="13"/>
      <c r="L65" s="13"/>
      <c r="M65" s="13">
        <f>N65+S65</f>
        <v>0</v>
      </c>
      <c r="N65" s="13">
        <f t="shared" si="2"/>
        <v>0</v>
      </c>
      <c r="O65" s="13"/>
      <c r="P65" s="13"/>
      <c r="Q65" s="13"/>
      <c r="R65" s="13"/>
      <c r="S65" s="13"/>
      <c r="T65" s="13">
        <f t="shared" si="1"/>
        <v>102</v>
      </c>
      <c r="U65" s="12">
        <v>1</v>
      </c>
      <c r="V65" s="12">
        <v>2</v>
      </c>
      <c r="W65" s="12"/>
      <c r="X65" s="12"/>
      <c r="Y65" s="23"/>
      <c r="Z65" s="23"/>
      <c r="AA65" s="12"/>
      <c r="AB65" s="12"/>
      <c r="AC65" s="12">
        <v>2</v>
      </c>
      <c r="AD65" s="364"/>
      <c r="AE65" s="364">
        <v>2</v>
      </c>
      <c r="AF65" s="12">
        <v>28</v>
      </c>
      <c r="AG65" s="45">
        <v>7</v>
      </c>
      <c r="AH65" s="12">
        <v>4</v>
      </c>
      <c r="AI65" s="12">
        <v>8</v>
      </c>
      <c r="AJ65" s="45">
        <v>8</v>
      </c>
      <c r="AK65" s="12">
        <v>4</v>
      </c>
      <c r="AL65" s="13">
        <v>15</v>
      </c>
      <c r="AM65" s="25">
        <v>8</v>
      </c>
      <c r="AN65" s="23">
        <v>4</v>
      </c>
      <c r="AO65" s="25">
        <v>9</v>
      </c>
      <c r="AP65" s="12"/>
      <c r="AQ65" s="12"/>
      <c r="AR65" s="12"/>
      <c r="AS65" s="12"/>
      <c r="AT65" s="12"/>
      <c r="AU65" s="12"/>
      <c r="AV65" s="12"/>
      <c r="AW65" s="12"/>
      <c r="AX65" s="380"/>
      <c r="AY65" s="12"/>
      <c r="AZ65" s="511"/>
      <c r="BA65" s="511"/>
      <c r="BB65" s="511"/>
      <c r="BC65" s="12"/>
      <c r="BD65" s="507"/>
    </row>
    <row r="66" spans="1:2132" ht="15" customHeight="1" outlineLevel="1">
      <c r="A66" s="829" t="s">
        <v>85</v>
      </c>
      <c r="B66" s="815" t="s">
        <v>41</v>
      </c>
      <c r="C66" s="38" t="s">
        <v>81</v>
      </c>
      <c r="D66" s="829"/>
      <c r="E66" s="812" t="s">
        <v>262</v>
      </c>
      <c r="F66" s="829"/>
      <c r="G66" s="14" t="s">
        <v>36</v>
      </c>
      <c r="H66" s="14"/>
      <c r="I66" s="13"/>
      <c r="J66" s="13"/>
      <c r="K66" s="13"/>
      <c r="L66" s="13"/>
      <c r="M66" s="829">
        <f>SUM(N66:N68,S66:S68)</f>
        <v>0</v>
      </c>
      <c r="N66" s="13">
        <f t="shared" si="2"/>
        <v>0</v>
      </c>
      <c r="O66" s="32"/>
      <c r="P66" s="13"/>
      <c r="Q66" s="13"/>
      <c r="R66" s="13"/>
      <c r="S66" s="13"/>
      <c r="T66" s="13">
        <f t="shared" si="1"/>
        <v>13</v>
      </c>
      <c r="U66" s="12">
        <v>1</v>
      </c>
      <c r="V66" s="12">
        <v>2</v>
      </c>
      <c r="W66" s="12">
        <v>2</v>
      </c>
      <c r="X66" s="12"/>
      <c r="Y66" s="23">
        <v>2</v>
      </c>
      <c r="Z66" s="23">
        <v>2</v>
      </c>
      <c r="AA66" s="12">
        <v>1</v>
      </c>
      <c r="AB66" s="12">
        <v>1</v>
      </c>
      <c r="AC66" s="12"/>
      <c r="AD66" s="364"/>
      <c r="AE66" s="364"/>
      <c r="AF66" s="12"/>
      <c r="AG66" s="45"/>
      <c r="AH66" s="12"/>
      <c r="AI66" s="12"/>
      <c r="AJ66" s="45"/>
      <c r="AK66" s="12">
        <v>0</v>
      </c>
      <c r="AL66" s="12"/>
      <c r="AM66" s="23"/>
      <c r="AN66" s="23"/>
      <c r="AO66" s="23"/>
      <c r="AP66" s="12">
        <v>2</v>
      </c>
      <c r="AQ66" s="12"/>
      <c r="AR66" s="12"/>
      <c r="AS66" s="23">
        <v>8</v>
      </c>
      <c r="AT66" s="23"/>
      <c r="AU66" s="23">
        <v>30</v>
      </c>
      <c r="AV66" s="12"/>
      <c r="AW66" s="12"/>
      <c r="AX66" s="380"/>
      <c r="AY66" s="12"/>
      <c r="AZ66" s="511"/>
      <c r="BA66" s="511"/>
      <c r="BB66" s="511"/>
      <c r="BC66" s="140"/>
      <c r="BD66" s="507"/>
    </row>
    <row r="67" spans="1:2132" ht="15" customHeight="1" outlineLevel="1">
      <c r="A67" s="831"/>
      <c r="B67" s="857"/>
      <c r="C67" s="38" t="s">
        <v>79</v>
      </c>
      <c r="D67" s="846"/>
      <c r="E67" s="846"/>
      <c r="F67" s="846"/>
      <c r="G67" s="14"/>
      <c r="H67" s="14"/>
      <c r="I67" s="13"/>
      <c r="J67" s="13"/>
      <c r="K67" s="13"/>
      <c r="L67" s="13"/>
      <c r="M67" s="848"/>
      <c r="N67" s="13">
        <f t="shared" si="2"/>
        <v>0</v>
      </c>
      <c r="O67" s="13"/>
      <c r="P67" s="13"/>
      <c r="Q67" s="13"/>
      <c r="R67" s="13"/>
      <c r="S67" s="13"/>
      <c r="T67" s="13">
        <f t="shared" si="1"/>
        <v>14</v>
      </c>
      <c r="U67" s="12"/>
      <c r="V67" s="12">
        <v>2</v>
      </c>
      <c r="W67" s="12"/>
      <c r="X67" s="12"/>
      <c r="Y67" s="23">
        <v>2</v>
      </c>
      <c r="Z67" s="23">
        <v>2</v>
      </c>
      <c r="AA67" s="12">
        <v>1</v>
      </c>
      <c r="AB67" s="12">
        <v>1</v>
      </c>
      <c r="AC67" s="12"/>
      <c r="AD67" s="364"/>
      <c r="AE67" s="364"/>
      <c r="AF67" s="12"/>
      <c r="AG67" s="45">
        <v>1</v>
      </c>
      <c r="AH67" s="12"/>
      <c r="AI67" s="12"/>
      <c r="AJ67" s="45"/>
      <c r="AK67" s="12">
        <v>4</v>
      </c>
      <c r="AL67" s="12"/>
      <c r="AM67" s="23">
        <v>1</v>
      </c>
      <c r="AN67" s="23"/>
      <c r="AO67" s="23"/>
      <c r="AP67" s="12"/>
      <c r="AQ67" s="12"/>
      <c r="AR67" s="12"/>
      <c r="AS67" s="23"/>
      <c r="AT67" s="23"/>
      <c r="AU67" s="23">
        <v>1</v>
      </c>
      <c r="AV67" s="12"/>
      <c r="AW67" s="12"/>
      <c r="AX67" s="380"/>
      <c r="AY67" s="12"/>
      <c r="AZ67" s="511"/>
      <c r="BA67" s="511"/>
      <c r="BB67" s="511"/>
      <c r="BC67" s="140"/>
      <c r="BD67" s="507"/>
    </row>
    <row r="68" spans="1:2132" ht="15" customHeight="1" outlineLevel="1">
      <c r="A68" s="831"/>
      <c r="B68" s="858"/>
      <c r="C68" s="38" t="s">
        <v>80</v>
      </c>
      <c r="D68" s="847"/>
      <c r="E68" s="847"/>
      <c r="F68" s="847"/>
      <c r="G68" s="14"/>
      <c r="H68" s="14"/>
      <c r="I68" s="13"/>
      <c r="J68" s="13"/>
      <c r="K68" s="13"/>
      <c r="L68" s="13"/>
      <c r="M68" s="849"/>
      <c r="N68" s="13">
        <f t="shared" si="2"/>
        <v>0</v>
      </c>
      <c r="O68" s="13"/>
      <c r="P68" s="13"/>
      <c r="Q68" s="13"/>
      <c r="R68" s="13"/>
      <c r="S68" s="32"/>
      <c r="T68" s="13">
        <f t="shared" si="1"/>
        <v>14</v>
      </c>
      <c r="U68" s="23"/>
      <c r="V68" s="23">
        <v>2</v>
      </c>
      <c r="W68" s="23"/>
      <c r="X68" s="23"/>
      <c r="Y68" s="23">
        <v>2</v>
      </c>
      <c r="Z68" s="23">
        <v>2</v>
      </c>
      <c r="AA68" s="12">
        <v>1</v>
      </c>
      <c r="AB68" s="12">
        <v>1</v>
      </c>
      <c r="AC68" s="12"/>
      <c r="AD68" s="364"/>
      <c r="AE68" s="364"/>
      <c r="AF68" s="12"/>
      <c r="AG68" s="45">
        <v>1</v>
      </c>
      <c r="AH68" s="12"/>
      <c r="AI68" s="12"/>
      <c r="AJ68" s="45"/>
      <c r="AK68" s="12">
        <v>4</v>
      </c>
      <c r="AL68" s="12"/>
      <c r="AM68" s="23">
        <v>1</v>
      </c>
      <c r="AN68" s="23"/>
      <c r="AO68" s="23"/>
      <c r="AP68" s="12"/>
      <c r="AQ68" s="12"/>
      <c r="AR68" s="12"/>
      <c r="AS68" s="23"/>
      <c r="AT68" s="23"/>
      <c r="AU68" s="23">
        <v>1</v>
      </c>
      <c r="AV68" s="12"/>
      <c r="AW68" s="12"/>
      <c r="AX68" s="380"/>
      <c r="AY68" s="12"/>
      <c r="AZ68" s="511"/>
      <c r="BA68" s="511"/>
      <c r="BB68" s="511"/>
      <c r="BC68" s="140"/>
      <c r="BD68" s="507"/>
    </row>
    <row r="69" spans="1:2132" s="250" customFormat="1" ht="16.350000000000001" customHeight="1" outlineLevel="1">
      <c r="A69" s="831"/>
      <c r="B69" s="246" t="s">
        <v>260</v>
      </c>
      <c r="C69" s="247"/>
      <c r="D69" s="248"/>
      <c r="E69" s="249" t="s">
        <v>317</v>
      </c>
      <c r="F69" s="248"/>
      <c r="G69" s="122"/>
      <c r="H69" s="122"/>
      <c r="I69" s="54"/>
      <c r="J69" s="54"/>
      <c r="K69" s="54"/>
      <c r="L69" s="54"/>
      <c r="M69" s="54">
        <f>N69+S69</f>
        <v>0</v>
      </c>
      <c r="N69" s="54">
        <f t="shared" si="2"/>
        <v>0</v>
      </c>
      <c r="O69" s="54"/>
      <c r="P69" s="54"/>
      <c r="Q69" s="54"/>
      <c r="R69" s="54"/>
      <c r="S69" s="51"/>
      <c r="T69" s="54">
        <f t="shared" si="1"/>
        <v>2</v>
      </c>
      <c r="U69" s="46"/>
      <c r="V69" s="46" t="s">
        <v>644</v>
      </c>
      <c r="W69" s="46"/>
      <c r="X69" s="46"/>
      <c r="Y69" s="46"/>
      <c r="Z69" s="46"/>
      <c r="AA69" s="46">
        <v>1</v>
      </c>
      <c r="AB69" s="46">
        <v>1</v>
      </c>
      <c r="AC69" s="46"/>
      <c r="AD69" s="367"/>
      <c r="AE69" s="367"/>
      <c r="AF69" s="46"/>
      <c r="AG69" s="46"/>
      <c r="AH69" s="195"/>
      <c r="AI69" s="46"/>
      <c r="AJ69" s="46"/>
      <c r="AK69" s="195"/>
      <c r="AL69" s="46"/>
      <c r="AM69" s="46"/>
      <c r="AN69" s="125"/>
      <c r="AO69" s="46"/>
      <c r="AP69" s="125"/>
      <c r="AQ69" s="125"/>
      <c r="AR69" s="125"/>
      <c r="AS69" s="46"/>
      <c r="AT69" s="46"/>
      <c r="AU69" s="46"/>
      <c r="AV69" s="125"/>
      <c r="AW69" s="125"/>
      <c r="AX69" s="383"/>
      <c r="AY69" s="125"/>
      <c r="AZ69" s="513"/>
      <c r="BA69" s="513"/>
      <c r="BB69" s="513"/>
      <c r="BC69" s="125"/>
      <c r="BD69" s="504"/>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c r="SK69" s="5"/>
      <c r="SL69" s="5"/>
      <c r="SM69" s="5"/>
      <c r="SN69" s="5"/>
      <c r="SO69" s="5"/>
      <c r="SP69" s="5"/>
      <c r="SQ69" s="5"/>
      <c r="SR69" s="5"/>
      <c r="SS69" s="5"/>
      <c r="ST69" s="5"/>
      <c r="SU69" s="5"/>
      <c r="SV69" s="5"/>
      <c r="SW69" s="5"/>
      <c r="SX69" s="5"/>
      <c r="SY69" s="5"/>
      <c r="SZ69" s="5"/>
      <c r="TA69" s="5"/>
      <c r="TB69" s="5"/>
      <c r="TC69" s="5"/>
      <c r="TD69" s="5"/>
      <c r="TE69" s="5"/>
      <c r="TF69" s="5"/>
      <c r="TG69" s="5"/>
      <c r="TH69" s="5"/>
      <c r="TI69" s="5"/>
      <c r="TJ69" s="5"/>
      <c r="TK69" s="5"/>
      <c r="TL69" s="5"/>
      <c r="TM69" s="5"/>
      <c r="TN69" s="5"/>
      <c r="TO69" s="5"/>
      <c r="TP69" s="5"/>
      <c r="TQ69" s="5"/>
      <c r="TR69" s="5"/>
      <c r="TS69" s="5"/>
      <c r="TT69" s="5"/>
      <c r="TU69" s="5"/>
      <c r="TV69" s="5"/>
      <c r="TW69" s="5"/>
      <c r="TX69" s="5"/>
      <c r="TY69" s="5"/>
      <c r="TZ69" s="5"/>
      <c r="UA69" s="5"/>
      <c r="UB69" s="5"/>
      <c r="UC69" s="5"/>
      <c r="UD69" s="5"/>
      <c r="UE69" s="5"/>
      <c r="UF69" s="5"/>
      <c r="UG69" s="5"/>
      <c r="UH69" s="5"/>
      <c r="UI69" s="5"/>
      <c r="UJ69" s="5"/>
      <c r="UK69" s="5"/>
      <c r="UL69" s="5"/>
      <c r="UM69" s="5"/>
      <c r="UN69" s="5"/>
      <c r="UO69" s="5"/>
      <c r="UP69" s="5"/>
      <c r="UQ69" s="5"/>
      <c r="UR69" s="5"/>
      <c r="US69" s="5"/>
      <c r="UT69" s="5"/>
      <c r="UU69" s="5"/>
      <c r="UV69" s="5"/>
      <c r="UW69" s="5"/>
      <c r="UX69" s="5"/>
      <c r="UY69" s="5"/>
      <c r="UZ69" s="5"/>
      <c r="VA69" s="5"/>
      <c r="VB69" s="5"/>
      <c r="VC69" s="5"/>
      <c r="VD69" s="5"/>
      <c r="VE69" s="5"/>
      <c r="VF69" s="5"/>
      <c r="VG69" s="5"/>
      <c r="VH69" s="5"/>
      <c r="VI69" s="5"/>
      <c r="VJ69" s="5"/>
      <c r="VK69" s="5"/>
      <c r="VL69" s="5"/>
      <c r="VM69" s="5"/>
      <c r="VN69" s="5"/>
      <c r="VO69" s="5"/>
      <c r="VP69" s="5"/>
      <c r="VQ69" s="5"/>
      <c r="VR69" s="5"/>
      <c r="VS69" s="5"/>
      <c r="VT69" s="5"/>
      <c r="VU69" s="5"/>
      <c r="VV69" s="5"/>
      <c r="VW69" s="5"/>
      <c r="VX69" s="5"/>
      <c r="VY69" s="5"/>
      <c r="VZ69" s="5"/>
      <c r="WA69" s="5"/>
      <c r="WB69" s="5"/>
      <c r="WC69" s="5"/>
      <c r="WD69" s="5"/>
      <c r="WE69" s="5"/>
      <c r="WF69" s="5"/>
      <c r="WG69" s="5"/>
      <c r="WH69" s="5"/>
      <c r="WI69" s="5"/>
      <c r="WJ69" s="5"/>
      <c r="WK69" s="5"/>
      <c r="WL69" s="5"/>
      <c r="WM69" s="5"/>
      <c r="WN69" s="5"/>
      <c r="WO69" s="5"/>
      <c r="WP69" s="5"/>
      <c r="WQ69" s="5"/>
      <c r="WR69" s="5"/>
      <c r="WS69" s="5"/>
      <c r="WT69" s="5"/>
      <c r="WU69" s="5"/>
      <c r="WV69" s="5"/>
      <c r="WW69" s="5"/>
      <c r="WX69" s="5"/>
      <c r="WY69" s="5"/>
      <c r="WZ69" s="5"/>
      <c r="XA69" s="5"/>
      <c r="XB69" s="5"/>
      <c r="XC69" s="5"/>
      <c r="XD69" s="5"/>
      <c r="XE69" s="5"/>
      <c r="XF69" s="5"/>
      <c r="XG69" s="5"/>
      <c r="XH69" s="5"/>
      <c r="XI69" s="5"/>
      <c r="XJ69" s="5"/>
      <c r="XK69" s="5"/>
      <c r="XL69" s="5"/>
      <c r="XM69" s="5"/>
      <c r="XN69" s="5"/>
      <c r="XO69" s="5"/>
      <c r="XP69" s="5"/>
      <c r="XQ69" s="5"/>
      <c r="XR69" s="5"/>
      <c r="XS69" s="5"/>
      <c r="XT69" s="5"/>
      <c r="XU69" s="5"/>
      <c r="XV69" s="5"/>
      <c r="XW69" s="5"/>
      <c r="XX69" s="5"/>
      <c r="XY69" s="5"/>
      <c r="XZ69" s="5"/>
      <c r="YA69" s="5"/>
      <c r="YB69" s="5"/>
      <c r="YC69" s="5"/>
      <c r="YD69" s="5"/>
      <c r="YE69" s="5"/>
      <c r="YF69" s="5"/>
      <c r="YG69" s="5"/>
      <c r="YH69" s="5"/>
      <c r="YI69" s="5"/>
      <c r="YJ69" s="5"/>
      <c r="YK69" s="5"/>
      <c r="YL69" s="5"/>
      <c r="YM69" s="5"/>
      <c r="YN69" s="5"/>
      <c r="YO69" s="5"/>
      <c r="YP69" s="5"/>
      <c r="YQ69" s="5"/>
      <c r="YR69" s="5"/>
      <c r="YS69" s="5"/>
      <c r="YT69" s="5"/>
      <c r="YU69" s="5"/>
      <c r="YV69" s="5"/>
      <c r="YW69" s="5"/>
      <c r="YX69" s="5"/>
      <c r="YY69" s="5"/>
      <c r="YZ69" s="5"/>
      <c r="ZA69" s="5"/>
      <c r="ZB69" s="5"/>
      <c r="ZC69" s="5"/>
      <c r="ZD69" s="5"/>
      <c r="ZE69" s="5"/>
      <c r="ZF69" s="5"/>
      <c r="ZG69" s="5"/>
      <c r="ZH69" s="5"/>
      <c r="ZI69" s="5"/>
      <c r="ZJ69" s="5"/>
      <c r="ZK69" s="5"/>
      <c r="ZL69" s="5"/>
      <c r="ZM69" s="5"/>
      <c r="ZN69" s="5"/>
      <c r="ZO69" s="5"/>
      <c r="ZP69" s="5"/>
      <c r="ZQ69" s="5"/>
      <c r="ZR69" s="5"/>
      <c r="ZS69" s="5"/>
      <c r="ZT69" s="5"/>
      <c r="ZU69" s="5"/>
      <c r="ZV69" s="5"/>
      <c r="ZW69" s="5"/>
      <c r="ZX69" s="5"/>
      <c r="ZY69" s="5"/>
      <c r="ZZ69" s="5"/>
      <c r="AAA69" s="5"/>
      <c r="AAB69" s="5"/>
      <c r="AAC69" s="5"/>
      <c r="AAD69" s="5"/>
      <c r="AAE69" s="5"/>
      <c r="AAF69" s="5"/>
      <c r="AAG69" s="5"/>
      <c r="AAH69" s="5"/>
      <c r="AAI69" s="5"/>
      <c r="AAJ69" s="5"/>
      <c r="AAK69" s="5"/>
      <c r="AAL69" s="5"/>
      <c r="AAM69" s="5"/>
      <c r="AAN69" s="5"/>
      <c r="AAO69" s="5"/>
      <c r="AAP69" s="5"/>
      <c r="AAQ69" s="5"/>
      <c r="AAR69" s="5"/>
      <c r="AAS69" s="5"/>
      <c r="AAT69" s="5"/>
      <c r="AAU69" s="5"/>
      <c r="AAV69" s="5"/>
      <c r="AAW69" s="5"/>
      <c r="AAX69" s="5"/>
      <c r="AAY69" s="5"/>
      <c r="AAZ69" s="5"/>
      <c r="ABA69" s="5"/>
      <c r="ABB69" s="5"/>
      <c r="ABC69" s="5"/>
      <c r="ABD69" s="5"/>
      <c r="ABE69" s="5"/>
      <c r="ABF69" s="5"/>
      <c r="ABG69" s="5"/>
      <c r="ABH69" s="5"/>
      <c r="ABI69" s="5"/>
      <c r="ABJ69" s="5"/>
      <c r="ABK69" s="5"/>
      <c r="ABL69" s="5"/>
      <c r="ABM69" s="5"/>
      <c r="ABN69" s="5"/>
      <c r="ABO69" s="5"/>
      <c r="ABP69" s="5"/>
      <c r="ABQ69" s="5"/>
      <c r="ABR69" s="5"/>
      <c r="ABS69" s="5"/>
      <c r="ABT69" s="5"/>
      <c r="ABU69" s="5"/>
      <c r="ABV69" s="5"/>
      <c r="ABW69" s="5"/>
      <c r="ABX69" s="5"/>
      <c r="ABY69" s="5"/>
      <c r="ABZ69" s="5"/>
      <c r="ACA69" s="5"/>
      <c r="ACB69" s="5"/>
      <c r="ACC69" s="5"/>
      <c r="ACD69" s="5"/>
      <c r="ACE69" s="5"/>
      <c r="ACF69" s="5"/>
      <c r="ACG69" s="5"/>
      <c r="ACH69" s="5"/>
      <c r="ACI69" s="5"/>
      <c r="ACJ69" s="5"/>
      <c r="ACK69" s="5"/>
      <c r="ACL69" s="5"/>
      <c r="ACM69" s="5"/>
      <c r="ACN69" s="5"/>
      <c r="ACO69" s="5"/>
      <c r="ACP69" s="5"/>
      <c r="ACQ69" s="5"/>
      <c r="ACR69" s="5"/>
      <c r="ACS69" s="5"/>
      <c r="ACT69" s="5"/>
      <c r="ACU69" s="5"/>
      <c r="ACV69" s="5"/>
      <c r="ACW69" s="5"/>
      <c r="ACX69" s="5"/>
      <c r="ACY69" s="5"/>
      <c r="ACZ69" s="5"/>
      <c r="ADA69" s="5"/>
      <c r="ADB69" s="5"/>
      <c r="ADC69" s="5"/>
      <c r="ADD69" s="5"/>
      <c r="ADE69" s="5"/>
      <c r="ADF69" s="5"/>
      <c r="ADG69" s="5"/>
      <c r="ADH69" s="5"/>
      <c r="ADI69" s="5"/>
      <c r="ADJ69" s="5"/>
      <c r="ADK69" s="5"/>
      <c r="ADL69" s="5"/>
      <c r="ADM69" s="5"/>
      <c r="ADN69" s="5"/>
      <c r="ADO69" s="5"/>
      <c r="ADP69" s="5"/>
      <c r="ADQ69" s="5"/>
      <c r="ADR69" s="5"/>
      <c r="ADS69" s="5"/>
      <c r="ADT69" s="5"/>
      <c r="ADU69" s="5"/>
      <c r="ADV69" s="5"/>
      <c r="ADW69" s="5"/>
      <c r="ADX69" s="5"/>
      <c r="ADY69" s="5"/>
      <c r="ADZ69" s="5"/>
      <c r="AEA69" s="5"/>
      <c r="AEB69" s="5"/>
      <c r="AEC69" s="5"/>
      <c r="AED69" s="5"/>
      <c r="AEE69" s="5"/>
      <c r="AEF69" s="5"/>
      <c r="AEG69" s="5"/>
      <c r="AEH69" s="5"/>
      <c r="AEI69" s="5"/>
      <c r="AEJ69" s="5"/>
      <c r="AEK69" s="5"/>
      <c r="AEL69" s="5"/>
      <c r="AEM69" s="5"/>
      <c r="AEN69" s="5"/>
      <c r="AEO69" s="5"/>
      <c r="AEP69" s="5"/>
      <c r="AEQ69" s="5"/>
      <c r="AER69" s="5"/>
      <c r="AES69" s="5"/>
      <c r="AET69" s="5"/>
      <c r="AEU69" s="5"/>
      <c r="AEV69" s="5"/>
      <c r="AEW69" s="5"/>
      <c r="AEX69" s="5"/>
      <c r="AEY69" s="5"/>
      <c r="AEZ69" s="5"/>
      <c r="AFA69" s="5"/>
      <c r="AFB69" s="5"/>
      <c r="AFC69" s="5"/>
      <c r="AFD69" s="5"/>
      <c r="AFE69" s="5"/>
      <c r="AFF69" s="5"/>
      <c r="AFG69" s="5"/>
      <c r="AFH69" s="5"/>
      <c r="AFI69" s="5"/>
      <c r="AFJ69" s="5"/>
      <c r="AFK69" s="5"/>
      <c r="AFL69" s="5"/>
      <c r="AFM69" s="5"/>
      <c r="AFN69" s="5"/>
      <c r="AFO69" s="5"/>
      <c r="AFP69" s="5"/>
      <c r="AFQ69" s="5"/>
      <c r="AFR69" s="5"/>
      <c r="AFS69" s="5"/>
      <c r="AFT69" s="5"/>
      <c r="AFU69" s="5"/>
      <c r="AFV69" s="5"/>
      <c r="AFW69" s="5"/>
      <c r="AFX69" s="5"/>
      <c r="AFY69" s="5"/>
      <c r="AFZ69" s="5"/>
      <c r="AGA69" s="5"/>
      <c r="AGB69" s="5"/>
      <c r="AGC69" s="5"/>
      <c r="AGD69" s="5"/>
      <c r="AGE69" s="5"/>
      <c r="AGF69" s="5"/>
      <c r="AGG69" s="5"/>
      <c r="AGH69" s="5"/>
      <c r="AGI69" s="5"/>
      <c r="AGJ69" s="5"/>
      <c r="AGK69" s="5"/>
      <c r="AGL69" s="5"/>
      <c r="AGM69" s="5"/>
      <c r="AGN69" s="5"/>
      <c r="AGO69" s="5"/>
      <c r="AGP69" s="5"/>
      <c r="AGQ69" s="5"/>
      <c r="AGR69" s="5"/>
      <c r="AGS69" s="5"/>
      <c r="AGT69" s="5"/>
      <c r="AGU69" s="5"/>
      <c r="AGV69" s="5"/>
      <c r="AGW69" s="5"/>
      <c r="AGX69" s="5"/>
      <c r="AGY69" s="5"/>
      <c r="AGZ69" s="5"/>
      <c r="AHA69" s="5"/>
      <c r="AHB69" s="5"/>
      <c r="AHC69" s="5"/>
      <c r="AHD69" s="5"/>
      <c r="AHE69" s="5"/>
      <c r="AHF69" s="5"/>
      <c r="AHG69" s="5"/>
      <c r="AHH69" s="5"/>
      <c r="AHI69" s="5"/>
      <c r="AHJ69" s="5"/>
      <c r="AHK69" s="5"/>
      <c r="AHL69" s="5"/>
      <c r="AHM69" s="5"/>
      <c r="AHN69" s="5"/>
      <c r="AHO69" s="5"/>
      <c r="AHP69" s="5"/>
      <c r="AHQ69" s="5"/>
      <c r="AHR69" s="5"/>
      <c r="AHS69" s="5"/>
      <c r="AHT69" s="5"/>
      <c r="AHU69" s="5"/>
      <c r="AHV69" s="5"/>
      <c r="AHW69" s="5"/>
      <c r="AHX69" s="5"/>
      <c r="AHY69" s="5"/>
      <c r="AHZ69" s="5"/>
      <c r="AIA69" s="5"/>
      <c r="AIB69" s="5"/>
      <c r="AIC69" s="5"/>
      <c r="AID69" s="5"/>
      <c r="AIE69" s="5"/>
      <c r="AIF69" s="5"/>
      <c r="AIG69" s="5"/>
      <c r="AIH69" s="5"/>
      <c r="AII69" s="5"/>
      <c r="AIJ69" s="5"/>
      <c r="AIK69" s="5"/>
      <c r="AIL69" s="5"/>
      <c r="AIM69" s="5"/>
      <c r="AIN69" s="5"/>
      <c r="AIO69" s="5"/>
      <c r="AIP69" s="5"/>
      <c r="AIQ69" s="5"/>
      <c r="AIR69" s="5"/>
      <c r="AIS69" s="5"/>
      <c r="AIT69" s="5"/>
      <c r="AIU69" s="5"/>
      <c r="AIV69" s="5"/>
      <c r="AIW69" s="5"/>
      <c r="AIX69" s="5"/>
      <c r="AIY69" s="5"/>
      <c r="AIZ69" s="5"/>
      <c r="AJA69" s="5"/>
      <c r="AJB69" s="5"/>
      <c r="AJC69" s="5"/>
      <c r="AJD69" s="5"/>
      <c r="AJE69" s="5"/>
      <c r="AJF69" s="5"/>
      <c r="AJG69" s="5"/>
      <c r="AJH69" s="5"/>
      <c r="AJI69" s="5"/>
      <c r="AJJ69" s="5"/>
      <c r="AJK69" s="5"/>
      <c r="AJL69" s="5"/>
      <c r="AJM69" s="5"/>
      <c r="AJN69" s="5"/>
      <c r="AJO69" s="5"/>
      <c r="AJP69" s="5"/>
      <c r="AJQ69" s="5"/>
      <c r="AJR69" s="5"/>
      <c r="AJS69" s="5"/>
      <c r="AJT69" s="5"/>
      <c r="AJU69" s="5"/>
      <c r="AJV69" s="5"/>
      <c r="AJW69" s="5"/>
      <c r="AJX69" s="5"/>
      <c r="AJY69" s="5"/>
      <c r="AJZ69" s="5"/>
      <c r="AKA69" s="5"/>
      <c r="AKB69" s="5"/>
      <c r="AKC69" s="5"/>
      <c r="AKD69" s="5"/>
      <c r="AKE69" s="5"/>
      <c r="AKF69" s="5"/>
      <c r="AKG69" s="5"/>
      <c r="AKH69" s="5"/>
      <c r="AKI69" s="5"/>
      <c r="AKJ69" s="5"/>
      <c r="AKK69" s="5"/>
      <c r="AKL69" s="5"/>
      <c r="AKM69" s="5"/>
      <c r="AKN69" s="5"/>
      <c r="AKO69" s="5"/>
      <c r="AKP69" s="5"/>
      <c r="AKQ69" s="5"/>
      <c r="AKR69" s="5"/>
      <c r="AKS69" s="5"/>
      <c r="AKT69" s="5"/>
      <c r="AKU69" s="5"/>
      <c r="AKV69" s="5"/>
      <c r="AKW69" s="5"/>
      <c r="AKX69" s="5"/>
      <c r="AKY69" s="5"/>
      <c r="AKZ69" s="5"/>
      <c r="ALA69" s="5"/>
      <c r="ALB69" s="5"/>
      <c r="ALC69" s="5"/>
      <c r="ALD69" s="5"/>
      <c r="ALE69" s="5"/>
      <c r="ALF69" s="5"/>
      <c r="ALG69" s="5"/>
      <c r="ALH69" s="5"/>
      <c r="ALI69" s="5"/>
      <c r="ALJ69" s="5"/>
      <c r="ALK69" s="5"/>
      <c r="ALL69" s="5"/>
      <c r="ALM69" s="5"/>
      <c r="ALN69" s="5"/>
      <c r="ALO69" s="5"/>
      <c r="ALP69" s="5"/>
      <c r="ALQ69" s="5"/>
      <c r="ALR69" s="5"/>
      <c r="ALS69" s="5"/>
      <c r="ALT69" s="5"/>
      <c r="ALU69" s="5"/>
      <c r="ALV69" s="5"/>
      <c r="ALW69" s="5"/>
      <c r="ALX69" s="5"/>
      <c r="ALY69" s="5"/>
      <c r="ALZ69" s="5"/>
      <c r="AMA69" s="5"/>
      <c r="AMB69" s="5"/>
      <c r="AMC69" s="5"/>
      <c r="AMD69" s="5"/>
      <c r="AME69" s="5"/>
      <c r="AMF69" s="5"/>
      <c r="AMG69" s="5"/>
      <c r="AMH69" s="5"/>
      <c r="AMI69" s="5"/>
      <c r="AMJ69" s="5"/>
      <c r="AMK69" s="5"/>
      <c r="AML69" s="5"/>
      <c r="AMM69" s="5"/>
      <c r="AMN69" s="5"/>
      <c r="AMO69" s="5"/>
      <c r="AMP69" s="5"/>
      <c r="AMQ69" s="5"/>
      <c r="AMR69" s="5"/>
      <c r="AMS69" s="5"/>
      <c r="AMT69" s="5"/>
      <c r="AMU69" s="5"/>
      <c r="AMV69" s="5"/>
      <c r="AMW69" s="5"/>
      <c r="AMX69" s="5"/>
      <c r="AMY69" s="5"/>
      <c r="AMZ69" s="5"/>
      <c r="ANA69" s="5"/>
      <c r="ANB69" s="5"/>
      <c r="ANC69" s="5"/>
      <c r="AND69" s="5"/>
      <c r="ANE69" s="5"/>
      <c r="ANF69" s="5"/>
      <c r="ANG69" s="5"/>
      <c r="ANH69" s="5"/>
      <c r="ANI69" s="5"/>
      <c r="ANJ69" s="5"/>
      <c r="ANK69" s="5"/>
      <c r="ANL69" s="5"/>
      <c r="ANM69" s="5"/>
      <c r="ANN69" s="5"/>
      <c r="ANO69" s="5"/>
      <c r="ANP69" s="5"/>
      <c r="ANQ69" s="5"/>
      <c r="ANR69" s="5"/>
      <c r="ANS69" s="5"/>
      <c r="ANT69" s="5"/>
      <c r="ANU69" s="5"/>
      <c r="ANV69" s="5"/>
      <c r="ANW69" s="5"/>
      <c r="ANX69" s="5"/>
      <c r="ANY69" s="5"/>
      <c r="ANZ69" s="5"/>
      <c r="AOA69" s="5"/>
      <c r="AOB69" s="5"/>
      <c r="AOC69" s="5"/>
      <c r="AOD69" s="5"/>
      <c r="AOE69" s="5"/>
      <c r="AOF69" s="5"/>
      <c r="AOG69" s="5"/>
      <c r="AOH69" s="5"/>
      <c r="AOI69" s="5"/>
      <c r="AOJ69" s="5"/>
      <c r="AOK69" s="5"/>
      <c r="AOL69" s="5"/>
      <c r="AOM69" s="5"/>
      <c r="AON69" s="5"/>
      <c r="AOO69" s="5"/>
      <c r="AOP69" s="5"/>
      <c r="AOQ69" s="5"/>
      <c r="AOR69" s="5"/>
      <c r="AOS69" s="5"/>
      <c r="AOT69" s="5"/>
      <c r="AOU69" s="5"/>
      <c r="AOV69" s="5"/>
      <c r="AOW69" s="5"/>
      <c r="AOX69" s="5"/>
      <c r="AOY69" s="5"/>
      <c r="AOZ69" s="5"/>
      <c r="APA69" s="5"/>
      <c r="APB69" s="5"/>
      <c r="APC69" s="5"/>
      <c r="APD69" s="5"/>
      <c r="APE69" s="5"/>
      <c r="APF69" s="5"/>
      <c r="APG69" s="5"/>
      <c r="APH69" s="5"/>
      <c r="API69" s="5"/>
      <c r="APJ69" s="5"/>
      <c r="APK69" s="5"/>
      <c r="APL69" s="5"/>
      <c r="APM69" s="5"/>
      <c r="APN69" s="5"/>
      <c r="APO69" s="5"/>
      <c r="APP69" s="5"/>
      <c r="APQ69" s="5"/>
      <c r="APR69" s="5"/>
      <c r="APS69" s="5"/>
      <c r="APT69" s="5"/>
      <c r="APU69" s="5"/>
      <c r="APV69" s="5"/>
      <c r="APW69" s="5"/>
      <c r="APX69" s="5"/>
      <c r="APY69" s="5"/>
      <c r="APZ69" s="5"/>
      <c r="AQA69" s="5"/>
      <c r="AQB69" s="5"/>
      <c r="AQC69" s="5"/>
      <c r="AQD69" s="5"/>
      <c r="AQE69" s="5"/>
      <c r="AQF69" s="5"/>
      <c r="AQG69" s="5"/>
      <c r="AQH69" s="5"/>
      <c r="AQI69" s="5"/>
      <c r="AQJ69" s="5"/>
      <c r="AQK69" s="5"/>
      <c r="AQL69" s="5"/>
      <c r="AQM69" s="5"/>
      <c r="AQN69" s="5"/>
      <c r="AQO69" s="5"/>
      <c r="AQP69" s="5"/>
      <c r="AQQ69" s="5"/>
      <c r="AQR69" s="5"/>
      <c r="AQS69" s="5"/>
      <c r="AQT69" s="5"/>
      <c r="AQU69" s="5"/>
      <c r="AQV69" s="5"/>
      <c r="AQW69" s="5"/>
      <c r="AQX69" s="5"/>
      <c r="AQY69" s="5"/>
      <c r="AQZ69" s="5"/>
      <c r="ARA69" s="5"/>
      <c r="ARB69" s="5"/>
      <c r="ARC69" s="5"/>
      <c r="ARD69" s="5"/>
      <c r="ARE69" s="5"/>
      <c r="ARF69" s="5"/>
      <c r="ARG69" s="5"/>
      <c r="ARH69" s="5"/>
      <c r="ARI69" s="5"/>
      <c r="ARJ69" s="5"/>
      <c r="ARK69" s="5"/>
      <c r="ARL69" s="5"/>
      <c r="ARM69" s="5"/>
      <c r="ARN69" s="5"/>
      <c r="ARO69" s="5"/>
      <c r="ARP69" s="5"/>
      <c r="ARQ69" s="5"/>
      <c r="ARR69" s="5"/>
      <c r="ARS69" s="5"/>
      <c r="ART69" s="5"/>
      <c r="ARU69" s="5"/>
      <c r="ARV69" s="5"/>
      <c r="ARW69" s="5"/>
      <c r="ARX69" s="5"/>
      <c r="ARY69" s="5"/>
      <c r="ARZ69" s="5"/>
      <c r="ASA69" s="5"/>
      <c r="ASB69" s="5"/>
      <c r="ASC69" s="5"/>
      <c r="ASD69" s="5"/>
      <c r="ASE69" s="5"/>
      <c r="ASF69" s="5"/>
      <c r="ASG69" s="5"/>
      <c r="ASH69" s="5"/>
      <c r="ASI69" s="5"/>
      <c r="ASJ69" s="5"/>
      <c r="ASK69" s="5"/>
      <c r="ASL69" s="5"/>
      <c r="ASM69" s="5"/>
      <c r="ASN69" s="5"/>
      <c r="ASO69" s="5"/>
      <c r="ASP69" s="5"/>
      <c r="ASQ69" s="5"/>
      <c r="ASR69" s="5"/>
      <c r="ASS69" s="5"/>
      <c r="AST69" s="5"/>
      <c r="ASU69" s="5"/>
      <c r="ASV69" s="5"/>
      <c r="ASW69" s="5"/>
      <c r="ASX69" s="5"/>
      <c r="ASY69" s="5"/>
      <c r="ASZ69" s="5"/>
      <c r="ATA69" s="5"/>
      <c r="ATB69" s="5"/>
      <c r="ATC69" s="5"/>
      <c r="ATD69" s="5"/>
      <c r="ATE69" s="5"/>
      <c r="ATF69" s="5"/>
      <c r="ATG69" s="5"/>
      <c r="ATH69" s="5"/>
      <c r="ATI69" s="5"/>
      <c r="ATJ69" s="5"/>
      <c r="ATK69" s="5"/>
      <c r="ATL69" s="5"/>
      <c r="ATM69" s="5"/>
      <c r="ATN69" s="5"/>
      <c r="ATO69" s="5"/>
      <c r="ATP69" s="5"/>
      <c r="ATQ69" s="5"/>
      <c r="ATR69" s="5"/>
      <c r="ATS69" s="5"/>
      <c r="ATT69" s="5"/>
      <c r="ATU69" s="5"/>
      <c r="ATV69" s="5"/>
      <c r="ATW69" s="5"/>
      <c r="ATX69" s="5"/>
      <c r="ATY69" s="5"/>
      <c r="ATZ69" s="5"/>
      <c r="AUA69" s="5"/>
      <c r="AUB69" s="5"/>
      <c r="AUC69" s="5"/>
      <c r="AUD69" s="5"/>
      <c r="AUE69" s="5"/>
      <c r="AUF69" s="5"/>
      <c r="AUG69" s="5"/>
      <c r="AUH69" s="5"/>
      <c r="AUI69" s="5"/>
      <c r="AUJ69" s="5"/>
      <c r="AUK69" s="5"/>
      <c r="AUL69" s="5"/>
      <c r="AUM69" s="5"/>
      <c r="AUN69" s="5"/>
      <c r="AUO69" s="5"/>
      <c r="AUP69" s="5"/>
      <c r="AUQ69" s="5"/>
      <c r="AUR69" s="5"/>
      <c r="AUS69" s="5"/>
      <c r="AUT69" s="5"/>
      <c r="AUU69" s="5"/>
      <c r="AUV69" s="5"/>
      <c r="AUW69" s="5"/>
      <c r="AUX69" s="5"/>
      <c r="AUY69" s="5"/>
      <c r="AUZ69" s="5"/>
      <c r="AVA69" s="5"/>
      <c r="AVB69" s="5"/>
      <c r="AVC69" s="5"/>
      <c r="AVD69" s="5"/>
      <c r="AVE69" s="5"/>
      <c r="AVF69" s="5"/>
      <c r="AVG69" s="5"/>
      <c r="AVH69" s="5"/>
      <c r="AVI69" s="5"/>
      <c r="AVJ69" s="5"/>
      <c r="AVK69" s="5"/>
      <c r="AVL69" s="5"/>
      <c r="AVM69" s="5"/>
      <c r="AVN69" s="5"/>
      <c r="AVO69" s="5"/>
      <c r="AVP69" s="5"/>
      <c r="AVQ69" s="5"/>
      <c r="AVR69" s="5"/>
      <c r="AVS69" s="5"/>
      <c r="AVT69" s="5"/>
      <c r="AVU69" s="5"/>
      <c r="AVV69" s="5"/>
      <c r="AVW69" s="5"/>
      <c r="AVX69" s="5"/>
      <c r="AVY69" s="5"/>
      <c r="AVZ69" s="5"/>
      <c r="AWA69" s="5"/>
      <c r="AWB69" s="5"/>
      <c r="AWC69" s="5"/>
      <c r="AWD69" s="5"/>
      <c r="AWE69" s="5"/>
      <c r="AWF69" s="5"/>
      <c r="AWG69" s="5"/>
      <c r="AWH69" s="5"/>
      <c r="AWI69" s="5"/>
      <c r="AWJ69" s="5"/>
      <c r="AWK69" s="5"/>
      <c r="AWL69" s="5"/>
      <c r="AWM69" s="5"/>
      <c r="AWN69" s="5"/>
      <c r="AWO69" s="5"/>
      <c r="AWP69" s="5"/>
      <c r="AWQ69" s="5"/>
      <c r="AWR69" s="5"/>
      <c r="AWS69" s="5"/>
      <c r="AWT69" s="5"/>
      <c r="AWU69" s="5"/>
      <c r="AWV69" s="5"/>
      <c r="AWW69" s="5"/>
      <c r="AWX69" s="5"/>
      <c r="AWY69" s="5"/>
      <c r="AWZ69" s="5"/>
      <c r="AXA69" s="5"/>
      <c r="AXB69" s="5"/>
      <c r="AXC69" s="5"/>
      <c r="AXD69" s="5"/>
      <c r="AXE69" s="5"/>
      <c r="AXF69" s="5"/>
      <c r="AXG69" s="5"/>
      <c r="AXH69" s="5"/>
      <c r="AXI69" s="5"/>
      <c r="AXJ69" s="5"/>
      <c r="AXK69" s="5"/>
      <c r="AXL69" s="5"/>
      <c r="AXM69" s="5"/>
      <c r="AXN69" s="5"/>
      <c r="AXO69" s="5"/>
      <c r="AXP69" s="5"/>
      <c r="AXQ69" s="5"/>
      <c r="AXR69" s="5"/>
      <c r="AXS69" s="5"/>
      <c r="AXT69" s="5"/>
      <c r="AXU69" s="5"/>
      <c r="AXV69" s="5"/>
      <c r="AXW69" s="5"/>
      <c r="AXX69" s="5"/>
      <c r="AXY69" s="5"/>
      <c r="AXZ69" s="5"/>
      <c r="AYA69" s="5"/>
      <c r="AYB69" s="5"/>
      <c r="AYC69" s="5"/>
      <c r="AYD69" s="5"/>
      <c r="AYE69" s="5"/>
      <c r="AYF69" s="5"/>
      <c r="AYG69" s="5"/>
      <c r="AYH69" s="5"/>
      <c r="AYI69" s="5"/>
      <c r="AYJ69" s="5"/>
      <c r="AYK69" s="5"/>
      <c r="AYL69" s="5"/>
      <c r="AYM69" s="5"/>
      <c r="AYN69" s="5"/>
      <c r="AYO69" s="5"/>
      <c r="AYP69" s="5"/>
      <c r="AYQ69" s="5"/>
      <c r="AYR69" s="5"/>
      <c r="AYS69" s="5"/>
      <c r="AYT69" s="5"/>
      <c r="AYU69" s="5"/>
      <c r="AYV69" s="5"/>
      <c r="AYW69" s="5"/>
      <c r="AYX69" s="5"/>
      <c r="AYY69" s="5"/>
      <c r="AYZ69" s="5"/>
      <c r="AZA69" s="5"/>
      <c r="AZB69" s="5"/>
      <c r="AZC69" s="5"/>
      <c r="AZD69" s="5"/>
      <c r="AZE69" s="5"/>
      <c r="AZF69" s="5"/>
      <c r="AZG69" s="5"/>
      <c r="AZH69" s="5"/>
      <c r="AZI69" s="5"/>
      <c r="AZJ69" s="5"/>
      <c r="AZK69" s="5"/>
      <c r="AZL69" s="5"/>
      <c r="AZM69" s="5"/>
      <c r="AZN69" s="5"/>
      <c r="AZO69" s="5"/>
      <c r="AZP69" s="5"/>
      <c r="AZQ69" s="5"/>
      <c r="AZR69" s="5"/>
      <c r="AZS69" s="5"/>
      <c r="AZT69" s="5"/>
      <c r="AZU69" s="5"/>
      <c r="AZV69" s="5"/>
      <c r="AZW69" s="5"/>
      <c r="AZX69" s="5"/>
      <c r="AZY69" s="5"/>
      <c r="AZZ69" s="5"/>
      <c r="BAA69" s="5"/>
      <c r="BAB69" s="5"/>
      <c r="BAC69" s="5"/>
      <c r="BAD69" s="5"/>
      <c r="BAE69" s="5"/>
      <c r="BAF69" s="5"/>
      <c r="BAG69" s="5"/>
      <c r="BAH69" s="5"/>
      <c r="BAI69" s="5"/>
      <c r="BAJ69" s="5"/>
      <c r="BAK69" s="5"/>
      <c r="BAL69" s="5"/>
      <c r="BAM69" s="5"/>
      <c r="BAN69" s="5"/>
      <c r="BAO69" s="5"/>
      <c r="BAP69" s="5"/>
      <c r="BAQ69" s="5"/>
      <c r="BAR69" s="5"/>
      <c r="BAS69" s="5"/>
      <c r="BAT69" s="5"/>
      <c r="BAU69" s="5"/>
      <c r="BAV69" s="5"/>
      <c r="BAW69" s="5"/>
      <c r="BAX69" s="5"/>
      <c r="BAY69" s="5"/>
      <c r="BAZ69" s="5"/>
      <c r="BBA69" s="5"/>
      <c r="BBB69" s="5"/>
      <c r="BBC69" s="5"/>
      <c r="BBD69" s="5"/>
      <c r="BBE69" s="5"/>
      <c r="BBF69" s="5"/>
      <c r="BBG69" s="5"/>
      <c r="BBH69" s="5"/>
      <c r="BBI69" s="5"/>
      <c r="BBJ69" s="5"/>
      <c r="BBK69" s="5"/>
      <c r="BBL69" s="5"/>
      <c r="BBM69" s="5"/>
      <c r="BBN69" s="5"/>
      <c r="BBO69" s="5"/>
      <c r="BBP69" s="5"/>
      <c r="BBQ69" s="5"/>
      <c r="BBR69" s="5"/>
      <c r="BBS69" s="5"/>
      <c r="BBT69" s="5"/>
      <c r="BBU69" s="5"/>
      <c r="BBV69" s="5"/>
      <c r="BBW69" s="5"/>
      <c r="BBX69" s="5"/>
      <c r="BBY69" s="5"/>
      <c r="BBZ69" s="5"/>
      <c r="BCA69" s="5"/>
      <c r="BCB69" s="5"/>
      <c r="BCC69" s="5"/>
      <c r="BCD69" s="5"/>
      <c r="BCE69" s="5"/>
      <c r="BCF69" s="5"/>
      <c r="BCG69" s="5"/>
      <c r="BCH69" s="5"/>
      <c r="BCI69" s="5"/>
      <c r="BCJ69" s="5"/>
      <c r="BCK69" s="5"/>
      <c r="BCL69" s="5"/>
      <c r="BCM69" s="5"/>
      <c r="BCN69" s="5"/>
      <c r="BCO69" s="5"/>
      <c r="BCP69" s="5"/>
      <c r="BCQ69" s="5"/>
      <c r="BCR69" s="5"/>
      <c r="BCS69" s="5"/>
      <c r="BCT69" s="5"/>
      <c r="BCU69" s="5"/>
      <c r="BCV69" s="5"/>
      <c r="BCW69" s="5"/>
      <c r="BCX69" s="5"/>
      <c r="BCY69" s="5"/>
      <c r="BCZ69" s="5"/>
      <c r="BDA69" s="5"/>
      <c r="BDB69" s="5"/>
      <c r="BDC69" s="5"/>
      <c r="BDD69" s="5"/>
      <c r="BDE69" s="5"/>
      <c r="BDF69" s="5"/>
      <c r="BDG69" s="5"/>
      <c r="BDH69" s="5"/>
      <c r="BDI69" s="5"/>
      <c r="BDJ69" s="5"/>
      <c r="BDK69" s="5"/>
      <c r="BDL69" s="5"/>
      <c r="BDM69" s="5"/>
      <c r="BDN69" s="5"/>
      <c r="BDO69" s="5"/>
      <c r="BDP69" s="5"/>
      <c r="BDQ69" s="5"/>
      <c r="BDR69" s="5"/>
      <c r="BDS69" s="5"/>
      <c r="BDT69" s="5"/>
      <c r="BDU69" s="5"/>
      <c r="BDV69" s="5"/>
      <c r="BDW69" s="5"/>
      <c r="BDX69" s="5"/>
      <c r="BDY69" s="5"/>
      <c r="BDZ69" s="5"/>
      <c r="BEA69" s="5"/>
      <c r="BEB69" s="5"/>
      <c r="BEC69" s="5"/>
      <c r="BED69" s="5"/>
      <c r="BEE69" s="5"/>
      <c r="BEF69" s="5"/>
      <c r="BEG69" s="5"/>
      <c r="BEH69" s="5"/>
      <c r="BEI69" s="5"/>
      <c r="BEJ69" s="5"/>
      <c r="BEK69" s="5"/>
      <c r="BEL69" s="5"/>
      <c r="BEM69" s="5"/>
      <c r="BEN69" s="5"/>
      <c r="BEO69" s="5"/>
      <c r="BEP69" s="5"/>
      <c r="BEQ69" s="5"/>
      <c r="BER69" s="5"/>
      <c r="BES69" s="5"/>
      <c r="BET69" s="5"/>
      <c r="BEU69" s="5"/>
      <c r="BEV69" s="5"/>
      <c r="BEW69" s="5"/>
      <c r="BEX69" s="5"/>
      <c r="BEY69" s="5"/>
      <c r="BEZ69" s="5"/>
      <c r="BFA69" s="5"/>
      <c r="BFB69" s="5"/>
      <c r="BFC69" s="5"/>
      <c r="BFD69" s="5"/>
      <c r="BFE69" s="5"/>
      <c r="BFF69" s="5"/>
      <c r="BFG69" s="5"/>
      <c r="BFH69" s="5"/>
      <c r="BFI69" s="5"/>
      <c r="BFJ69" s="5"/>
      <c r="BFK69" s="5"/>
      <c r="BFL69" s="5"/>
      <c r="BFM69" s="5"/>
      <c r="BFN69" s="5"/>
      <c r="BFO69" s="5"/>
      <c r="BFP69" s="5"/>
      <c r="BFQ69" s="5"/>
      <c r="BFR69" s="5"/>
      <c r="BFS69" s="5"/>
      <c r="BFT69" s="5"/>
      <c r="BFU69" s="5"/>
      <c r="BFV69" s="5"/>
      <c r="BFW69" s="5"/>
      <c r="BFX69" s="5"/>
      <c r="BFY69" s="5"/>
      <c r="BFZ69" s="5"/>
      <c r="BGA69" s="5"/>
      <c r="BGB69" s="5"/>
      <c r="BGC69" s="5"/>
      <c r="BGD69" s="5"/>
      <c r="BGE69" s="5"/>
      <c r="BGF69" s="5"/>
      <c r="BGG69" s="5"/>
      <c r="BGH69" s="5"/>
      <c r="BGI69" s="5"/>
      <c r="BGJ69" s="5"/>
      <c r="BGK69" s="5"/>
      <c r="BGL69" s="5"/>
      <c r="BGM69" s="5"/>
      <c r="BGN69" s="5"/>
      <c r="BGO69" s="5"/>
      <c r="BGP69" s="5"/>
      <c r="BGQ69" s="5"/>
      <c r="BGR69" s="5"/>
      <c r="BGS69" s="5"/>
      <c r="BGT69" s="5"/>
      <c r="BGU69" s="5"/>
      <c r="BGV69" s="5"/>
      <c r="BGW69" s="5"/>
      <c r="BGX69" s="5"/>
      <c r="BGY69" s="5"/>
      <c r="BGZ69" s="5"/>
      <c r="BHA69" s="5"/>
      <c r="BHB69" s="5"/>
      <c r="BHC69" s="5"/>
      <c r="BHD69" s="5"/>
      <c r="BHE69" s="5"/>
      <c r="BHF69" s="5"/>
      <c r="BHG69" s="5"/>
      <c r="BHH69" s="5"/>
      <c r="BHI69" s="5"/>
      <c r="BHJ69" s="5"/>
      <c r="BHK69" s="5"/>
      <c r="BHL69" s="5"/>
      <c r="BHM69" s="5"/>
      <c r="BHN69" s="5"/>
      <c r="BHO69" s="5"/>
      <c r="BHP69" s="5"/>
      <c r="BHQ69" s="5"/>
      <c r="BHR69" s="5"/>
      <c r="BHS69" s="5"/>
      <c r="BHT69" s="5"/>
      <c r="BHU69" s="5"/>
      <c r="BHV69" s="5"/>
      <c r="BHW69" s="5"/>
      <c r="BHX69" s="5"/>
      <c r="BHY69" s="5"/>
      <c r="BHZ69" s="5"/>
      <c r="BIA69" s="5"/>
      <c r="BIB69" s="5"/>
      <c r="BIC69" s="5"/>
      <c r="BID69" s="5"/>
      <c r="BIE69" s="5"/>
      <c r="BIF69" s="5"/>
      <c r="BIG69" s="5"/>
      <c r="BIH69" s="5"/>
      <c r="BII69" s="5"/>
      <c r="BIJ69" s="5"/>
      <c r="BIK69" s="5"/>
      <c r="BIL69" s="5"/>
      <c r="BIM69" s="5"/>
      <c r="BIN69" s="5"/>
      <c r="BIO69" s="5"/>
      <c r="BIP69" s="5"/>
      <c r="BIQ69" s="5"/>
      <c r="BIR69" s="5"/>
      <c r="BIS69" s="5"/>
      <c r="BIT69" s="5"/>
      <c r="BIU69" s="5"/>
      <c r="BIV69" s="5"/>
      <c r="BIW69" s="5"/>
      <c r="BIX69" s="5"/>
      <c r="BIY69" s="5"/>
      <c r="BIZ69" s="5"/>
      <c r="BJA69" s="5"/>
      <c r="BJB69" s="5"/>
      <c r="BJC69" s="5"/>
      <c r="BJD69" s="5"/>
      <c r="BJE69" s="5"/>
      <c r="BJF69" s="5"/>
      <c r="BJG69" s="5"/>
      <c r="BJH69" s="5"/>
      <c r="BJI69" s="5"/>
      <c r="BJJ69" s="5"/>
      <c r="BJK69" s="5"/>
      <c r="BJL69" s="5"/>
      <c r="BJM69" s="5"/>
      <c r="BJN69" s="5"/>
      <c r="BJO69" s="5"/>
      <c r="BJP69" s="5"/>
      <c r="BJQ69" s="5"/>
      <c r="BJR69" s="5"/>
      <c r="BJS69" s="5"/>
      <c r="BJT69" s="5"/>
      <c r="BJU69" s="5"/>
      <c r="BJV69" s="5"/>
      <c r="BJW69" s="5"/>
      <c r="BJX69" s="5"/>
      <c r="BJY69" s="5"/>
      <c r="BJZ69" s="5"/>
      <c r="BKA69" s="5"/>
      <c r="BKB69" s="5"/>
      <c r="BKC69" s="5"/>
      <c r="BKD69" s="5"/>
      <c r="BKE69" s="5"/>
      <c r="BKF69" s="5"/>
      <c r="BKG69" s="5"/>
      <c r="BKH69" s="5"/>
      <c r="BKI69" s="5"/>
      <c r="BKJ69" s="5"/>
      <c r="BKK69" s="5"/>
      <c r="BKL69" s="5"/>
      <c r="BKM69" s="5"/>
      <c r="BKN69" s="5"/>
      <c r="BKO69" s="5"/>
      <c r="BKP69" s="5"/>
      <c r="BKQ69" s="5"/>
      <c r="BKR69" s="5"/>
      <c r="BKS69" s="5"/>
      <c r="BKT69" s="5"/>
      <c r="BKU69" s="5"/>
      <c r="BKV69" s="5"/>
      <c r="BKW69" s="5"/>
      <c r="BKX69" s="5"/>
      <c r="BKY69" s="5"/>
      <c r="BKZ69" s="5"/>
      <c r="BLA69" s="5"/>
      <c r="BLB69" s="5"/>
      <c r="BLC69" s="5"/>
      <c r="BLD69" s="5"/>
      <c r="BLE69" s="5"/>
      <c r="BLF69" s="5"/>
      <c r="BLG69" s="5"/>
      <c r="BLH69" s="5"/>
      <c r="BLI69" s="5"/>
      <c r="BLJ69" s="5"/>
      <c r="BLK69" s="5"/>
      <c r="BLL69" s="5"/>
      <c r="BLM69" s="5"/>
      <c r="BLN69" s="5"/>
      <c r="BLO69" s="5"/>
      <c r="BLP69" s="5"/>
      <c r="BLQ69" s="5"/>
      <c r="BLR69" s="5"/>
      <c r="BLS69" s="5"/>
      <c r="BLT69" s="5"/>
      <c r="BLU69" s="5"/>
      <c r="BLV69" s="5"/>
      <c r="BLW69" s="5"/>
      <c r="BLX69" s="5"/>
      <c r="BLY69" s="5"/>
      <c r="BLZ69" s="5"/>
      <c r="BMA69" s="5"/>
      <c r="BMB69" s="5"/>
      <c r="BMC69" s="5"/>
      <c r="BMD69" s="5"/>
      <c r="BME69" s="5"/>
      <c r="BMF69" s="5"/>
      <c r="BMG69" s="5"/>
      <c r="BMH69" s="5"/>
      <c r="BMI69" s="5"/>
      <c r="BMJ69" s="5"/>
      <c r="BMK69" s="5"/>
      <c r="BML69" s="5"/>
      <c r="BMM69" s="5"/>
      <c r="BMN69" s="5"/>
      <c r="BMO69" s="5"/>
      <c r="BMP69" s="5"/>
      <c r="BMQ69" s="5"/>
      <c r="BMR69" s="5"/>
      <c r="BMS69" s="5"/>
      <c r="BMT69" s="5"/>
      <c r="BMU69" s="5"/>
      <c r="BMV69" s="5"/>
      <c r="BMW69" s="5"/>
      <c r="BMX69" s="5"/>
      <c r="BMY69" s="5"/>
      <c r="BMZ69" s="5"/>
      <c r="BNA69" s="5"/>
      <c r="BNB69" s="5"/>
      <c r="BNC69" s="5"/>
      <c r="BND69" s="5"/>
      <c r="BNE69" s="5"/>
      <c r="BNF69" s="5"/>
      <c r="BNG69" s="5"/>
      <c r="BNH69" s="5"/>
      <c r="BNI69" s="5"/>
      <c r="BNJ69" s="5"/>
      <c r="BNK69" s="5"/>
      <c r="BNL69" s="5"/>
      <c r="BNM69" s="5"/>
      <c r="BNN69" s="5"/>
      <c r="BNO69" s="5"/>
      <c r="BNP69" s="5"/>
      <c r="BNQ69" s="5"/>
      <c r="BNR69" s="5"/>
      <c r="BNS69" s="5"/>
      <c r="BNT69" s="5"/>
      <c r="BNU69" s="5"/>
      <c r="BNV69" s="5"/>
      <c r="BNW69" s="5"/>
      <c r="BNX69" s="5"/>
      <c r="BNY69" s="5"/>
      <c r="BNZ69" s="5"/>
      <c r="BOA69" s="5"/>
      <c r="BOB69" s="5"/>
      <c r="BOC69" s="5"/>
      <c r="BOD69" s="5"/>
      <c r="BOE69" s="5"/>
      <c r="BOF69" s="5"/>
      <c r="BOG69" s="5"/>
      <c r="BOH69" s="5"/>
      <c r="BOI69" s="5"/>
      <c r="BOJ69" s="5"/>
      <c r="BOK69" s="5"/>
      <c r="BOL69" s="5"/>
      <c r="BOM69" s="5"/>
      <c r="BON69" s="5"/>
      <c r="BOO69" s="5"/>
      <c r="BOP69" s="5"/>
      <c r="BOQ69" s="5"/>
      <c r="BOR69" s="5"/>
      <c r="BOS69" s="5"/>
      <c r="BOT69" s="5"/>
      <c r="BOU69" s="5"/>
      <c r="BOV69" s="5"/>
      <c r="BOW69" s="5"/>
      <c r="BOX69" s="5"/>
      <c r="BOY69" s="5"/>
      <c r="BOZ69" s="5"/>
      <c r="BPA69" s="5"/>
      <c r="BPB69" s="5"/>
      <c r="BPC69" s="5"/>
      <c r="BPD69" s="5"/>
      <c r="BPE69" s="5"/>
      <c r="BPF69" s="5"/>
      <c r="BPG69" s="5"/>
      <c r="BPH69" s="5"/>
      <c r="BPI69" s="5"/>
      <c r="BPJ69" s="5"/>
      <c r="BPK69" s="5"/>
      <c r="BPL69" s="5"/>
      <c r="BPM69" s="5"/>
      <c r="BPN69" s="5"/>
      <c r="BPO69" s="5"/>
      <c r="BPP69" s="5"/>
      <c r="BPQ69" s="5"/>
      <c r="BPR69" s="5"/>
      <c r="BPS69" s="5"/>
      <c r="BPT69" s="5"/>
      <c r="BPU69" s="5"/>
      <c r="BPV69" s="5"/>
      <c r="BPW69" s="5"/>
      <c r="BPX69" s="5"/>
      <c r="BPY69" s="5"/>
      <c r="BPZ69" s="5"/>
      <c r="BQA69" s="5"/>
      <c r="BQB69" s="5"/>
      <c r="BQC69" s="5"/>
      <c r="BQD69" s="5"/>
      <c r="BQE69" s="5"/>
      <c r="BQF69" s="5"/>
      <c r="BQG69" s="5"/>
      <c r="BQH69" s="5"/>
      <c r="BQI69" s="5"/>
      <c r="BQJ69" s="5"/>
      <c r="BQK69" s="5"/>
      <c r="BQL69" s="5"/>
      <c r="BQM69" s="5"/>
      <c r="BQN69" s="5"/>
      <c r="BQO69" s="5"/>
      <c r="BQP69" s="5"/>
      <c r="BQQ69" s="5"/>
      <c r="BQR69" s="5"/>
      <c r="BQS69" s="5"/>
      <c r="BQT69" s="5"/>
      <c r="BQU69" s="5"/>
      <c r="BQV69" s="5"/>
      <c r="BQW69" s="5"/>
      <c r="BQX69" s="5"/>
      <c r="BQY69" s="5"/>
      <c r="BQZ69" s="5"/>
      <c r="BRA69" s="5"/>
      <c r="BRB69" s="5"/>
      <c r="BRC69" s="5"/>
      <c r="BRD69" s="5"/>
      <c r="BRE69" s="5"/>
      <c r="BRF69" s="5"/>
      <c r="BRG69" s="5"/>
      <c r="BRH69" s="5"/>
      <c r="BRI69" s="5"/>
      <c r="BRJ69" s="5"/>
      <c r="BRK69" s="5"/>
      <c r="BRL69" s="5"/>
      <c r="BRM69" s="5"/>
      <c r="BRN69" s="5"/>
      <c r="BRO69" s="5"/>
      <c r="BRP69" s="5"/>
      <c r="BRQ69" s="5"/>
      <c r="BRR69" s="5"/>
      <c r="BRS69" s="5"/>
      <c r="BRT69" s="5"/>
      <c r="BRU69" s="5"/>
      <c r="BRV69" s="5"/>
      <c r="BRW69" s="5"/>
      <c r="BRX69" s="5"/>
      <c r="BRY69" s="5"/>
      <c r="BRZ69" s="5"/>
      <c r="BSA69" s="5"/>
      <c r="BSB69" s="5"/>
      <c r="BSC69" s="5"/>
      <c r="BSD69" s="5"/>
      <c r="BSE69" s="5"/>
      <c r="BSF69" s="5"/>
      <c r="BSG69" s="5"/>
      <c r="BSH69" s="5"/>
      <c r="BSI69" s="5"/>
      <c r="BSJ69" s="5"/>
      <c r="BSK69" s="5"/>
      <c r="BSL69" s="5"/>
      <c r="BSM69" s="5"/>
      <c r="BSN69" s="5"/>
      <c r="BSO69" s="5"/>
      <c r="BSP69" s="5"/>
      <c r="BSQ69" s="5"/>
      <c r="BSR69" s="5"/>
      <c r="BSS69" s="5"/>
      <c r="BST69" s="5"/>
      <c r="BSU69" s="5"/>
      <c r="BSV69" s="5"/>
      <c r="BSW69" s="5"/>
      <c r="BSX69" s="5"/>
      <c r="BSY69" s="5"/>
      <c r="BSZ69" s="5"/>
      <c r="BTA69" s="5"/>
      <c r="BTB69" s="5"/>
      <c r="BTC69" s="5"/>
      <c r="BTD69" s="5"/>
      <c r="BTE69" s="5"/>
      <c r="BTF69" s="5"/>
      <c r="BTG69" s="5"/>
      <c r="BTH69" s="5"/>
      <c r="BTI69" s="5"/>
      <c r="BTJ69" s="5"/>
      <c r="BTK69" s="5"/>
      <c r="BTL69" s="5"/>
      <c r="BTM69" s="5"/>
      <c r="BTN69" s="5"/>
      <c r="BTO69" s="5"/>
      <c r="BTP69" s="5"/>
      <c r="BTQ69" s="5"/>
      <c r="BTR69" s="5"/>
      <c r="BTS69" s="5"/>
      <c r="BTT69" s="5"/>
      <c r="BTU69" s="5"/>
      <c r="BTV69" s="5"/>
      <c r="BTW69" s="5"/>
      <c r="BTX69" s="5"/>
      <c r="BTY69" s="5"/>
      <c r="BTZ69" s="5"/>
      <c r="BUA69" s="5"/>
      <c r="BUB69" s="5"/>
      <c r="BUC69" s="5"/>
      <c r="BUD69" s="5"/>
      <c r="BUE69" s="5"/>
      <c r="BUF69" s="5"/>
      <c r="BUG69" s="5"/>
      <c r="BUH69" s="5"/>
      <c r="BUI69" s="5"/>
      <c r="BUJ69" s="5"/>
      <c r="BUK69" s="5"/>
      <c r="BUL69" s="5"/>
      <c r="BUM69" s="5"/>
      <c r="BUN69" s="5"/>
      <c r="BUO69" s="5"/>
      <c r="BUP69" s="5"/>
      <c r="BUQ69" s="5"/>
      <c r="BUR69" s="5"/>
      <c r="BUS69" s="5"/>
      <c r="BUT69" s="5"/>
      <c r="BUU69" s="5"/>
      <c r="BUV69" s="5"/>
      <c r="BUW69" s="5"/>
      <c r="BUX69" s="5"/>
      <c r="BUY69" s="5"/>
      <c r="BUZ69" s="5"/>
      <c r="BVA69" s="5"/>
      <c r="BVB69" s="5"/>
      <c r="BVC69" s="5"/>
      <c r="BVD69" s="5"/>
      <c r="BVE69" s="5"/>
      <c r="BVF69" s="5"/>
      <c r="BVG69" s="5"/>
      <c r="BVH69" s="5"/>
      <c r="BVI69" s="5"/>
      <c r="BVJ69" s="5"/>
      <c r="BVK69" s="5"/>
      <c r="BVL69" s="5"/>
      <c r="BVM69" s="5"/>
      <c r="BVN69" s="5"/>
      <c r="BVO69" s="5"/>
      <c r="BVP69" s="5"/>
      <c r="BVQ69" s="5"/>
      <c r="BVR69" s="5"/>
      <c r="BVS69" s="5"/>
      <c r="BVT69" s="5"/>
      <c r="BVU69" s="5"/>
      <c r="BVV69" s="5"/>
      <c r="BVW69" s="5"/>
      <c r="BVX69" s="5"/>
      <c r="BVY69" s="5"/>
      <c r="BVZ69" s="5"/>
      <c r="BWA69" s="5"/>
      <c r="BWB69" s="5"/>
      <c r="BWC69" s="5"/>
      <c r="BWD69" s="5"/>
      <c r="BWE69" s="5"/>
      <c r="BWF69" s="5"/>
      <c r="BWG69" s="5"/>
      <c r="BWH69" s="5"/>
      <c r="BWI69" s="5"/>
      <c r="BWJ69" s="5"/>
      <c r="BWK69" s="5"/>
      <c r="BWL69" s="5"/>
      <c r="BWM69" s="5"/>
      <c r="BWN69" s="5"/>
      <c r="BWO69" s="5"/>
      <c r="BWP69" s="5"/>
      <c r="BWQ69" s="5"/>
      <c r="BWR69" s="5"/>
      <c r="BWS69" s="5"/>
      <c r="BWT69" s="5"/>
      <c r="BWU69" s="5"/>
      <c r="BWV69" s="5"/>
      <c r="BWW69" s="5"/>
      <c r="BWX69" s="5"/>
      <c r="BWY69" s="5"/>
      <c r="BWZ69" s="5"/>
      <c r="BXA69" s="5"/>
      <c r="BXB69" s="5"/>
      <c r="BXC69" s="5"/>
      <c r="BXD69" s="5"/>
      <c r="BXE69" s="5"/>
      <c r="BXF69" s="5"/>
      <c r="BXG69" s="5"/>
      <c r="BXH69" s="5"/>
      <c r="BXI69" s="5"/>
      <c r="BXJ69" s="5"/>
      <c r="BXK69" s="5"/>
      <c r="BXL69" s="5"/>
      <c r="BXM69" s="5"/>
      <c r="BXN69" s="5"/>
      <c r="BXO69" s="5"/>
      <c r="BXP69" s="5"/>
      <c r="BXQ69" s="5"/>
      <c r="BXR69" s="5"/>
      <c r="BXS69" s="5"/>
      <c r="BXT69" s="5"/>
      <c r="BXU69" s="5"/>
      <c r="BXV69" s="5"/>
      <c r="BXW69" s="5"/>
      <c r="BXX69" s="5"/>
      <c r="BXY69" s="5"/>
      <c r="BXZ69" s="5"/>
      <c r="BYA69" s="5"/>
      <c r="BYB69" s="5"/>
      <c r="BYC69" s="5"/>
      <c r="BYD69" s="5"/>
      <c r="BYE69" s="5"/>
      <c r="BYF69" s="5"/>
      <c r="BYG69" s="5"/>
      <c r="BYH69" s="5"/>
      <c r="BYI69" s="5"/>
      <c r="BYJ69" s="5"/>
      <c r="BYK69" s="5"/>
      <c r="BYL69" s="5"/>
      <c r="BYM69" s="5"/>
      <c r="BYN69" s="5"/>
      <c r="BYO69" s="5"/>
      <c r="BYP69" s="5"/>
      <c r="BYQ69" s="5"/>
      <c r="BYR69" s="5"/>
      <c r="BYS69" s="5"/>
      <c r="BYT69" s="5"/>
      <c r="BYU69" s="5"/>
      <c r="BYV69" s="5"/>
      <c r="BYW69" s="5"/>
      <c r="BYX69" s="5"/>
      <c r="BYY69" s="5"/>
      <c r="BYZ69" s="5"/>
      <c r="BZA69" s="5"/>
      <c r="BZB69" s="5"/>
      <c r="BZC69" s="5"/>
      <c r="BZD69" s="5"/>
      <c r="BZE69" s="5"/>
      <c r="BZF69" s="5"/>
      <c r="BZG69" s="5"/>
      <c r="BZH69" s="5"/>
      <c r="BZI69" s="5"/>
      <c r="BZJ69" s="5"/>
      <c r="BZK69" s="5"/>
      <c r="BZL69" s="5"/>
      <c r="BZM69" s="5"/>
      <c r="BZN69" s="5"/>
      <c r="BZO69" s="5"/>
      <c r="BZP69" s="5"/>
      <c r="BZQ69" s="5"/>
      <c r="BZR69" s="5"/>
      <c r="BZS69" s="5"/>
      <c r="BZT69" s="5"/>
      <c r="BZU69" s="5"/>
      <c r="BZV69" s="5"/>
      <c r="BZW69" s="5"/>
      <c r="BZX69" s="5"/>
      <c r="BZY69" s="5"/>
      <c r="BZZ69" s="5"/>
      <c r="CAA69" s="5"/>
      <c r="CAB69" s="5"/>
      <c r="CAC69" s="5"/>
      <c r="CAD69" s="5"/>
      <c r="CAE69" s="5"/>
      <c r="CAF69" s="5"/>
      <c r="CAG69" s="5"/>
      <c r="CAH69" s="5"/>
      <c r="CAI69" s="5"/>
      <c r="CAJ69" s="5"/>
      <c r="CAK69" s="5"/>
      <c r="CAL69" s="5"/>
      <c r="CAM69" s="5"/>
      <c r="CAN69" s="5"/>
      <c r="CAO69" s="5"/>
      <c r="CAP69" s="5"/>
      <c r="CAQ69" s="5"/>
      <c r="CAR69" s="5"/>
      <c r="CAS69" s="5"/>
      <c r="CAT69" s="5"/>
      <c r="CAU69" s="5"/>
      <c r="CAV69" s="5"/>
      <c r="CAW69" s="5"/>
      <c r="CAX69" s="5"/>
      <c r="CAY69" s="5"/>
      <c r="CAZ69" s="5"/>
      <c r="CBA69" s="5"/>
      <c r="CBB69" s="5"/>
      <c r="CBC69" s="5"/>
      <c r="CBD69" s="5"/>
      <c r="CBE69" s="5"/>
      <c r="CBF69" s="5"/>
      <c r="CBG69" s="5"/>
      <c r="CBH69" s="5"/>
      <c r="CBI69" s="5"/>
      <c r="CBJ69" s="5"/>
      <c r="CBK69" s="5"/>
      <c r="CBL69" s="5"/>
      <c r="CBM69" s="5"/>
      <c r="CBN69" s="5"/>
      <c r="CBO69" s="5"/>
      <c r="CBP69" s="5"/>
      <c r="CBQ69" s="5"/>
      <c r="CBR69" s="5"/>
      <c r="CBS69" s="5"/>
      <c r="CBT69" s="5"/>
      <c r="CBU69" s="5"/>
      <c r="CBV69" s="5"/>
      <c r="CBW69" s="5"/>
      <c r="CBX69" s="5"/>
      <c r="CBY69" s="5"/>
      <c r="CBZ69" s="5"/>
      <c r="CCA69" s="5"/>
      <c r="CCB69" s="5"/>
      <c r="CCC69" s="5"/>
      <c r="CCD69" s="5"/>
      <c r="CCE69" s="5"/>
      <c r="CCF69" s="5"/>
      <c r="CCG69" s="5"/>
      <c r="CCH69" s="5"/>
      <c r="CCI69" s="5"/>
      <c r="CCJ69" s="5"/>
      <c r="CCK69" s="5"/>
      <c r="CCL69" s="5"/>
      <c r="CCM69" s="5"/>
      <c r="CCN69" s="5"/>
      <c r="CCO69" s="5"/>
      <c r="CCP69" s="5"/>
      <c r="CCQ69" s="5"/>
      <c r="CCR69" s="5"/>
      <c r="CCS69" s="5"/>
      <c r="CCT69" s="5"/>
      <c r="CCU69" s="5"/>
      <c r="CCV69" s="5"/>
      <c r="CCW69" s="5"/>
      <c r="CCX69" s="5"/>
      <c r="CCY69" s="5"/>
      <c r="CCZ69" s="5"/>
    </row>
    <row r="70" spans="1:2132" ht="15" customHeight="1" outlineLevel="1">
      <c r="A70" s="831"/>
      <c r="B70" s="815" t="s">
        <v>42</v>
      </c>
      <c r="C70" s="38" t="s">
        <v>81</v>
      </c>
      <c r="D70" s="829"/>
      <c r="E70" s="812" t="s">
        <v>1374</v>
      </c>
      <c r="F70" s="829"/>
      <c r="G70" s="14" t="s">
        <v>36</v>
      </c>
      <c r="H70" s="14"/>
      <c r="I70" s="13"/>
      <c r="J70" s="13"/>
      <c r="K70" s="13"/>
      <c r="L70" s="13"/>
      <c r="M70" s="829">
        <f>SUM(N70:N72,S70:S72)</f>
        <v>0</v>
      </c>
      <c r="N70" s="13">
        <f t="shared" si="2"/>
        <v>0</v>
      </c>
      <c r="O70" s="32"/>
      <c r="P70" s="13"/>
      <c r="Q70" s="13"/>
      <c r="R70" s="155"/>
      <c r="S70" s="155"/>
      <c r="T70" s="13">
        <f t="shared" si="1"/>
        <v>8</v>
      </c>
      <c r="U70" s="23">
        <v>1</v>
      </c>
      <c r="V70" s="23">
        <v>1</v>
      </c>
      <c r="W70" s="23"/>
      <c r="X70" s="23">
        <v>2</v>
      </c>
      <c r="Y70" s="23"/>
      <c r="Z70" s="23"/>
      <c r="AA70" s="12">
        <v>1</v>
      </c>
      <c r="AB70" s="12">
        <v>1</v>
      </c>
      <c r="AC70" s="12"/>
      <c r="AD70" s="364"/>
      <c r="AE70" s="364"/>
      <c r="AF70" s="12"/>
      <c r="AG70" s="45"/>
      <c r="AH70" s="12"/>
      <c r="AI70" s="12"/>
      <c r="AJ70" s="45"/>
      <c r="AK70" s="12">
        <v>0</v>
      </c>
      <c r="AL70" s="12"/>
      <c r="AM70" s="12"/>
      <c r="AN70" s="12"/>
      <c r="AO70" s="12"/>
      <c r="AP70" s="12">
        <v>2</v>
      </c>
      <c r="AQ70" s="12"/>
      <c r="AR70" s="12"/>
      <c r="AS70" s="23">
        <v>12</v>
      </c>
      <c r="AT70" s="23"/>
      <c r="AU70" s="23">
        <v>33</v>
      </c>
      <c r="AV70" s="12"/>
      <c r="AW70" s="12"/>
      <c r="AX70" s="380"/>
      <c r="AY70" s="12"/>
      <c r="AZ70" s="511"/>
      <c r="BA70" s="511"/>
      <c r="BB70" s="511"/>
      <c r="BC70" s="140"/>
      <c r="BD70" s="507"/>
    </row>
    <row r="71" spans="1:2132" ht="15" customHeight="1" outlineLevel="1">
      <c r="A71" s="831"/>
      <c r="B71" s="857"/>
      <c r="C71" s="38" t="s">
        <v>79</v>
      </c>
      <c r="D71" s="846"/>
      <c r="E71" s="846"/>
      <c r="F71" s="846"/>
      <c r="G71" s="14"/>
      <c r="H71" s="14"/>
      <c r="I71" s="13"/>
      <c r="J71" s="13"/>
      <c r="K71" s="13"/>
      <c r="L71" s="13"/>
      <c r="M71" s="848"/>
      <c r="N71" s="13">
        <f t="shared" si="2"/>
        <v>0</v>
      </c>
      <c r="O71" s="13"/>
      <c r="P71" s="13"/>
      <c r="Q71" s="13"/>
      <c r="R71" s="13"/>
      <c r="S71" s="13"/>
      <c r="T71" s="13">
        <f t="shared" si="1"/>
        <v>11</v>
      </c>
      <c r="U71" s="23"/>
      <c r="V71" s="23">
        <v>2</v>
      </c>
      <c r="W71" s="23"/>
      <c r="X71" s="23"/>
      <c r="Y71" s="23"/>
      <c r="Z71" s="23"/>
      <c r="AA71" s="12">
        <v>1</v>
      </c>
      <c r="AB71" s="12">
        <v>1</v>
      </c>
      <c r="AC71" s="12"/>
      <c r="AD71" s="364"/>
      <c r="AE71" s="364"/>
      <c r="AF71" s="12"/>
      <c r="AG71" s="45">
        <v>2</v>
      </c>
      <c r="AH71" s="12"/>
      <c r="AI71" s="12"/>
      <c r="AJ71" s="45"/>
      <c r="AK71" s="12">
        <v>4</v>
      </c>
      <c r="AL71" s="12"/>
      <c r="AM71" s="12">
        <v>1</v>
      </c>
      <c r="AN71" s="12"/>
      <c r="AO71" s="12"/>
      <c r="AP71" s="12"/>
      <c r="AQ71" s="12"/>
      <c r="AR71" s="12"/>
      <c r="AS71" s="23"/>
      <c r="AT71" s="23"/>
      <c r="AU71" s="23">
        <v>1</v>
      </c>
      <c r="AV71" s="12"/>
      <c r="AW71" s="12"/>
      <c r="AX71" s="380"/>
      <c r="AY71" s="12"/>
      <c r="AZ71" s="511"/>
      <c r="BA71" s="511"/>
      <c r="BB71" s="511"/>
      <c r="BC71" s="140"/>
      <c r="BD71" s="507"/>
    </row>
    <row r="72" spans="1:2132" ht="15.75" customHeight="1" outlineLevel="1">
      <c r="A72" s="831"/>
      <c r="B72" s="858"/>
      <c r="C72" s="38" t="s">
        <v>80</v>
      </c>
      <c r="D72" s="847"/>
      <c r="E72" s="847"/>
      <c r="F72" s="847"/>
      <c r="G72" s="14"/>
      <c r="H72" s="14"/>
      <c r="I72" s="13"/>
      <c r="J72" s="13"/>
      <c r="K72" s="13"/>
      <c r="L72" s="13"/>
      <c r="M72" s="849"/>
      <c r="N72" s="13">
        <f t="shared" si="2"/>
        <v>0</v>
      </c>
      <c r="O72" s="13"/>
      <c r="P72" s="13"/>
      <c r="Q72" s="13"/>
      <c r="R72" s="13"/>
      <c r="S72" s="13"/>
      <c r="T72" s="13">
        <f t="shared" si="1"/>
        <v>11</v>
      </c>
      <c r="U72" s="23"/>
      <c r="V72" s="23">
        <v>2</v>
      </c>
      <c r="W72" s="23"/>
      <c r="X72" s="23"/>
      <c r="Y72" s="23"/>
      <c r="Z72" s="23"/>
      <c r="AA72" s="12">
        <v>1</v>
      </c>
      <c r="AB72" s="12">
        <v>1</v>
      </c>
      <c r="AC72" s="12"/>
      <c r="AD72" s="364"/>
      <c r="AE72" s="364"/>
      <c r="AF72" s="12"/>
      <c r="AG72" s="45">
        <v>2</v>
      </c>
      <c r="AH72" s="12"/>
      <c r="AI72" s="12"/>
      <c r="AJ72" s="45"/>
      <c r="AK72" s="12">
        <v>4</v>
      </c>
      <c r="AL72" s="12"/>
      <c r="AM72" s="12">
        <v>1</v>
      </c>
      <c r="AN72" s="12"/>
      <c r="AO72" s="12"/>
      <c r="AP72" s="12"/>
      <c r="AQ72" s="12"/>
      <c r="AR72" s="12"/>
      <c r="AS72" s="23"/>
      <c r="AT72" s="23"/>
      <c r="AU72" s="23">
        <v>1</v>
      </c>
      <c r="AV72" s="12"/>
      <c r="AW72" s="12"/>
      <c r="AX72" s="380"/>
      <c r="AY72" s="12"/>
      <c r="AZ72" s="511"/>
      <c r="BA72" s="511"/>
      <c r="BB72" s="511"/>
      <c r="BC72" s="140"/>
      <c r="BD72" s="507"/>
    </row>
    <row r="73" spans="1:2132" ht="15.75" customHeight="1" outlineLevel="1">
      <c r="A73" s="831"/>
      <c r="B73" s="815" t="s">
        <v>246</v>
      </c>
      <c r="C73" s="38" t="s">
        <v>93</v>
      </c>
      <c r="D73" s="829"/>
      <c r="E73" s="812" t="s">
        <v>43</v>
      </c>
      <c r="F73" s="829"/>
      <c r="G73" s="14" t="s">
        <v>36</v>
      </c>
      <c r="H73" s="14"/>
      <c r="I73" s="13"/>
      <c r="J73" s="13"/>
      <c r="K73" s="13"/>
      <c r="L73" s="13"/>
      <c r="M73" s="829">
        <f>SUM(N73:N75,S73:S75)</f>
        <v>0</v>
      </c>
      <c r="N73" s="13">
        <f t="shared" si="2"/>
        <v>0</v>
      </c>
      <c r="O73" s="32"/>
      <c r="P73" s="13"/>
      <c r="Q73" s="13"/>
      <c r="R73" s="155"/>
      <c r="S73" s="32"/>
      <c r="T73" s="13">
        <f t="shared" si="1"/>
        <v>99</v>
      </c>
      <c r="U73" s="23">
        <v>2</v>
      </c>
      <c r="V73" s="23">
        <v>2</v>
      </c>
      <c r="W73" s="23">
        <v>2</v>
      </c>
      <c r="X73" s="23">
        <v>2</v>
      </c>
      <c r="Y73" s="23">
        <v>2</v>
      </c>
      <c r="Z73" s="23">
        <v>2</v>
      </c>
      <c r="AA73" s="12">
        <v>1</v>
      </c>
      <c r="AB73" s="12">
        <v>1</v>
      </c>
      <c r="AC73" s="12"/>
      <c r="AD73" s="364"/>
      <c r="AE73" s="364">
        <v>2</v>
      </c>
      <c r="AF73" s="12">
        <v>22</v>
      </c>
      <c r="AG73" s="45">
        <v>3</v>
      </c>
      <c r="AH73" s="12">
        <v>4</v>
      </c>
      <c r="AI73" s="12">
        <v>8</v>
      </c>
      <c r="AJ73" s="45">
        <v>8</v>
      </c>
      <c r="AK73" s="12"/>
      <c r="AL73" s="12">
        <v>15</v>
      </c>
      <c r="AM73" s="12">
        <v>8</v>
      </c>
      <c r="AN73" s="12">
        <v>4</v>
      </c>
      <c r="AO73" s="12">
        <v>9</v>
      </c>
      <c r="AP73" s="12">
        <v>2</v>
      </c>
      <c r="AQ73" s="12"/>
      <c r="AR73" s="12"/>
      <c r="AS73" s="23">
        <v>19</v>
      </c>
      <c r="AT73" s="23"/>
      <c r="AU73" s="23">
        <v>49</v>
      </c>
      <c r="AV73" s="12"/>
      <c r="AW73" s="12"/>
      <c r="AX73" s="380"/>
      <c r="AY73" s="12"/>
      <c r="AZ73" s="511"/>
      <c r="BA73" s="511"/>
      <c r="BB73" s="511"/>
      <c r="BC73" s="140"/>
      <c r="BD73" s="507"/>
    </row>
    <row r="74" spans="1:2132" ht="15" customHeight="1" outlineLevel="1">
      <c r="A74" s="831"/>
      <c r="B74" s="857"/>
      <c r="C74" s="38" t="s">
        <v>94</v>
      </c>
      <c r="D74" s="846"/>
      <c r="E74" s="846"/>
      <c r="F74" s="846"/>
      <c r="G74" s="14"/>
      <c r="H74" s="14"/>
      <c r="I74" s="13"/>
      <c r="J74" s="13"/>
      <c r="K74" s="13"/>
      <c r="L74" s="13"/>
      <c r="M74" s="848"/>
      <c r="N74" s="13">
        <f t="shared" si="2"/>
        <v>0</v>
      </c>
      <c r="O74" s="13"/>
      <c r="P74" s="13"/>
      <c r="Q74" s="13"/>
      <c r="R74" s="13"/>
      <c r="S74" s="13"/>
      <c r="T74" s="13">
        <f t="shared" si="1"/>
        <v>18</v>
      </c>
      <c r="U74" s="23"/>
      <c r="V74" s="23">
        <v>2</v>
      </c>
      <c r="W74" s="23"/>
      <c r="X74" s="23"/>
      <c r="Y74" s="23">
        <v>2</v>
      </c>
      <c r="Z74" s="23">
        <v>2</v>
      </c>
      <c r="AA74" s="12">
        <v>1</v>
      </c>
      <c r="AB74" s="12"/>
      <c r="AC74" s="12"/>
      <c r="AD74" s="364"/>
      <c r="AE74" s="364"/>
      <c r="AF74" s="12">
        <v>4</v>
      </c>
      <c r="AG74" s="45">
        <v>2</v>
      </c>
      <c r="AH74" s="12"/>
      <c r="AI74" s="12"/>
      <c r="AJ74" s="45"/>
      <c r="AK74" s="12">
        <v>4</v>
      </c>
      <c r="AL74" s="12"/>
      <c r="AM74" s="12">
        <v>1</v>
      </c>
      <c r="AN74" s="12"/>
      <c r="AO74" s="12"/>
      <c r="AP74" s="12"/>
      <c r="AQ74" s="12"/>
      <c r="AR74" s="12"/>
      <c r="AS74" s="23"/>
      <c r="AT74" s="23"/>
      <c r="AU74" s="23">
        <v>5</v>
      </c>
      <c r="AV74" s="12"/>
      <c r="AW74" s="12"/>
      <c r="AX74" s="380"/>
      <c r="AY74" s="12"/>
      <c r="AZ74" s="511"/>
      <c r="BA74" s="511"/>
      <c r="BB74" s="511"/>
      <c r="BC74" s="140"/>
      <c r="BD74" s="507"/>
    </row>
    <row r="75" spans="1:2132" ht="15" customHeight="1" outlineLevel="1">
      <c r="A75" s="831"/>
      <c r="B75" s="858"/>
      <c r="C75" s="38" t="s">
        <v>95</v>
      </c>
      <c r="D75" s="847"/>
      <c r="E75" s="847"/>
      <c r="F75" s="847"/>
      <c r="G75" s="14"/>
      <c r="H75" s="14"/>
      <c r="I75" s="13"/>
      <c r="J75" s="13"/>
      <c r="K75" s="13"/>
      <c r="L75" s="13"/>
      <c r="M75" s="849"/>
      <c r="N75" s="13">
        <f t="shared" si="2"/>
        <v>0</v>
      </c>
      <c r="O75" s="13"/>
      <c r="P75" s="13"/>
      <c r="Q75" s="13"/>
      <c r="R75" s="13"/>
      <c r="S75" s="13"/>
      <c r="T75" s="13">
        <f t="shared" si="1"/>
        <v>16</v>
      </c>
      <c r="U75" s="23"/>
      <c r="V75" s="23">
        <v>2</v>
      </c>
      <c r="W75" s="23"/>
      <c r="X75" s="23"/>
      <c r="Y75" s="23">
        <v>2</v>
      </c>
      <c r="Z75" s="23">
        <v>2</v>
      </c>
      <c r="AA75" s="12">
        <v>1</v>
      </c>
      <c r="AB75" s="12"/>
      <c r="AC75" s="12"/>
      <c r="AD75" s="364"/>
      <c r="AE75" s="364"/>
      <c r="AF75" s="12">
        <v>2</v>
      </c>
      <c r="AG75" s="45">
        <v>2</v>
      </c>
      <c r="AH75" s="12"/>
      <c r="AI75" s="12"/>
      <c r="AJ75" s="45"/>
      <c r="AK75" s="12">
        <v>4</v>
      </c>
      <c r="AL75" s="12"/>
      <c r="AM75" s="12">
        <v>1</v>
      </c>
      <c r="AN75" s="12"/>
      <c r="AO75" s="12"/>
      <c r="AP75" s="12"/>
      <c r="AQ75" s="12"/>
      <c r="AR75" s="12"/>
      <c r="AS75" s="23"/>
      <c r="AT75" s="23"/>
      <c r="AU75" s="23">
        <v>1</v>
      </c>
      <c r="AV75" s="12"/>
      <c r="AW75" s="12"/>
      <c r="AX75" s="380"/>
      <c r="AY75" s="12"/>
      <c r="AZ75" s="511"/>
      <c r="BA75" s="511"/>
      <c r="BB75" s="511"/>
      <c r="BC75" s="140"/>
      <c r="BD75" s="507"/>
    </row>
    <row r="76" spans="1:2132" ht="15" customHeight="1" outlineLevel="1">
      <c r="A76" s="831"/>
      <c r="B76" s="815" t="s">
        <v>1376</v>
      </c>
      <c r="C76" s="38" t="s">
        <v>93</v>
      </c>
      <c r="D76" s="829"/>
      <c r="E76" s="812" t="s">
        <v>1567</v>
      </c>
      <c r="F76" s="829"/>
      <c r="G76" s="14" t="s">
        <v>36</v>
      </c>
      <c r="H76" s="14"/>
      <c r="I76" s="13"/>
      <c r="J76" s="13"/>
      <c r="K76" s="13"/>
      <c r="L76" s="13"/>
      <c r="M76" s="829">
        <f>SUM(N76:N78,S76:S78)</f>
        <v>0</v>
      </c>
      <c r="N76" s="13">
        <f t="shared" si="2"/>
        <v>0</v>
      </c>
      <c r="O76" s="32"/>
      <c r="P76" s="13"/>
      <c r="Q76" s="13"/>
      <c r="R76" s="13"/>
      <c r="S76" s="13"/>
      <c r="T76" s="13">
        <f t="shared" si="1"/>
        <v>47</v>
      </c>
      <c r="U76" s="23"/>
      <c r="V76" s="23">
        <v>1</v>
      </c>
      <c r="W76" s="23"/>
      <c r="X76" s="23">
        <v>2</v>
      </c>
      <c r="Y76" s="23">
        <v>1</v>
      </c>
      <c r="Z76" s="23">
        <v>1</v>
      </c>
      <c r="AA76" s="12">
        <v>1</v>
      </c>
      <c r="AB76" s="12">
        <v>1</v>
      </c>
      <c r="AC76" s="12">
        <v>1</v>
      </c>
      <c r="AD76" s="364"/>
      <c r="AE76" s="364">
        <v>2</v>
      </c>
      <c r="AF76" s="12">
        <v>4</v>
      </c>
      <c r="AG76" s="45">
        <v>7</v>
      </c>
      <c r="AH76" s="12">
        <v>4</v>
      </c>
      <c r="AI76" s="12"/>
      <c r="AJ76" s="45"/>
      <c r="AK76" s="12"/>
      <c r="AL76" s="12">
        <v>7</v>
      </c>
      <c r="AM76" s="12">
        <v>4</v>
      </c>
      <c r="AN76" s="12">
        <v>4</v>
      </c>
      <c r="AO76" s="12">
        <v>5</v>
      </c>
      <c r="AP76" s="12">
        <v>2</v>
      </c>
      <c r="AQ76" s="12"/>
      <c r="AR76" s="12"/>
      <c r="AS76" s="23">
        <v>9</v>
      </c>
      <c r="AT76" s="23"/>
      <c r="AU76" s="23">
        <v>6</v>
      </c>
      <c r="AV76" s="12"/>
      <c r="AW76" s="12"/>
      <c r="AX76" s="380"/>
      <c r="AY76" s="12"/>
      <c r="AZ76" s="511"/>
      <c r="BA76" s="511"/>
      <c r="BB76" s="511"/>
      <c r="BC76" s="140"/>
      <c r="BD76" s="507"/>
    </row>
    <row r="77" spans="1:2132" ht="15" customHeight="1" outlineLevel="1">
      <c r="A77" s="831"/>
      <c r="B77" s="857"/>
      <c r="C77" s="38" t="s">
        <v>94</v>
      </c>
      <c r="D77" s="846"/>
      <c r="E77" s="846"/>
      <c r="F77" s="846"/>
      <c r="G77" s="14"/>
      <c r="H77" s="14"/>
      <c r="I77" s="13"/>
      <c r="J77" s="13"/>
      <c r="K77" s="13"/>
      <c r="L77" s="13"/>
      <c r="M77" s="848"/>
      <c r="N77" s="13">
        <f t="shared" si="2"/>
        <v>0</v>
      </c>
      <c r="O77" s="13"/>
      <c r="P77" s="13"/>
      <c r="Q77" s="13"/>
      <c r="R77" s="13"/>
      <c r="S77" s="13"/>
      <c r="T77" s="13">
        <f t="shared" si="1"/>
        <v>14</v>
      </c>
      <c r="U77" s="23"/>
      <c r="V77" s="23">
        <v>1</v>
      </c>
      <c r="W77" s="23"/>
      <c r="X77" s="23"/>
      <c r="Y77" s="23"/>
      <c r="Z77" s="23"/>
      <c r="AA77" s="12">
        <v>1</v>
      </c>
      <c r="AB77" s="12">
        <v>1</v>
      </c>
      <c r="AC77" s="12"/>
      <c r="AD77" s="364"/>
      <c r="AE77" s="364"/>
      <c r="AF77" s="12">
        <v>1</v>
      </c>
      <c r="AG77" s="45">
        <v>2</v>
      </c>
      <c r="AH77" s="12"/>
      <c r="AI77" s="12"/>
      <c r="AJ77" s="45"/>
      <c r="AK77" s="12">
        <v>4</v>
      </c>
      <c r="AL77" s="12"/>
      <c r="AM77" s="12">
        <v>1</v>
      </c>
      <c r="AN77" s="12"/>
      <c r="AO77" s="12">
        <v>3</v>
      </c>
      <c r="AP77" s="12"/>
      <c r="AQ77" s="12"/>
      <c r="AR77" s="12"/>
      <c r="AS77" s="23"/>
      <c r="AT77" s="23"/>
      <c r="AU77" s="23">
        <v>1</v>
      </c>
      <c r="AV77" s="12"/>
      <c r="AW77" s="12"/>
      <c r="AX77" s="380"/>
      <c r="AY77" s="12"/>
      <c r="AZ77" s="511"/>
      <c r="BA77" s="511"/>
      <c r="BB77" s="511"/>
      <c r="BC77" s="140"/>
      <c r="BD77" s="507"/>
    </row>
    <row r="78" spans="1:2132" ht="15.75" customHeight="1" outlineLevel="1">
      <c r="A78" s="831"/>
      <c r="B78" s="858"/>
      <c r="C78" s="38" t="s">
        <v>95</v>
      </c>
      <c r="D78" s="847"/>
      <c r="E78" s="847"/>
      <c r="F78" s="847"/>
      <c r="G78" s="14"/>
      <c r="H78" s="14"/>
      <c r="I78" s="13"/>
      <c r="J78" s="13"/>
      <c r="K78" s="13"/>
      <c r="L78" s="13"/>
      <c r="M78" s="849"/>
      <c r="N78" s="13">
        <f t="shared" si="2"/>
        <v>0</v>
      </c>
      <c r="O78" s="13"/>
      <c r="P78" s="13"/>
      <c r="Q78" s="13"/>
      <c r="R78" s="13"/>
      <c r="S78" s="13"/>
      <c r="T78" s="13">
        <f t="shared" si="1"/>
        <v>13</v>
      </c>
      <c r="U78" s="23"/>
      <c r="V78" s="23">
        <v>1</v>
      </c>
      <c r="W78" s="23"/>
      <c r="X78" s="23"/>
      <c r="Y78" s="23"/>
      <c r="Z78" s="23"/>
      <c r="AA78" s="12">
        <v>1</v>
      </c>
      <c r="AB78" s="12">
        <v>1</v>
      </c>
      <c r="AC78" s="12"/>
      <c r="AD78" s="364"/>
      <c r="AE78" s="364"/>
      <c r="AF78" s="12">
        <v>1</v>
      </c>
      <c r="AG78" s="45">
        <v>2</v>
      </c>
      <c r="AH78" s="12"/>
      <c r="AI78" s="12"/>
      <c r="AJ78" s="45"/>
      <c r="AK78" s="12">
        <v>4</v>
      </c>
      <c r="AL78" s="12"/>
      <c r="AM78" s="12">
        <v>1</v>
      </c>
      <c r="AN78" s="12"/>
      <c r="AO78" s="12">
        <v>2</v>
      </c>
      <c r="AP78" s="12"/>
      <c r="AQ78" s="12"/>
      <c r="AR78" s="12"/>
      <c r="AS78" s="23"/>
      <c r="AT78" s="23"/>
      <c r="AU78" s="23">
        <v>2</v>
      </c>
      <c r="AV78" s="12"/>
      <c r="AW78" s="12"/>
      <c r="AX78" s="380"/>
      <c r="AY78" s="12"/>
      <c r="AZ78" s="511"/>
      <c r="BA78" s="511"/>
      <c r="BB78" s="511"/>
      <c r="BC78" s="140"/>
      <c r="BD78" s="507"/>
    </row>
    <row r="79" spans="1:2132" ht="15.75" customHeight="1" outlineLevel="1">
      <c r="A79" s="831"/>
      <c r="B79" s="815" t="s">
        <v>910</v>
      </c>
      <c r="C79" s="38" t="s">
        <v>93</v>
      </c>
      <c r="D79" s="829"/>
      <c r="E79" s="812" t="s">
        <v>1375</v>
      </c>
      <c r="F79" s="829"/>
      <c r="G79" s="14" t="s">
        <v>36</v>
      </c>
      <c r="H79" s="14"/>
      <c r="I79" s="13"/>
      <c r="J79" s="13"/>
      <c r="K79" s="13"/>
      <c r="L79" s="13"/>
      <c r="M79" s="829">
        <f>SUM(N79:N81,S79:S81)</f>
        <v>0</v>
      </c>
      <c r="N79" s="13">
        <f t="shared" si="2"/>
        <v>0</v>
      </c>
      <c r="O79" s="32"/>
      <c r="P79" s="13"/>
      <c r="Q79" s="13"/>
      <c r="R79" s="13"/>
      <c r="S79" s="32"/>
      <c r="T79" s="13">
        <f t="shared" si="1"/>
        <v>63</v>
      </c>
      <c r="U79" s="23">
        <v>2</v>
      </c>
      <c r="V79" s="23">
        <v>1</v>
      </c>
      <c r="W79" s="23"/>
      <c r="X79" s="23"/>
      <c r="Y79" s="23">
        <v>1</v>
      </c>
      <c r="Z79" s="23">
        <v>1</v>
      </c>
      <c r="AA79" s="12">
        <v>1</v>
      </c>
      <c r="AB79" s="12">
        <v>1</v>
      </c>
      <c r="AC79" s="12"/>
      <c r="AD79" s="364"/>
      <c r="AE79" s="364"/>
      <c r="AF79" s="23">
        <v>13</v>
      </c>
      <c r="AG79" s="45">
        <v>7</v>
      </c>
      <c r="AH79" s="12">
        <v>4</v>
      </c>
      <c r="AI79" s="12">
        <v>8</v>
      </c>
      <c r="AJ79" s="45">
        <v>8</v>
      </c>
      <c r="AK79" s="12">
        <v>1</v>
      </c>
      <c r="AL79" s="12">
        <v>8</v>
      </c>
      <c r="AM79" s="12">
        <v>4</v>
      </c>
      <c r="AN79" s="12"/>
      <c r="AO79" s="12">
        <v>1</v>
      </c>
      <c r="AP79" s="12">
        <v>2</v>
      </c>
      <c r="AQ79" s="12"/>
      <c r="AR79" s="12"/>
      <c r="AS79" s="23">
        <v>9</v>
      </c>
      <c r="AT79" s="23"/>
      <c r="AU79" s="23">
        <v>28</v>
      </c>
      <c r="AV79" s="12"/>
      <c r="AW79" s="12"/>
      <c r="AX79" s="380"/>
      <c r="AY79" s="12"/>
      <c r="AZ79" s="511"/>
      <c r="BA79" s="511"/>
      <c r="BB79" s="511"/>
      <c r="BC79" s="140"/>
      <c r="BD79" s="507"/>
    </row>
    <row r="80" spans="1:2132" ht="15.75" customHeight="1" outlineLevel="1">
      <c r="A80" s="831"/>
      <c r="B80" s="857"/>
      <c r="C80" s="38" t="s">
        <v>94</v>
      </c>
      <c r="D80" s="846"/>
      <c r="E80" s="846"/>
      <c r="F80" s="846"/>
      <c r="G80" s="14"/>
      <c r="H80" s="14"/>
      <c r="I80" s="13"/>
      <c r="J80" s="13"/>
      <c r="K80" s="13"/>
      <c r="L80" s="13"/>
      <c r="M80" s="848"/>
      <c r="N80" s="13">
        <f t="shared" si="2"/>
        <v>0</v>
      </c>
      <c r="O80" s="13"/>
      <c r="P80" s="13"/>
      <c r="Q80" s="13"/>
      <c r="R80" s="13"/>
      <c r="S80" s="13"/>
      <c r="T80" s="13">
        <f t="shared" si="1"/>
        <v>9</v>
      </c>
      <c r="U80" s="23"/>
      <c r="V80" s="23">
        <v>1</v>
      </c>
      <c r="W80" s="23"/>
      <c r="X80" s="23"/>
      <c r="Y80" s="23"/>
      <c r="Z80" s="23"/>
      <c r="AA80" s="12">
        <v>1</v>
      </c>
      <c r="AB80" s="12">
        <v>1</v>
      </c>
      <c r="AC80" s="12"/>
      <c r="AD80" s="364"/>
      <c r="AE80" s="364"/>
      <c r="AF80" s="12">
        <v>2</v>
      </c>
      <c r="AG80" s="45">
        <v>2</v>
      </c>
      <c r="AH80" s="12"/>
      <c r="AI80" s="12"/>
      <c r="AJ80" s="45"/>
      <c r="AK80" s="12">
        <v>1</v>
      </c>
      <c r="AL80" s="12"/>
      <c r="AM80" s="12">
        <v>1</v>
      </c>
      <c r="AN80" s="12"/>
      <c r="AO80" s="12"/>
      <c r="AP80" s="12"/>
      <c r="AQ80" s="12"/>
      <c r="AR80" s="12"/>
      <c r="AS80" s="23"/>
      <c r="AT80" s="23"/>
      <c r="AU80" s="23">
        <v>3</v>
      </c>
      <c r="AV80" s="12"/>
      <c r="AW80" s="12"/>
      <c r="AX80" s="380"/>
      <c r="AY80" s="12"/>
      <c r="AZ80" s="511"/>
      <c r="BA80" s="511"/>
      <c r="BB80" s="511"/>
      <c r="BC80" s="140"/>
      <c r="BD80" s="507"/>
    </row>
    <row r="81" spans="1:56" ht="15.75" customHeight="1" outlineLevel="1">
      <c r="A81" s="831"/>
      <c r="B81" s="858"/>
      <c r="C81" s="38" t="s">
        <v>95</v>
      </c>
      <c r="D81" s="847"/>
      <c r="E81" s="847"/>
      <c r="F81" s="847"/>
      <c r="G81" s="14"/>
      <c r="H81" s="14"/>
      <c r="I81" s="13"/>
      <c r="J81" s="13"/>
      <c r="K81" s="13"/>
      <c r="L81" s="13"/>
      <c r="M81" s="849"/>
      <c r="N81" s="13">
        <f t="shared" si="2"/>
        <v>0</v>
      </c>
      <c r="O81" s="13"/>
      <c r="P81" s="13"/>
      <c r="Q81" s="13"/>
      <c r="R81" s="13"/>
      <c r="S81" s="13"/>
      <c r="T81" s="13">
        <f t="shared" si="1"/>
        <v>8</v>
      </c>
      <c r="U81" s="23"/>
      <c r="V81" s="23">
        <v>1</v>
      </c>
      <c r="W81" s="23"/>
      <c r="X81" s="23"/>
      <c r="Y81" s="23"/>
      <c r="Z81" s="23"/>
      <c r="AA81" s="12">
        <v>1</v>
      </c>
      <c r="AB81" s="12">
        <v>1</v>
      </c>
      <c r="AC81" s="12"/>
      <c r="AD81" s="364"/>
      <c r="AE81" s="364"/>
      <c r="AF81" s="12">
        <v>1</v>
      </c>
      <c r="AG81" s="45">
        <v>2</v>
      </c>
      <c r="AH81" s="12"/>
      <c r="AI81" s="12"/>
      <c r="AJ81" s="45"/>
      <c r="AK81" s="12">
        <v>1</v>
      </c>
      <c r="AL81" s="12"/>
      <c r="AM81" s="12">
        <v>1</v>
      </c>
      <c r="AN81" s="12"/>
      <c r="AO81" s="12"/>
      <c r="AP81" s="12"/>
      <c r="AQ81" s="12"/>
      <c r="AR81" s="12"/>
      <c r="AS81" s="23"/>
      <c r="AT81" s="23"/>
      <c r="AU81" s="23">
        <v>1</v>
      </c>
      <c r="AV81" s="12"/>
      <c r="AW81" s="12"/>
      <c r="AX81" s="380"/>
      <c r="AY81" s="12"/>
      <c r="AZ81" s="511"/>
      <c r="BA81" s="511"/>
      <c r="BB81" s="511"/>
      <c r="BC81" s="140"/>
      <c r="BD81" s="507"/>
    </row>
    <row r="82" spans="1:56" ht="15.75" customHeight="1" outlineLevel="1">
      <c r="A82" s="831"/>
      <c r="B82" s="859" t="s">
        <v>1377</v>
      </c>
      <c r="C82" s="247" t="s">
        <v>93</v>
      </c>
      <c r="D82" s="852"/>
      <c r="E82" s="862" t="s">
        <v>912</v>
      </c>
      <c r="F82" s="852"/>
      <c r="G82" s="122"/>
      <c r="H82" s="122"/>
      <c r="I82" s="54"/>
      <c r="J82" s="54"/>
      <c r="K82" s="54"/>
      <c r="L82" s="54"/>
      <c r="M82" s="863">
        <f>SUM(N82:N84,S82:S84)</f>
        <v>0</v>
      </c>
      <c r="N82" s="54"/>
      <c r="O82" s="54"/>
      <c r="P82" s="54"/>
      <c r="Q82" s="54"/>
      <c r="R82" s="54"/>
      <c r="S82" s="54"/>
      <c r="T82" s="54">
        <f t="shared" si="1"/>
        <v>37</v>
      </c>
      <c r="U82" s="46">
        <v>2</v>
      </c>
      <c r="V82" s="46">
        <v>1</v>
      </c>
      <c r="W82" s="46"/>
      <c r="X82" s="46"/>
      <c r="Y82" s="46">
        <v>1</v>
      </c>
      <c r="Z82" s="46">
        <v>1</v>
      </c>
      <c r="AA82" s="125">
        <v>1</v>
      </c>
      <c r="AB82" s="125">
        <v>1</v>
      </c>
      <c r="AC82" s="125">
        <v>1</v>
      </c>
      <c r="AD82" s="365"/>
      <c r="AE82" s="365">
        <v>2</v>
      </c>
      <c r="AF82" s="125">
        <v>4</v>
      </c>
      <c r="AG82" s="110">
        <v>1</v>
      </c>
      <c r="AH82" s="125">
        <v>2</v>
      </c>
      <c r="AI82" s="125">
        <v>8</v>
      </c>
      <c r="AJ82" s="110"/>
      <c r="AK82" s="125">
        <v>1</v>
      </c>
      <c r="AL82" s="125">
        <v>2</v>
      </c>
      <c r="AM82" s="125">
        <v>1</v>
      </c>
      <c r="AN82" s="46">
        <v>4</v>
      </c>
      <c r="AO82" s="125">
        <v>2</v>
      </c>
      <c r="AP82" s="125">
        <v>2</v>
      </c>
      <c r="AQ82" s="125"/>
      <c r="AR82" s="125"/>
      <c r="AS82" s="46">
        <v>7</v>
      </c>
      <c r="AT82" s="46"/>
      <c r="AU82" s="46">
        <v>3</v>
      </c>
      <c r="AV82" s="125"/>
      <c r="AW82" s="125"/>
      <c r="AX82" s="383"/>
      <c r="AY82" s="125"/>
      <c r="AZ82" s="513"/>
      <c r="BA82" s="513"/>
      <c r="BB82" s="513"/>
      <c r="BC82" s="125"/>
      <c r="BD82" s="504"/>
    </row>
    <row r="83" spans="1:56" ht="15.75" customHeight="1" outlineLevel="1">
      <c r="A83" s="831"/>
      <c r="B83" s="860"/>
      <c r="C83" s="247" t="s">
        <v>94</v>
      </c>
      <c r="D83" s="853"/>
      <c r="E83" s="853"/>
      <c r="F83" s="853"/>
      <c r="G83" s="122"/>
      <c r="H83" s="122"/>
      <c r="I83" s="54"/>
      <c r="J83" s="54"/>
      <c r="K83" s="54"/>
      <c r="L83" s="54"/>
      <c r="M83" s="864"/>
      <c r="N83" s="54"/>
      <c r="O83" s="54"/>
      <c r="P83" s="54"/>
      <c r="Q83" s="54"/>
      <c r="R83" s="54"/>
      <c r="S83" s="54"/>
      <c r="T83" s="54">
        <f t="shared" si="1"/>
        <v>7</v>
      </c>
      <c r="U83" s="46"/>
      <c r="V83" s="46">
        <v>1</v>
      </c>
      <c r="W83" s="46"/>
      <c r="X83" s="46"/>
      <c r="Y83" s="46"/>
      <c r="Z83" s="46"/>
      <c r="AA83" s="125">
        <v>1</v>
      </c>
      <c r="AB83" s="125">
        <v>1</v>
      </c>
      <c r="AC83" s="125"/>
      <c r="AD83" s="365"/>
      <c r="AE83" s="365"/>
      <c r="AF83" s="125">
        <v>1</v>
      </c>
      <c r="AG83" s="110">
        <v>2</v>
      </c>
      <c r="AH83" s="125"/>
      <c r="AI83" s="125"/>
      <c r="AJ83" s="110"/>
      <c r="AK83" s="125">
        <v>1</v>
      </c>
      <c r="AL83" s="125"/>
      <c r="AM83" s="125"/>
      <c r="AN83" s="114"/>
      <c r="AO83" s="125"/>
      <c r="AP83" s="125"/>
      <c r="AQ83" s="125"/>
      <c r="AR83" s="125"/>
      <c r="AS83" s="46"/>
      <c r="AT83" s="46"/>
      <c r="AU83" s="46">
        <v>1</v>
      </c>
      <c r="AV83" s="125"/>
      <c r="AW83" s="125"/>
      <c r="AX83" s="383"/>
      <c r="AY83" s="125"/>
      <c r="AZ83" s="513"/>
      <c r="BA83" s="513"/>
      <c r="BB83" s="513"/>
      <c r="BC83" s="125"/>
      <c r="BD83" s="504"/>
    </row>
    <row r="84" spans="1:56" ht="15.75" customHeight="1" outlineLevel="1">
      <c r="A84" s="831"/>
      <c r="B84" s="861"/>
      <c r="C84" s="247" t="s">
        <v>95</v>
      </c>
      <c r="D84" s="854"/>
      <c r="E84" s="854"/>
      <c r="F84" s="854"/>
      <c r="G84" s="122"/>
      <c r="H84" s="122"/>
      <c r="I84" s="54"/>
      <c r="J84" s="54"/>
      <c r="K84" s="54"/>
      <c r="L84" s="54"/>
      <c r="M84" s="865"/>
      <c r="N84" s="54"/>
      <c r="O84" s="54"/>
      <c r="P84" s="54"/>
      <c r="Q84" s="54"/>
      <c r="R84" s="54"/>
      <c r="S84" s="54"/>
      <c r="T84" s="54">
        <f t="shared" si="1"/>
        <v>6</v>
      </c>
      <c r="U84" s="46"/>
      <c r="V84" s="46">
        <v>1</v>
      </c>
      <c r="W84" s="46"/>
      <c r="X84" s="46"/>
      <c r="Y84" s="46"/>
      <c r="Z84" s="46"/>
      <c r="AA84" s="125">
        <v>1</v>
      </c>
      <c r="AB84" s="125">
        <v>1</v>
      </c>
      <c r="AC84" s="125"/>
      <c r="AD84" s="365"/>
      <c r="AE84" s="365"/>
      <c r="AF84" s="125">
        <v>1</v>
      </c>
      <c r="AG84" s="110">
        <v>2</v>
      </c>
      <c r="AH84" s="125"/>
      <c r="AI84" s="125"/>
      <c r="AJ84" s="110"/>
      <c r="AK84" s="125"/>
      <c r="AL84" s="125"/>
      <c r="AM84" s="125"/>
      <c r="AN84" s="114"/>
      <c r="AO84" s="125"/>
      <c r="AP84" s="125"/>
      <c r="AQ84" s="125"/>
      <c r="AR84" s="125"/>
      <c r="AS84" s="46"/>
      <c r="AT84" s="46"/>
      <c r="AU84" s="46">
        <v>1</v>
      </c>
      <c r="AV84" s="125"/>
      <c r="AW84" s="125"/>
      <c r="AX84" s="383"/>
      <c r="AY84" s="125"/>
      <c r="AZ84" s="513"/>
      <c r="BA84" s="513"/>
      <c r="BB84" s="513"/>
      <c r="BC84" s="125"/>
      <c r="BD84" s="504"/>
    </row>
    <row r="85" spans="1:56" ht="15" customHeight="1" outlineLevel="1">
      <c r="A85" s="831"/>
      <c r="B85" s="122" t="s">
        <v>645</v>
      </c>
      <c r="C85" s="393"/>
      <c r="D85" s="394"/>
      <c r="E85" s="46" t="s">
        <v>261</v>
      </c>
      <c r="F85" s="394"/>
      <c r="G85" s="393" t="s">
        <v>36</v>
      </c>
      <c r="H85" s="393"/>
      <c r="I85" s="54"/>
      <c r="J85" s="54"/>
      <c r="K85" s="54"/>
      <c r="L85" s="54"/>
      <c r="M85" s="54">
        <f t="shared" ref="M85:M105" si="3">N85+S85</f>
        <v>0</v>
      </c>
      <c r="N85" s="54">
        <f t="shared" si="2"/>
        <v>0</v>
      </c>
      <c r="O85" s="54"/>
      <c r="P85" s="54"/>
      <c r="Q85" s="54"/>
      <c r="R85" s="395"/>
      <c r="S85" s="395"/>
      <c r="T85" s="54">
        <f t="shared" si="1"/>
        <v>32</v>
      </c>
      <c r="U85" s="46">
        <v>2</v>
      </c>
      <c r="V85" s="46">
        <v>6</v>
      </c>
      <c r="W85" s="46"/>
      <c r="X85" s="46">
        <v>2</v>
      </c>
      <c r="Y85" s="46"/>
      <c r="Z85" s="46"/>
      <c r="AA85" s="125">
        <v>3</v>
      </c>
      <c r="AB85" s="125">
        <v>1</v>
      </c>
      <c r="AC85" s="125"/>
      <c r="AD85" s="365"/>
      <c r="AE85" s="365"/>
      <c r="AF85" s="125"/>
      <c r="AG85" s="110"/>
      <c r="AH85" s="125">
        <v>4</v>
      </c>
      <c r="AI85" s="125">
        <v>4</v>
      </c>
      <c r="AJ85" s="110"/>
      <c r="AK85" s="125">
        <v>4</v>
      </c>
      <c r="AL85" s="125">
        <v>1</v>
      </c>
      <c r="AM85" s="125">
        <v>1</v>
      </c>
      <c r="AN85" s="125">
        <v>4</v>
      </c>
      <c r="AO85" s="125"/>
      <c r="AP85" s="125"/>
      <c r="AQ85" s="125"/>
      <c r="AR85" s="125"/>
      <c r="AS85" s="46"/>
      <c r="AT85" s="46"/>
      <c r="AU85" s="46"/>
      <c r="AV85" s="125"/>
      <c r="AW85" s="125"/>
      <c r="AX85" s="383"/>
      <c r="AY85" s="125"/>
      <c r="AZ85" s="513"/>
      <c r="BA85" s="513"/>
      <c r="BB85" s="513"/>
      <c r="BC85" s="125"/>
      <c r="BD85" s="504"/>
    </row>
    <row r="86" spans="1:56" ht="15" customHeight="1" outlineLevel="1">
      <c r="A86" s="831"/>
      <c r="B86" s="122" t="s">
        <v>646</v>
      </c>
      <c r="C86" s="393"/>
      <c r="D86" s="394"/>
      <c r="E86" s="46" t="s">
        <v>318</v>
      </c>
      <c r="F86" s="394"/>
      <c r="G86" s="393"/>
      <c r="H86" s="393"/>
      <c r="I86" s="54"/>
      <c r="J86" s="54"/>
      <c r="K86" s="54"/>
      <c r="L86" s="54"/>
      <c r="M86" s="54">
        <f t="shared" si="3"/>
        <v>0</v>
      </c>
      <c r="N86" s="54">
        <f t="shared" si="2"/>
        <v>0</v>
      </c>
      <c r="O86" s="395"/>
      <c r="P86" s="395"/>
      <c r="Q86" s="54"/>
      <c r="R86" s="395"/>
      <c r="S86" s="395"/>
      <c r="T86" s="54">
        <f t="shared" si="1"/>
        <v>26</v>
      </c>
      <c r="U86" s="46">
        <v>2</v>
      </c>
      <c r="V86" s="46">
        <v>6</v>
      </c>
      <c r="W86" s="46"/>
      <c r="X86" s="46">
        <v>2</v>
      </c>
      <c r="Y86" s="46"/>
      <c r="Z86" s="46"/>
      <c r="AA86" s="125">
        <v>3</v>
      </c>
      <c r="AB86" s="125">
        <v>1</v>
      </c>
      <c r="AC86" s="125"/>
      <c r="AD86" s="365"/>
      <c r="AE86" s="365"/>
      <c r="AF86" s="125"/>
      <c r="AG86" s="110"/>
      <c r="AH86" s="125"/>
      <c r="AI86" s="125"/>
      <c r="AJ86" s="110"/>
      <c r="AK86" s="125">
        <v>4</v>
      </c>
      <c r="AL86" s="125">
        <v>1</v>
      </c>
      <c r="AM86" s="125">
        <v>1</v>
      </c>
      <c r="AN86" s="125">
        <v>4</v>
      </c>
      <c r="AO86" s="125"/>
      <c r="AP86" s="125">
        <v>2</v>
      </c>
      <c r="AQ86" s="125"/>
      <c r="AR86" s="125"/>
      <c r="AS86" s="46"/>
      <c r="AT86" s="46"/>
      <c r="AU86" s="46"/>
      <c r="AV86" s="125"/>
      <c r="AW86" s="125"/>
      <c r="AX86" s="383"/>
      <c r="AY86" s="125"/>
      <c r="AZ86" s="513"/>
      <c r="BA86" s="513"/>
      <c r="BB86" s="513"/>
      <c r="BC86" s="125"/>
      <c r="BD86" s="504"/>
    </row>
    <row r="87" spans="1:56" ht="15" customHeight="1" outlineLevel="1">
      <c r="A87" s="831"/>
      <c r="B87" s="35" t="s">
        <v>911</v>
      </c>
      <c r="C87" s="35"/>
      <c r="D87" s="23"/>
      <c r="E87" s="23" t="s">
        <v>1373</v>
      </c>
      <c r="F87" s="23"/>
      <c r="G87" s="35" t="s">
        <v>36</v>
      </c>
      <c r="H87" s="35"/>
      <c r="I87" s="25"/>
      <c r="J87" s="25"/>
      <c r="K87" s="25"/>
      <c r="L87" s="25"/>
      <c r="M87" s="25"/>
      <c r="N87" s="25"/>
      <c r="O87" s="25"/>
      <c r="P87" s="25"/>
      <c r="Q87" s="25"/>
      <c r="R87" s="25"/>
      <c r="S87" s="25"/>
      <c r="T87" s="13">
        <f>SUM(U87:AR87)</f>
        <v>53</v>
      </c>
      <c r="U87" s="23"/>
      <c r="V87" s="23">
        <v>3</v>
      </c>
      <c r="W87" s="23"/>
      <c r="X87" s="23">
        <v>3</v>
      </c>
      <c r="Y87" s="23">
        <v>6</v>
      </c>
      <c r="Z87" s="23">
        <v>6</v>
      </c>
      <c r="AA87" s="23">
        <v>3</v>
      </c>
      <c r="AB87" s="23">
        <v>1</v>
      </c>
      <c r="AC87" s="23"/>
      <c r="AD87" s="363"/>
      <c r="AE87" s="363">
        <v>4</v>
      </c>
      <c r="AF87" s="23">
        <v>13</v>
      </c>
      <c r="AG87" s="156"/>
      <c r="AH87" s="23"/>
      <c r="AI87" s="23">
        <v>1</v>
      </c>
      <c r="AJ87" s="156">
        <v>1</v>
      </c>
      <c r="AK87" s="23">
        <v>4</v>
      </c>
      <c r="AL87" s="23">
        <v>2</v>
      </c>
      <c r="AM87" s="23">
        <v>2</v>
      </c>
      <c r="AN87" s="23">
        <v>4</v>
      </c>
      <c r="AO87" s="23"/>
      <c r="AP87" s="23"/>
      <c r="AQ87" s="23"/>
      <c r="AR87" s="23"/>
      <c r="AS87" s="23">
        <v>20</v>
      </c>
      <c r="AT87" s="23"/>
      <c r="AU87" s="23">
        <v>3</v>
      </c>
      <c r="AV87" s="23"/>
      <c r="AW87" s="23"/>
      <c r="AX87" s="382"/>
      <c r="AY87" s="23"/>
      <c r="AZ87" s="515"/>
      <c r="BA87" s="515"/>
      <c r="BB87" s="515"/>
      <c r="BC87" s="9"/>
      <c r="BD87" s="507"/>
    </row>
    <row r="88" spans="1:56" ht="30" customHeight="1" outlineLevel="1">
      <c r="A88" s="850" t="s">
        <v>2420</v>
      </c>
      <c r="B88" s="494" t="s">
        <v>1657</v>
      </c>
      <c r="C88" s="35"/>
      <c r="D88" s="23"/>
      <c r="E88" s="23" t="s">
        <v>339</v>
      </c>
      <c r="F88" s="23"/>
      <c r="G88" s="8"/>
      <c r="H88" s="8"/>
      <c r="I88" s="25"/>
      <c r="J88" s="25"/>
      <c r="K88" s="25"/>
      <c r="L88" s="25"/>
      <c r="M88" s="25">
        <f t="shared" si="3"/>
        <v>0</v>
      </c>
      <c r="N88" s="25">
        <f t="shared" si="2"/>
        <v>0</v>
      </c>
      <c r="O88" s="25"/>
      <c r="P88" s="25"/>
      <c r="Q88" s="25"/>
      <c r="R88" s="25"/>
      <c r="S88" s="25"/>
      <c r="T88" s="25">
        <f t="shared" si="1"/>
        <v>501</v>
      </c>
      <c r="U88" s="23"/>
      <c r="V88" s="23">
        <v>6</v>
      </c>
      <c r="W88" s="23"/>
      <c r="X88" s="23">
        <v>8</v>
      </c>
      <c r="Y88" s="23"/>
      <c r="Z88" s="23"/>
      <c r="AA88" s="23"/>
      <c r="AB88" s="23"/>
      <c r="AC88" s="23">
        <v>6</v>
      </c>
      <c r="AD88" s="23"/>
      <c r="AE88" s="23"/>
      <c r="AF88" s="23">
        <v>74</v>
      </c>
      <c r="AG88" s="156">
        <v>42</v>
      </c>
      <c r="AH88" s="23">
        <v>48</v>
      </c>
      <c r="AI88" s="23">
        <v>48</v>
      </c>
      <c r="AJ88" s="156">
        <v>48</v>
      </c>
      <c r="AK88" s="23">
        <v>36</v>
      </c>
      <c r="AL88" s="23">
        <v>65</v>
      </c>
      <c r="AM88" s="23">
        <v>48</v>
      </c>
      <c r="AN88" s="23">
        <v>24</v>
      </c>
      <c r="AO88" s="23">
        <v>48</v>
      </c>
      <c r="AP88" s="23"/>
      <c r="AQ88" s="23"/>
      <c r="AR88" s="12"/>
      <c r="AS88" s="23"/>
      <c r="AT88" s="23"/>
      <c r="AU88" s="23"/>
      <c r="AV88" s="12"/>
      <c r="AW88" s="12"/>
      <c r="AX88" s="380"/>
      <c r="AY88" s="12"/>
      <c r="AZ88" s="511"/>
      <c r="BA88" s="511"/>
      <c r="BB88" s="511"/>
      <c r="BC88" s="140"/>
      <c r="BD88" s="507"/>
    </row>
    <row r="89" spans="1:56" ht="15" customHeight="1" outlineLevel="1">
      <c r="A89" s="851"/>
      <c r="B89" s="8" t="s">
        <v>87</v>
      </c>
      <c r="C89" s="35"/>
      <c r="D89" s="23"/>
      <c r="E89" s="23" t="s">
        <v>340</v>
      </c>
      <c r="F89" s="23"/>
      <c r="G89" s="8"/>
      <c r="H89" s="8"/>
      <c r="I89" s="25"/>
      <c r="J89" s="25"/>
      <c r="K89" s="25"/>
      <c r="L89" s="25"/>
      <c r="M89" s="25">
        <f t="shared" si="3"/>
        <v>0</v>
      </c>
      <c r="N89" s="25">
        <f t="shared" si="2"/>
        <v>0</v>
      </c>
      <c r="O89" s="25"/>
      <c r="P89" s="25"/>
      <c r="Q89" s="25"/>
      <c r="R89" s="25"/>
      <c r="S89" s="25"/>
      <c r="T89" s="25">
        <f t="shared" si="1"/>
        <v>205</v>
      </c>
      <c r="U89" s="23"/>
      <c r="V89" s="23">
        <v>0</v>
      </c>
      <c r="W89" s="23"/>
      <c r="X89" s="23"/>
      <c r="Y89" s="23"/>
      <c r="Z89" s="23"/>
      <c r="AA89" s="23"/>
      <c r="AB89" s="23"/>
      <c r="AC89" s="23">
        <v>3</v>
      </c>
      <c r="AD89" s="23"/>
      <c r="AE89" s="23"/>
      <c r="AF89" s="23">
        <v>90</v>
      </c>
      <c r="AG89" s="156"/>
      <c r="AH89" s="23">
        <v>48</v>
      </c>
      <c r="AI89" s="23">
        <v>24</v>
      </c>
      <c r="AJ89" s="156"/>
      <c r="AK89" s="23">
        <v>6</v>
      </c>
      <c r="AL89" s="23">
        <v>25</v>
      </c>
      <c r="AM89" s="23">
        <v>2</v>
      </c>
      <c r="AN89" s="23"/>
      <c r="AO89" s="23">
        <v>7</v>
      </c>
      <c r="AP89" s="23"/>
      <c r="AQ89" s="23"/>
      <c r="AR89" s="12"/>
      <c r="AS89" s="23"/>
      <c r="AT89" s="23"/>
      <c r="AU89" s="23"/>
      <c r="AV89" s="12"/>
      <c r="AW89" s="12"/>
      <c r="AX89" s="380"/>
      <c r="AY89" s="12"/>
      <c r="AZ89" s="511"/>
      <c r="BA89" s="511"/>
      <c r="BB89" s="511"/>
      <c r="BC89" s="140"/>
      <c r="BD89" s="507"/>
    </row>
    <row r="90" spans="1:56" ht="15" customHeight="1" outlineLevel="1">
      <c r="A90" s="851"/>
      <c r="B90" s="8" t="s">
        <v>661</v>
      </c>
      <c r="C90" s="35"/>
      <c r="D90" s="23"/>
      <c r="E90" s="23" t="s">
        <v>662</v>
      </c>
      <c r="F90" s="23" t="s">
        <v>1477</v>
      </c>
      <c r="G90" s="8" t="s">
        <v>1476</v>
      </c>
      <c r="H90" s="8"/>
      <c r="I90" s="25"/>
      <c r="J90" s="25"/>
      <c r="K90" s="25"/>
      <c r="L90" s="25"/>
      <c r="M90" s="25">
        <f t="shared" si="3"/>
        <v>0</v>
      </c>
      <c r="N90" s="25">
        <f t="shared" si="2"/>
        <v>0</v>
      </c>
      <c r="O90" s="25"/>
      <c r="P90" s="25"/>
      <c r="Q90" s="25"/>
      <c r="R90" s="25"/>
      <c r="S90" s="25"/>
      <c r="T90" s="25">
        <f t="shared" si="1"/>
        <v>21</v>
      </c>
      <c r="U90" s="23"/>
      <c r="V90" s="23"/>
      <c r="W90" s="23"/>
      <c r="X90" s="23"/>
      <c r="Y90" s="23"/>
      <c r="Z90" s="23"/>
      <c r="AA90" s="23"/>
      <c r="AB90" s="23"/>
      <c r="AC90" s="23">
        <v>2</v>
      </c>
      <c r="AD90" s="23"/>
      <c r="AE90" s="23"/>
      <c r="AF90" s="23">
        <v>5</v>
      </c>
      <c r="AG90" s="156">
        <v>6</v>
      </c>
      <c r="AH90" s="23">
        <v>2</v>
      </c>
      <c r="AI90" s="23"/>
      <c r="AJ90" s="156"/>
      <c r="AK90" s="23">
        <v>2</v>
      </c>
      <c r="AL90" s="23"/>
      <c r="AM90" s="23"/>
      <c r="AN90" s="23"/>
      <c r="AO90" s="23">
        <v>4</v>
      </c>
      <c r="AP90" s="23"/>
      <c r="AQ90" s="23"/>
      <c r="AR90" s="23"/>
      <c r="AS90" s="23"/>
      <c r="AT90" s="27"/>
      <c r="AU90" s="27"/>
      <c r="AV90" s="12"/>
      <c r="AW90" s="12"/>
      <c r="AX90" s="380"/>
      <c r="AY90" s="12"/>
      <c r="AZ90" s="511"/>
      <c r="BA90" s="511"/>
      <c r="BB90" s="511"/>
      <c r="BC90" s="140"/>
      <c r="BD90" s="507"/>
    </row>
    <row r="91" spans="1:56" ht="15" customHeight="1" outlineLevel="1">
      <c r="A91" s="851"/>
      <c r="B91" s="8" t="s">
        <v>663</v>
      </c>
      <c r="C91" s="35"/>
      <c r="D91" s="23"/>
      <c r="E91" s="23" t="s">
        <v>664</v>
      </c>
      <c r="F91" s="23"/>
      <c r="G91" s="8" t="s">
        <v>1476</v>
      </c>
      <c r="H91" s="8"/>
      <c r="I91" s="25"/>
      <c r="J91" s="25"/>
      <c r="K91" s="25"/>
      <c r="L91" s="25"/>
      <c r="M91" s="25">
        <f t="shared" si="3"/>
        <v>0</v>
      </c>
      <c r="N91" s="25">
        <f t="shared" si="2"/>
        <v>0</v>
      </c>
      <c r="O91" s="25"/>
      <c r="P91" s="25"/>
      <c r="Q91" s="25"/>
      <c r="R91" s="25"/>
      <c r="S91" s="25"/>
      <c r="T91" s="25">
        <f t="shared" si="1"/>
        <v>126</v>
      </c>
      <c r="U91" s="23"/>
      <c r="V91" s="23"/>
      <c r="W91" s="23"/>
      <c r="X91" s="23"/>
      <c r="Y91" s="23"/>
      <c r="Z91" s="23"/>
      <c r="AA91" s="23"/>
      <c r="AB91" s="23"/>
      <c r="AC91" s="23"/>
      <c r="AD91" s="23"/>
      <c r="AE91" s="23"/>
      <c r="AF91" s="23">
        <v>84</v>
      </c>
      <c r="AG91" s="156">
        <v>6</v>
      </c>
      <c r="AH91" s="23">
        <v>24</v>
      </c>
      <c r="AI91" s="23"/>
      <c r="AJ91" s="156"/>
      <c r="AK91" s="23">
        <v>12</v>
      </c>
      <c r="AL91" s="23"/>
      <c r="AM91" s="23"/>
      <c r="AN91" s="23"/>
      <c r="AO91" s="23"/>
      <c r="AP91" s="23"/>
      <c r="AQ91" s="23"/>
      <c r="AR91" s="23"/>
      <c r="AS91" s="23"/>
      <c r="AT91" s="27"/>
      <c r="AU91" s="27"/>
      <c r="AV91" s="12"/>
      <c r="AW91" s="12"/>
      <c r="AX91" s="380"/>
      <c r="AY91" s="12"/>
      <c r="AZ91" s="511"/>
      <c r="BA91" s="511"/>
      <c r="BB91" s="511"/>
      <c r="BC91" s="140"/>
      <c r="BD91" s="507"/>
    </row>
    <row r="92" spans="1:56" ht="32.1" customHeight="1" outlineLevel="1">
      <c r="A92" s="851"/>
      <c r="B92" s="494" t="s">
        <v>1656</v>
      </c>
      <c r="C92" s="35"/>
      <c r="D92" s="23"/>
      <c r="E92" s="23" t="s">
        <v>665</v>
      </c>
      <c r="F92" s="23" t="s">
        <v>1477</v>
      </c>
      <c r="G92" s="8" t="s">
        <v>1476</v>
      </c>
      <c r="H92" s="8"/>
      <c r="I92" s="25"/>
      <c r="J92" s="25"/>
      <c r="K92" s="25"/>
      <c r="L92" s="25"/>
      <c r="M92" s="25">
        <f t="shared" si="3"/>
        <v>0</v>
      </c>
      <c r="N92" s="25">
        <f t="shared" si="2"/>
        <v>0</v>
      </c>
      <c r="O92" s="25"/>
      <c r="P92" s="25"/>
      <c r="Q92" s="25"/>
      <c r="R92" s="25"/>
      <c r="S92" s="25"/>
      <c r="T92" s="25">
        <f t="shared" si="1"/>
        <v>40</v>
      </c>
      <c r="U92" s="23"/>
      <c r="V92" s="23"/>
      <c r="W92" s="23"/>
      <c r="X92" s="23"/>
      <c r="Y92" s="23"/>
      <c r="Z92" s="23"/>
      <c r="AA92" s="23"/>
      <c r="AB92" s="23"/>
      <c r="AC92" s="23">
        <v>2</v>
      </c>
      <c r="AD92" s="23"/>
      <c r="AE92" s="23"/>
      <c r="AF92" s="23">
        <v>12</v>
      </c>
      <c r="AG92" s="156">
        <v>6</v>
      </c>
      <c r="AH92" s="23">
        <v>3</v>
      </c>
      <c r="AI92" s="23">
        <v>2</v>
      </c>
      <c r="AJ92" s="156"/>
      <c r="AK92" s="23">
        <v>4</v>
      </c>
      <c r="AL92" s="23">
        <v>8</v>
      </c>
      <c r="AM92" s="23"/>
      <c r="AN92" s="23"/>
      <c r="AO92" s="23">
        <v>3</v>
      </c>
      <c r="AP92" s="23"/>
      <c r="AQ92" s="23"/>
      <c r="AR92" s="23"/>
      <c r="AS92" s="23"/>
      <c r="AT92" s="27"/>
      <c r="AU92" s="27"/>
      <c r="AV92" s="12"/>
      <c r="AW92" s="12"/>
      <c r="AX92" s="380"/>
      <c r="AY92" s="12"/>
      <c r="AZ92" s="511"/>
      <c r="BA92" s="511"/>
      <c r="BB92" s="511"/>
      <c r="BC92" s="140"/>
      <c r="BD92" s="507"/>
    </row>
    <row r="93" spans="1:56" ht="15" customHeight="1" outlineLevel="1">
      <c r="A93" s="851"/>
      <c r="B93" s="8" t="s">
        <v>1480</v>
      </c>
      <c r="C93" s="35"/>
      <c r="D93" s="23"/>
      <c r="E93" s="23" t="s">
        <v>666</v>
      </c>
      <c r="F93" s="23" t="s">
        <v>1477</v>
      </c>
      <c r="G93" s="8" t="s">
        <v>1476</v>
      </c>
      <c r="H93" s="8"/>
      <c r="I93" s="25"/>
      <c r="J93" s="25"/>
      <c r="K93" s="25"/>
      <c r="L93" s="25"/>
      <c r="M93" s="25">
        <f t="shared" si="3"/>
        <v>0</v>
      </c>
      <c r="N93" s="25">
        <f t="shared" si="2"/>
        <v>0</v>
      </c>
      <c r="O93" s="25"/>
      <c r="P93" s="25"/>
      <c r="Q93" s="25"/>
      <c r="R93" s="25"/>
      <c r="S93" s="25"/>
      <c r="T93" s="25">
        <f t="shared" si="1"/>
        <v>72</v>
      </c>
      <c r="U93" s="23"/>
      <c r="V93" s="23"/>
      <c r="W93" s="23"/>
      <c r="X93" s="23"/>
      <c r="Y93" s="23"/>
      <c r="Z93" s="23"/>
      <c r="AA93" s="23"/>
      <c r="AB93" s="23"/>
      <c r="AC93" s="23">
        <v>4</v>
      </c>
      <c r="AD93" s="23"/>
      <c r="AE93" s="23"/>
      <c r="AF93" s="23">
        <v>24</v>
      </c>
      <c r="AG93" s="156">
        <v>6</v>
      </c>
      <c r="AH93" s="23">
        <v>4</v>
      </c>
      <c r="AI93" s="23">
        <v>16</v>
      </c>
      <c r="AJ93" s="156"/>
      <c r="AK93" s="23">
        <v>4</v>
      </c>
      <c r="AL93" s="23">
        <v>8</v>
      </c>
      <c r="AM93" s="23"/>
      <c r="AN93" s="23"/>
      <c r="AO93" s="23">
        <v>6</v>
      </c>
      <c r="AP93" s="23"/>
      <c r="AQ93" s="23"/>
      <c r="AR93" s="23"/>
      <c r="AS93" s="23"/>
      <c r="AT93" s="27"/>
      <c r="AU93" s="27"/>
      <c r="AV93" s="12"/>
      <c r="AW93" s="12"/>
      <c r="AX93" s="380"/>
      <c r="AY93" s="12"/>
      <c r="AZ93" s="511"/>
      <c r="BA93" s="511"/>
      <c r="BB93" s="511"/>
      <c r="BC93" s="140"/>
      <c r="BD93" s="507"/>
    </row>
    <row r="94" spans="1:56" ht="15" customHeight="1" outlineLevel="1">
      <c r="A94" s="851"/>
      <c r="B94" s="8" t="s">
        <v>1580</v>
      </c>
      <c r="C94" s="35"/>
      <c r="D94" s="23"/>
      <c r="E94" s="23" t="s">
        <v>1581</v>
      </c>
      <c r="F94" s="23" t="s">
        <v>1582</v>
      </c>
      <c r="G94" s="8" t="s">
        <v>1583</v>
      </c>
      <c r="H94" s="8"/>
      <c r="I94" s="25"/>
      <c r="J94" s="25"/>
      <c r="K94" s="25"/>
      <c r="L94" s="25"/>
      <c r="M94" s="25">
        <f t="shared" si="3"/>
        <v>0</v>
      </c>
      <c r="N94" s="25">
        <f t="shared" si="2"/>
        <v>0</v>
      </c>
      <c r="O94" s="25"/>
      <c r="P94" s="25"/>
      <c r="Q94" s="25"/>
      <c r="R94" s="25"/>
      <c r="S94" s="25"/>
      <c r="T94" s="25">
        <f t="shared" ref="T94:T99" si="4">SUM(U94:AR94)</f>
        <v>111</v>
      </c>
      <c r="U94" s="23">
        <v>1</v>
      </c>
      <c r="V94" s="23">
        <v>2</v>
      </c>
      <c r="W94" s="23"/>
      <c r="X94" s="23"/>
      <c r="Y94" s="23"/>
      <c r="Z94" s="23"/>
      <c r="AA94" s="23"/>
      <c r="AB94" s="23"/>
      <c r="AC94" s="23">
        <v>2</v>
      </c>
      <c r="AD94" s="363"/>
      <c r="AE94" s="363">
        <v>2</v>
      </c>
      <c r="AF94" s="23">
        <v>28</v>
      </c>
      <c r="AG94" s="156">
        <v>7</v>
      </c>
      <c r="AH94" s="23">
        <v>4</v>
      </c>
      <c r="AI94" s="23">
        <v>8</v>
      </c>
      <c r="AJ94" s="156">
        <v>8</v>
      </c>
      <c r="AK94" s="23">
        <v>12</v>
      </c>
      <c r="AL94" s="25">
        <v>15</v>
      </c>
      <c r="AM94" s="25">
        <v>8</v>
      </c>
      <c r="AN94" s="23">
        <v>4</v>
      </c>
      <c r="AO94" s="25">
        <v>10</v>
      </c>
      <c r="AP94" s="23"/>
      <c r="AQ94" s="23"/>
      <c r="AR94" s="27"/>
      <c r="AS94" s="27"/>
      <c r="AT94" s="27"/>
      <c r="AU94" s="27"/>
      <c r="AV94" s="12"/>
      <c r="AW94" s="12"/>
      <c r="AX94" s="380"/>
      <c r="AY94" s="12"/>
      <c r="AZ94" s="511"/>
      <c r="BA94" s="511"/>
      <c r="BB94" s="511"/>
      <c r="BC94" s="140"/>
      <c r="BD94" s="507"/>
    </row>
    <row r="95" spans="1:56" ht="15" customHeight="1" outlineLevel="1">
      <c r="A95" s="851"/>
      <c r="B95" s="497" t="s">
        <v>1585</v>
      </c>
      <c r="C95" s="497"/>
      <c r="D95" s="23"/>
      <c r="E95" s="498" t="s">
        <v>1586</v>
      </c>
      <c r="F95" s="23" t="s">
        <v>1582</v>
      </c>
      <c r="G95" s="8" t="s">
        <v>1583</v>
      </c>
      <c r="H95" s="8"/>
      <c r="I95" s="25"/>
      <c r="J95" s="25"/>
      <c r="K95" s="25"/>
      <c r="L95" s="25"/>
      <c r="M95" s="25">
        <f t="shared" si="3"/>
        <v>0</v>
      </c>
      <c r="N95" s="25">
        <f t="shared" si="2"/>
        <v>0</v>
      </c>
      <c r="O95" s="25"/>
      <c r="P95" s="25"/>
      <c r="Q95" s="25"/>
      <c r="R95" s="25"/>
      <c r="S95" s="25"/>
      <c r="T95" s="25">
        <f t="shared" si="4"/>
        <v>111</v>
      </c>
      <c r="U95" s="23">
        <v>1</v>
      </c>
      <c r="V95" s="23">
        <v>2</v>
      </c>
      <c r="W95" s="23"/>
      <c r="X95" s="23"/>
      <c r="Y95" s="23"/>
      <c r="Z95" s="23"/>
      <c r="AA95" s="23"/>
      <c r="AB95" s="23"/>
      <c r="AC95" s="23">
        <v>2</v>
      </c>
      <c r="AD95" s="363"/>
      <c r="AE95" s="363">
        <v>2</v>
      </c>
      <c r="AF95" s="23">
        <v>28</v>
      </c>
      <c r="AG95" s="156">
        <v>7</v>
      </c>
      <c r="AH95" s="23">
        <v>4</v>
      </c>
      <c r="AI95" s="23">
        <v>8</v>
      </c>
      <c r="AJ95" s="156">
        <v>8</v>
      </c>
      <c r="AK95" s="23">
        <v>12</v>
      </c>
      <c r="AL95" s="25">
        <v>15</v>
      </c>
      <c r="AM95" s="25">
        <v>8</v>
      </c>
      <c r="AN95" s="23">
        <v>4</v>
      </c>
      <c r="AO95" s="25">
        <v>10</v>
      </c>
      <c r="AP95" s="23"/>
      <c r="AQ95" s="23"/>
      <c r="AR95" s="27"/>
      <c r="AS95" s="27"/>
      <c r="AT95" s="27"/>
      <c r="AU95" s="27"/>
      <c r="AV95" s="12"/>
      <c r="AW95" s="12"/>
      <c r="AX95" s="380"/>
      <c r="AY95" s="12"/>
      <c r="AZ95" s="511"/>
      <c r="BA95" s="511"/>
      <c r="BB95" s="511"/>
      <c r="BC95" s="140"/>
      <c r="BD95" s="507"/>
    </row>
    <row r="96" spans="1:56" ht="15" customHeight="1" outlineLevel="1">
      <c r="A96" s="851"/>
      <c r="B96" s="499" t="s">
        <v>1584</v>
      </c>
      <c r="C96" s="499"/>
      <c r="D96" s="23"/>
      <c r="E96" s="500" t="s">
        <v>1587</v>
      </c>
      <c r="F96" s="23" t="s">
        <v>1582</v>
      </c>
      <c r="G96" s="8" t="s">
        <v>1583</v>
      </c>
      <c r="H96" s="8"/>
      <c r="I96" s="25"/>
      <c r="J96" s="25"/>
      <c r="K96" s="25"/>
      <c r="L96" s="25"/>
      <c r="M96" s="25">
        <f t="shared" si="3"/>
        <v>0</v>
      </c>
      <c r="N96" s="25">
        <f t="shared" si="2"/>
        <v>0</v>
      </c>
      <c r="O96" s="25"/>
      <c r="P96" s="25"/>
      <c r="Q96" s="25"/>
      <c r="R96" s="25"/>
      <c r="S96" s="25"/>
      <c r="T96" s="25">
        <f t="shared" si="4"/>
        <v>111</v>
      </c>
      <c r="U96" s="23">
        <v>1</v>
      </c>
      <c r="V96" s="23">
        <v>2</v>
      </c>
      <c r="W96" s="23"/>
      <c r="X96" s="23"/>
      <c r="Y96" s="23"/>
      <c r="Z96" s="23"/>
      <c r="AA96" s="23"/>
      <c r="AB96" s="23"/>
      <c r="AC96" s="23">
        <v>2</v>
      </c>
      <c r="AD96" s="363"/>
      <c r="AE96" s="363">
        <v>2</v>
      </c>
      <c r="AF96" s="23">
        <v>28</v>
      </c>
      <c r="AG96" s="156">
        <v>7</v>
      </c>
      <c r="AH96" s="23">
        <v>4</v>
      </c>
      <c r="AI96" s="23">
        <v>8</v>
      </c>
      <c r="AJ96" s="156">
        <v>8</v>
      </c>
      <c r="AK96" s="23">
        <v>12</v>
      </c>
      <c r="AL96" s="25">
        <v>15</v>
      </c>
      <c r="AM96" s="25">
        <v>8</v>
      </c>
      <c r="AN96" s="23">
        <v>4</v>
      </c>
      <c r="AO96" s="25">
        <v>10</v>
      </c>
      <c r="AP96" s="23"/>
      <c r="AQ96" s="23"/>
      <c r="AR96" s="27"/>
      <c r="AS96" s="27"/>
      <c r="AT96" s="27"/>
      <c r="AU96" s="27"/>
      <c r="AV96" s="12"/>
      <c r="AW96" s="12"/>
      <c r="AX96" s="380"/>
      <c r="AY96" s="12"/>
      <c r="AZ96" s="511"/>
      <c r="BA96" s="511"/>
      <c r="BB96" s="511"/>
      <c r="BC96" s="140"/>
      <c r="BD96" s="507"/>
    </row>
    <row r="97" spans="1:56" s="291" customFormat="1" ht="31.5" customHeight="1" outlineLevel="1">
      <c r="A97" s="851"/>
      <c r="B97" s="623" t="s">
        <v>2052</v>
      </c>
      <c r="C97" s="35"/>
      <c r="D97" s="23">
        <v>2</v>
      </c>
      <c r="E97" s="191" t="s">
        <v>1600</v>
      </c>
      <c r="F97" s="23" t="s">
        <v>1601</v>
      </c>
      <c r="G97" s="8" t="s">
        <v>1602</v>
      </c>
      <c r="H97" s="8" t="s">
        <v>1600</v>
      </c>
      <c r="I97" s="25"/>
      <c r="J97" s="25"/>
      <c r="K97" s="25"/>
      <c r="L97" s="25"/>
      <c r="M97" s="25">
        <f t="shared" si="3"/>
        <v>0</v>
      </c>
      <c r="N97" s="25">
        <f t="shared" si="2"/>
        <v>0</v>
      </c>
      <c r="O97" s="25"/>
      <c r="P97" s="25"/>
      <c r="Q97" s="25"/>
      <c r="R97" s="25"/>
      <c r="S97" s="25"/>
      <c r="T97" s="619">
        <f t="shared" si="4"/>
        <v>2226</v>
      </c>
      <c r="U97" s="235">
        <f>U62*2+U88*4</f>
        <v>2</v>
      </c>
      <c r="V97" s="235">
        <f t="shared" ref="V97:AP97" si="5">V62*2+V88*4</f>
        <v>28</v>
      </c>
      <c r="W97" s="235">
        <f t="shared" si="5"/>
        <v>0</v>
      </c>
      <c r="X97" s="235">
        <f t="shared" si="5"/>
        <v>32</v>
      </c>
      <c r="Y97" s="235">
        <f t="shared" si="5"/>
        <v>0</v>
      </c>
      <c r="Z97" s="235">
        <f t="shared" si="5"/>
        <v>0</v>
      </c>
      <c r="AA97" s="235">
        <f t="shared" si="5"/>
        <v>0</v>
      </c>
      <c r="AB97" s="235">
        <f t="shared" si="5"/>
        <v>0</v>
      </c>
      <c r="AC97" s="235">
        <f t="shared" si="5"/>
        <v>28</v>
      </c>
      <c r="AD97" s="235"/>
      <c r="AE97" s="235">
        <f t="shared" si="5"/>
        <v>4</v>
      </c>
      <c r="AF97" s="235">
        <f t="shared" si="5"/>
        <v>352</v>
      </c>
      <c r="AG97" s="235">
        <f t="shared" si="5"/>
        <v>182</v>
      </c>
      <c r="AH97" s="235">
        <f t="shared" si="5"/>
        <v>200</v>
      </c>
      <c r="AI97" s="235">
        <f t="shared" si="5"/>
        <v>208</v>
      </c>
      <c r="AJ97" s="235">
        <f t="shared" si="5"/>
        <v>208</v>
      </c>
      <c r="AK97" s="235">
        <f t="shared" si="5"/>
        <v>168</v>
      </c>
      <c r="AL97" s="235">
        <f t="shared" si="5"/>
        <v>290</v>
      </c>
      <c r="AM97" s="235">
        <f t="shared" si="5"/>
        <v>208</v>
      </c>
      <c r="AN97" s="235">
        <f t="shared" si="5"/>
        <v>104</v>
      </c>
      <c r="AO97" s="235">
        <f t="shared" si="5"/>
        <v>212</v>
      </c>
      <c r="AP97" s="235">
        <f t="shared" si="5"/>
        <v>0</v>
      </c>
      <c r="AQ97" s="235"/>
      <c r="AR97" s="27"/>
      <c r="AS97" s="27"/>
      <c r="AT97" s="27"/>
      <c r="AU97" s="27"/>
      <c r="AV97" s="27"/>
      <c r="AW97" s="27"/>
      <c r="AX97" s="388"/>
      <c r="AY97" s="27"/>
      <c r="AZ97" s="512"/>
      <c r="BA97" s="512"/>
      <c r="BB97" s="512"/>
      <c r="BC97" s="292"/>
      <c r="BD97" s="646"/>
    </row>
    <row r="98" spans="1:56" ht="15" customHeight="1" outlineLevel="1">
      <c r="A98" s="851"/>
      <c r="B98" s="8" t="s">
        <v>1603</v>
      </c>
      <c r="C98" s="35"/>
      <c r="D98" s="2">
        <v>6</v>
      </c>
      <c r="E98" s="23" t="s">
        <v>1604</v>
      </c>
      <c r="F98" s="23" t="s">
        <v>1605</v>
      </c>
      <c r="G98" s="494" t="s">
        <v>1631</v>
      </c>
      <c r="H98" s="8"/>
      <c r="I98" s="25"/>
      <c r="J98" s="25"/>
      <c r="K98" s="25"/>
      <c r="L98" s="25"/>
      <c r="M98" s="25">
        <f t="shared" si="3"/>
        <v>0</v>
      </c>
      <c r="N98" s="25">
        <f t="shared" si="2"/>
        <v>0</v>
      </c>
      <c r="O98" s="25"/>
      <c r="P98" s="25"/>
      <c r="Q98" s="25"/>
      <c r="R98" s="25"/>
      <c r="S98" s="25"/>
      <c r="T98" s="25">
        <f t="shared" si="4"/>
        <v>666</v>
      </c>
      <c r="U98" s="23">
        <f>U62*6</f>
        <v>6</v>
      </c>
      <c r="V98" s="23">
        <f t="shared" ref="V98:AP98" si="6">V62*6</f>
        <v>12</v>
      </c>
      <c r="W98" s="23">
        <f t="shared" si="6"/>
        <v>0</v>
      </c>
      <c r="X98" s="23">
        <f t="shared" si="6"/>
        <v>0</v>
      </c>
      <c r="Y98" s="23">
        <f t="shared" si="6"/>
        <v>0</v>
      </c>
      <c r="Z98" s="23">
        <f t="shared" si="6"/>
        <v>0</v>
      </c>
      <c r="AA98" s="23">
        <f t="shared" si="6"/>
        <v>0</v>
      </c>
      <c r="AB98" s="23">
        <f t="shared" si="6"/>
        <v>0</v>
      </c>
      <c r="AC98" s="23">
        <f t="shared" si="6"/>
        <v>12</v>
      </c>
      <c r="AD98" s="23"/>
      <c r="AE98" s="23">
        <f t="shared" si="6"/>
        <v>12</v>
      </c>
      <c r="AF98" s="23">
        <f t="shared" si="6"/>
        <v>168</v>
      </c>
      <c r="AG98" s="23">
        <f t="shared" si="6"/>
        <v>42</v>
      </c>
      <c r="AH98" s="23">
        <f t="shared" si="6"/>
        <v>24</v>
      </c>
      <c r="AI98" s="23">
        <f t="shared" si="6"/>
        <v>48</v>
      </c>
      <c r="AJ98" s="23">
        <f t="shared" si="6"/>
        <v>48</v>
      </c>
      <c r="AK98" s="23">
        <f t="shared" si="6"/>
        <v>72</v>
      </c>
      <c r="AL98" s="23">
        <f t="shared" si="6"/>
        <v>90</v>
      </c>
      <c r="AM98" s="23">
        <f t="shared" si="6"/>
        <v>48</v>
      </c>
      <c r="AN98" s="23">
        <f t="shared" si="6"/>
        <v>24</v>
      </c>
      <c r="AO98" s="23">
        <f t="shared" si="6"/>
        <v>60</v>
      </c>
      <c r="AP98" s="23">
        <f t="shared" si="6"/>
        <v>0</v>
      </c>
      <c r="AQ98" s="23"/>
      <c r="AR98" s="27"/>
      <c r="AS98" s="27"/>
      <c r="AT98" s="27"/>
      <c r="AU98" s="27"/>
      <c r="AV98" s="12"/>
      <c r="AW98" s="12"/>
      <c r="AX98" s="380"/>
      <c r="AY98" s="12"/>
      <c r="AZ98" s="511"/>
      <c r="BA98" s="511"/>
      <c r="BB98" s="511"/>
      <c r="BC98" s="140"/>
      <c r="BD98" s="507"/>
    </row>
    <row r="99" spans="1:56" ht="15" customHeight="1" outlineLevel="1">
      <c r="A99" s="851"/>
      <c r="B99" s="8" t="s">
        <v>1614</v>
      </c>
      <c r="C99" s="35"/>
      <c r="D99" s="2">
        <v>6</v>
      </c>
      <c r="E99" s="23" t="s">
        <v>1632</v>
      </c>
      <c r="F99" s="23" t="s">
        <v>1605</v>
      </c>
      <c r="G99" s="8" t="s">
        <v>1633</v>
      </c>
      <c r="H99" s="8" t="s">
        <v>1634</v>
      </c>
      <c r="I99" s="25"/>
      <c r="J99" s="25"/>
      <c r="K99" s="25"/>
      <c r="L99" s="25"/>
      <c r="M99" s="25">
        <f t="shared" si="3"/>
        <v>0</v>
      </c>
      <c r="N99" s="25">
        <f t="shared" si="2"/>
        <v>0</v>
      </c>
      <c r="O99" s="25"/>
      <c r="P99" s="25"/>
      <c r="Q99" s="25"/>
      <c r="R99" s="25"/>
      <c r="S99" s="25"/>
      <c r="T99" s="25">
        <f t="shared" si="4"/>
        <v>666</v>
      </c>
      <c r="U99" s="23">
        <f>U62*6</f>
        <v>6</v>
      </c>
      <c r="V99" s="23">
        <f t="shared" ref="V99:AP99" si="7">V62*6</f>
        <v>12</v>
      </c>
      <c r="W99" s="23">
        <f t="shared" si="7"/>
        <v>0</v>
      </c>
      <c r="X99" s="23">
        <f t="shared" si="7"/>
        <v>0</v>
      </c>
      <c r="Y99" s="23">
        <f t="shared" si="7"/>
        <v>0</v>
      </c>
      <c r="Z99" s="23">
        <f t="shared" si="7"/>
        <v>0</v>
      </c>
      <c r="AA99" s="23">
        <f t="shared" si="7"/>
        <v>0</v>
      </c>
      <c r="AB99" s="23">
        <f t="shared" si="7"/>
        <v>0</v>
      </c>
      <c r="AC99" s="23">
        <f t="shared" si="7"/>
        <v>12</v>
      </c>
      <c r="AD99" s="23"/>
      <c r="AE99" s="23">
        <f t="shared" si="7"/>
        <v>12</v>
      </c>
      <c r="AF99" s="23">
        <f t="shared" si="7"/>
        <v>168</v>
      </c>
      <c r="AG99" s="23">
        <f t="shared" si="7"/>
        <v>42</v>
      </c>
      <c r="AH99" s="23">
        <f t="shared" si="7"/>
        <v>24</v>
      </c>
      <c r="AI99" s="23">
        <f t="shared" si="7"/>
        <v>48</v>
      </c>
      <c r="AJ99" s="23">
        <f t="shared" si="7"/>
        <v>48</v>
      </c>
      <c r="AK99" s="23">
        <f t="shared" si="7"/>
        <v>72</v>
      </c>
      <c r="AL99" s="23">
        <f t="shared" si="7"/>
        <v>90</v>
      </c>
      <c r="AM99" s="23">
        <f t="shared" si="7"/>
        <v>48</v>
      </c>
      <c r="AN99" s="23">
        <f t="shared" si="7"/>
        <v>24</v>
      </c>
      <c r="AO99" s="23">
        <f t="shared" si="7"/>
        <v>60</v>
      </c>
      <c r="AP99" s="23">
        <f t="shared" si="7"/>
        <v>0</v>
      </c>
      <c r="AQ99" s="23"/>
      <c r="AR99" s="27"/>
      <c r="AS99" s="27"/>
      <c r="AT99" s="27"/>
      <c r="AU99" s="27"/>
      <c r="AV99" s="12"/>
      <c r="AW99" s="12"/>
      <c r="AX99" s="380"/>
      <c r="AY99" s="12"/>
      <c r="AZ99" s="511"/>
      <c r="BA99" s="511"/>
      <c r="BB99" s="511"/>
      <c r="BC99" s="140"/>
      <c r="BD99" s="507"/>
    </row>
    <row r="100" spans="1:56" ht="15" customHeight="1" outlineLevel="1">
      <c r="A100" s="851"/>
      <c r="B100" s="35" t="s">
        <v>88</v>
      </c>
      <c r="C100" s="14"/>
      <c r="D100" s="23"/>
      <c r="E100" s="23" t="s">
        <v>341</v>
      </c>
      <c r="F100" s="12"/>
      <c r="G100" s="35" t="s">
        <v>1659</v>
      </c>
      <c r="H100" s="35"/>
      <c r="I100" s="25"/>
      <c r="J100" s="25"/>
      <c r="K100" s="25"/>
      <c r="L100" s="25"/>
      <c r="M100" s="25">
        <f t="shared" si="3"/>
        <v>0</v>
      </c>
      <c r="N100" s="25">
        <f t="shared" si="2"/>
        <v>0</v>
      </c>
      <c r="O100" s="25"/>
      <c r="P100" s="25"/>
      <c r="Q100" s="25"/>
      <c r="R100" s="25"/>
      <c r="S100" s="25"/>
      <c r="T100" s="25">
        <f t="shared" si="1"/>
        <v>119</v>
      </c>
      <c r="U100" s="12"/>
      <c r="V100" s="12">
        <v>2</v>
      </c>
      <c r="W100" s="12">
        <v>2</v>
      </c>
      <c r="X100" s="12">
        <v>4</v>
      </c>
      <c r="Y100" s="23"/>
      <c r="Z100" s="23"/>
      <c r="AA100" s="12">
        <v>3</v>
      </c>
      <c r="AB100" s="12">
        <v>1</v>
      </c>
      <c r="AC100" s="12"/>
      <c r="AD100" s="12"/>
      <c r="AE100" s="12">
        <v>2</v>
      </c>
      <c r="AF100" s="12">
        <v>28</v>
      </c>
      <c r="AG100" s="45">
        <v>7</v>
      </c>
      <c r="AH100" s="12">
        <v>4</v>
      </c>
      <c r="AI100" s="12">
        <v>8</v>
      </c>
      <c r="AJ100" s="45">
        <v>8</v>
      </c>
      <c r="AK100" s="12">
        <v>12</v>
      </c>
      <c r="AL100" s="12">
        <v>15</v>
      </c>
      <c r="AM100" s="23">
        <v>8</v>
      </c>
      <c r="AN100" s="12">
        <v>4</v>
      </c>
      <c r="AO100" s="12">
        <v>9</v>
      </c>
      <c r="AP100" s="12">
        <v>2</v>
      </c>
      <c r="AQ100" s="12"/>
      <c r="AR100" s="12"/>
      <c r="AS100" s="12"/>
      <c r="AT100" s="12"/>
      <c r="AU100" s="12"/>
      <c r="AV100" s="12"/>
      <c r="AW100" s="12"/>
      <c r="AX100" s="380"/>
      <c r="AY100" s="12"/>
      <c r="AZ100" s="511"/>
      <c r="BA100" s="511"/>
      <c r="BB100" s="511"/>
      <c r="BC100" s="123" t="s">
        <v>1314</v>
      </c>
      <c r="BD100" s="647" t="s">
        <v>2045</v>
      </c>
    </row>
    <row r="101" spans="1:56" ht="15" customHeight="1" outlineLevel="1">
      <c r="A101" s="851"/>
      <c r="B101" s="35" t="s">
        <v>89</v>
      </c>
      <c r="C101" s="14"/>
      <c r="D101" s="23"/>
      <c r="E101" s="23" t="s">
        <v>342</v>
      </c>
      <c r="F101" s="12"/>
      <c r="G101" s="35" t="s">
        <v>1659</v>
      </c>
      <c r="H101" s="35"/>
      <c r="I101" s="25"/>
      <c r="J101" s="25"/>
      <c r="K101" s="25"/>
      <c r="L101" s="25"/>
      <c r="M101" s="25">
        <f t="shared" si="3"/>
        <v>0</v>
      </c>
      <c r="N101" s="25">
        <f t="shared" si="2"/>
        <v>0</v>
      </c>
      <c r="O101" s="25"/>
      <c r="P101" s="25"/>
      <c r="Q101" s="25"/>
      <c r="R101" s="25"/>
      <c r="S101" s="25"/>
      <c r="T101" s="25">
        <f t="shared" si="1"/>
        <v>114</v>
      </c>
      <c r="U101" s="12"/>
      <c r="V101" s="12">
        <v>2</v>
      </c>
      <c r="W101" s="12"/>
      <c r="X101" s="12">
        <v>4</v>
      </c>
      <c r="Y101" s="23"/>
      <c r="Z101" s="23"/>
      <c r="AA101" s="12">
        <v>3</v>
      </c>
      <c r="AB101" s="12">
        <v>1</v>
      </c>
      <c r="AC101" s="12"/>
      <c r="AD101" s="12"/>
      <c r="AE101" s="12">
        <v>2</v>
      </c>
      <c r="AF101" s="12">
        <v>25</v>
      </c>
      <c r="AG101" s="45">
        <v>7</v>
      </c>
      <c r="AH101" s="12">
        <v>4</v>
      </c>
      <c r="AI101" s="12">
        <v>8</v>
      </c>
      <c r="AJ101" s="45">
        <v>8</v>
      </c>
      <c r="AK101" s="12">
        <v>12</v>
      </c>
      <c r="AL101" s="12">
        <v>15</v>
      </c>
      <c r="AM101" s="23">
        <v>8</v>
      </c>
      <c r="AN101" s="12">
        <v>4</v>
      </c>
      <c r="AO101" s="12">
        <v>9</v>
      </c>
      <c r="AP101" s="12">
        <v>2</v>
      </c>
      <c r="AQ101" s="12"/>
      <c r="AR101" s="12"/>
      <c r="AS101" s="12"/>
      <c r="AT101" s="12"/>
      <c r="AU101" s="12"/>
      <c r="AV101" s="12"/>
      <c r="AW101" s="12"/>
      <c r="AX101" s="380"/>
      <c r="AY101" s="12"/>
      <c r="AZ101" s="511"/>
      <c r="BA101" s="511"/>
      <c r="BB101" s="511"/>
      <c r="BC101" s="123" t="s">
        <v>1314</v>
      </c>
      <c r="BD101" s="647" t="s">
        <v>2107</v>
      </c>
    </row>
    <row r="102" spans="1:56" ht="15" customHeight="1" outlineLevel="1">
      <c r="A102" s="851"/>
      <c r="B102" s="35" t="s">
        <v>1578</v>
      </c>
      <c r="C102" s="35"/>
      <c r="D102" s="23"/>
      <c r="E102" s="23" t="s">
        <v>1579</v>
      </c>
      <c r="F102" s="27"/>
      <c r="G102" s="35" t="s">
        <v>1659</v>
      </c>
      <c r="H102" s="35"/>
      <c r="I102" s="25"/>
      <c r="J102" s="25"/>
      <c r="K102" s="25"/>
      <c r="L102" s="25"/>
      <c r="M102" s="25">
        <f t="shared" si="3"/>
        <v>0</v>
      </c>
      <c r="N102" s="25">
        <f t="shared" si="2"/>
        <v>0</v>
      </c>
      <c r="O102" s="25"/>
      <c r="P102" s="25"/>
      <c r="Q102" s="25"/>
      <c r="R102" s="25"/>
      <c r="S102" s="25"/>
      <c r="T102" s="25">
        <f t="shared" si="1"/>
        <v>62</v>
      </c>
      <c r="U102" s="27"/>
      <c r="V102" s="27">
        <v>3</v>
      </c>
      <c r="W102" s="27"/>
      <c r="X102" s="27">
        <v>0</v>
      </c>
      <c r="Y102" s="27"/>
      <c r="Z102" s="27"/>
      <c r="AA102" s="27">
        <v>4</v>
      </c>
      <c r="AB102" s="27"/>
      <c r="AC102" s="27"/>
      <c r="AD102" s="27"/>
      <c r="AE102" s="27">
        <v>2</v>
      </c>
      <c r="AF102" s="27">
        <v>8</v>
      </c>
      <c r="AG102" s="233">
        <v>2</v>
      </c>
      <c r="AH102" s="27">
        <v>0</v>
      </c>
      <c r="AI102" s="27">
        <v>8</v>
      </c>
      <c r="AJ102" s="233">
        <v>8</v>
      </c>
      <c r="AK102" s="27">
        <v>8</v>
      </c>
      <c r="AL102" s="27">
        <v>15</v>
      </c>
      <c r="AM102" s="27">
        <v>0</v>
      </c>
      <c r="AN102" s="27">
        <v>2</v>
      </c>
      <c r="AO102" s="27">
        <v>2</v>
      </c>
      <c r="AP102" s="27"/>
      <c r="AQ102" s="27"/>
      <c r="AR102" s="12"/>
      <c r="AS102" s="12"/>
      <c r="AT102" s="12"/>
      <c r="AU102" s="12"/>
      <c r="AV102" s="12"/>
      <c r="AW102" s="12"/>
      <c r="AX102" s="380"/>
      <c r="AY102" s="12"/>
      <c r="AZ102" s="511"/>
      <c r="BA102" s="511"/>
      <c r="BB102" s="511"/>
      <c r="BC102" s="123" t="s">
        <v>1314</v>
      </c>
      <c r="BD102" s="647" t="s">
        <v>2159</v>
      </c>
    </row>
    <row r="103" spans="1:56" ht="15" customHeight="1" outlineLevel="1">
      <c r="A103" s="851"/>
      <c r="B103" s="14" t="s">
        <v>124</v>
      </c>
      <c r="C103" s="14"/>
      <c r="D103" s="12"/>
      <c r="E103" s="23" t="s">
        <v>343</v>
      </c>
      <c r="F103" s="12"/>
      <c r="G103" s="14" t="s">
        <v>955</v>
      </c>
      <c r="H103" s="14"/>
      <c r="I103" s="13"/>
      <c r="J103" s="13"/>
      <c r="K103" s="13"/>
      <c r="L103" s="13"/>
      <c r="M103" s="25">
        <f t="shared" si="3"/>
        <v>0</v>
      </c>
      <c r="N103" s="13">
        <f t="shared" si="2"/>
        <v>0</v>
      </c>
      <c r="O103" s="13"/>
      <c r="P103" s="13"/>
      <c r="Q103" s="13"/>
      <c r="R103" s="13"/>
      <c r="S103" s="13"/>
      <c r="T103" s="13">
        <f t="shared" si="1"/>
        <v>213</v>
      </c>
      <c r="U103" s="12"/>
      <c r="V103" s="12">
        <v>4</v>
      </c>
      <c r="W103" s="12"/>
      <c r="X103" s="12">
        <v>8</v>
      </c>
      <c r="Y103" s="23"/>
      <c r="Z103" s="23"/>
      <c r="AA103" s="12">
        <v>6</v>
      </c>
      <c r="AB103" s="12">
        <v>2</v>
      </c>
      <c r="AC103" s="12"/>
      <c r="AD103" s="12"/>
      <c r="AE103" s="12">
        <v>4</v>
      </c>
      <c r="AF103" s="12">
        <v>53</v>
      </c>
      <c r="AG103" s="45"/>
      <c r="AH103" s="12">
        <v>8</v>
      </c>
      <c r="AI103" s="12">
        <v>16</v>
      </c>
      <c r="AJ103" s="45">
        <v>16</v>
      </c>
      <c r="AK103" s="12">
        <v>24</v>
      </c>
      <c r="AL103" s="12">
        <v>30</v>
      </c>
      <c r="AM103" s="23">
        <v>16</v>
      </c>
      <c r="AN103" s="12">
        <v>8</v>
      </c>
      <c r="AO103" s="12">
        <v>18</v>
      </c>
      <c r="AP103" s="12"/>
      <c r="AQ103" s="12"/>
      <c r="AR103" s="12"/>
      <c r="AS103" s="12"/>
      <c r="AT103" s="12"/>
      <c r="AU103" s="12"/>
      <c r="AV103" s="12"/>
      <c r="AW103" s="12"/>
      <c r="AX103" s="380"/>
      <c r="AY103" s="12"/>
      <c r="AZ103" s="511"/>
      <c r="BA103" s="511"/>
      <c r="BB103" s="511"/>
      <c r="BC103" s="140"/>
      <c r="BD103" s="507"/>
    </row>
    <row r="104" spans="1:56" ht="15" customHeight="1" outlineLevel="1">
      <c r="A104" s="831" t="s">
        <v>107</v>
      </c>
      <c r="B104" s="14" t="s">
        <v>232</v>
      </c>
      <c r="C104" s="36" t="s">
        <v>118</v>
      </c>
      <c r="D104" s="12"/>
      <c r="E104" s="14"/>
      <c r="F104" s="12"/>
      <c r="G104" s="14"/>
      <c r="H104" s="14"/>
      <c r="I104" s="13"/>
      <c r="J104" s="13"/>
      <c r="K104" s="13"/>
      <c r="L104" s="13"/>
      <c r="M104" s="13">
        <f t="shared" si="3"/>
        <v>0</v>
      </c>
      <c r="N104" s="13">
        <f t="shared" si="2"/>
        <v>0</v>
      </c>
      <c r="O104" s="13"/>
      <c r="P104" s="13"/>
      <c r="Q104" s="13"/>
      <c r="R104" s="13"/>
      <c r="S104" s="13"/>
      <c r="T104" s="13">
        <f t="shared" si="1"/>
        <v>14</v>
      </c>
      <c r="U104" s="12"/>
      <c r="V104" s="12">
        <v>2</v>
      </c>
      <c r="W104" s="12"/>
      <c r="X104" s="12">
        <v>2</v>
      </c>
      <c r="Y104" s="23"/>
      <c r="Z104" s="23"/>
      <c r="AA104" s="12">
        <v>3</v>
      </c>
      <c r="AB104" s="12">
        <v>1</v>
      </c>
      <c r="AC104" s="12"/>
      <c r="AD104" s="12"/>
      <c r="AE104" s="12"/>
      <c r="AF104" s="12"/>
      <c r="AG104" s="45"/>
      <c r="AH104" s="12"/>
      <c r="AI104" s="12"/>
      <c r="AJ104" s="45"/>
      <c r="AK104" s="12">
        <v>4</v>
      </c>
      <c r="AL104" s="12"/>
      <c r="AM104" s="12"/>
      <c r="AN104" s="12"/>
      <c r="AO104" s="12"/>
      <c r="AP104" s="12">
        <v>2</v>
      </c>
      <c r="AQ104" s="12"/>
      <c r="AR104" s="12"/>
      <c r="AS104" s="12"/>
      <c r="AT104" s="12"/>
      <c r="AU104" s="12"/>
      <c r="AV104" s="12"/>
      <c r="AW104" s="12"/>
      <c r="AX104" s="380"/>
      <c r="AY104" s="12"/>
      <c r="AZ104" s="511"/>
      <c r="BA104" s="511"/>
      <c r="BB104" s="511"/>
      <c r="BC104" s="140"/>
      <c r="BD104" s="507"/>
    </row>
    <row r="105" spans="1:56" ht="15" customHeight="1" outlineLevel="1">
      <c r="A105" s="831"/>
      <c r="B105" s="14" t="s">
        <v>47</v>
      </c>
      <c r="C105" s="36" t="s">
        <v>118</v>
      </c>
      <c r="D105" s="12"/>
      <c r="E105" s="12"/>
      <c r="F105" s="12"/>
      <c r="G105" s="14"/>
      <c r="H105" s="14"/>
      <c r="I105" s="13"/>
      <c r="J105" s="13"/>
      <c r="K105" s="13"/>
      <c r="L105" s="13"/>
      <c r="M105" s="13">
        <f t="shared" si="3"/>
        <v>0</v>
      </c>
      <c r="N105" s="13">
        <f t="shared" si="2"/>
        <v>0</v>
      </c>
      <c r="O105" s="13"/>
      <c r="P105" s="13"/>
      <c r="Q105" s="13"/>
      <c r="R105" s="13"/>
      <c r="S105" s="13"/>
      <c r="T105" s="13">
        <f t="shared" si="1"/>
        <v>106</v>
      </c>
      <c r="U105" s="12"/>
      <c r="V105" s="12">
        <v>2</v>
      </c>
      <c r="W105" s="12"/>
      <c r="X105" s="12">
        <v>2</v>
      </c>
      <c r="Y105" s="23"/>
      <c r="Z105" s="23"/>
      <c r="AA105" s="12"/>
      <c r="AB105" s="12"/>
      <c r="AC105" s="12">
        <v>2</v>
      </c>
      <c r="AD105" s="12"/>
      <c r="AE105" s="12">
        <v>2</v>
      </c>
      <c r="AF105" s="12">
        <v>28</v>
      </c>
      <c r="AG105" s="45">
        <v>7</v>
      </c>
      <c r="AH105" s="12">
        <v>4</v>
      </c>
      <c r="AI105" s="12">
        <v>1</v>
      </c>
      <c r="AJ105" s="45">
        <v>8</v>
      </c>
      <c r="AK105" s="12">
        <v>12</v>
      </c>
      <c r="AL105" s="12">
        <v>15</v>
      </c>
      <c r="AM105" s="12">
        <v>8</v>
      </c>
      <c r="AN105" s="12">
        <v>4</v>
      </c>
      <c r="AO105" s="12">
        <v>9</v>
      </c>
      <c r="AP105" s="12">
        <v>2</v>
      </c>
      <c r="AQ105" s="12"/>
      <c r="AR105" s="12"/>
      <c r="AS105" s="12"/>
      <c r="AT105" s="12"/>
      <c r="AU105" s="12"/>
      <c r="AV105" s="12"/>
      <c r="AW105" s="12"/>
      <c r="AX105" s="380"/>
      <c r="AY105" s="12"/>
      <c r="AZ105" s="511"/>
      <c r="BA105" s="511"/>
      <c r="BB105" s="511"/>
      <c r="BC105" s="140"/>
      <c r="BD105" s="507"/>
    </row>
    <row r="106" spans="1:56" collapsed="1">
      <c r="A106" s="18" t="s">
        <v>49</v>
      </c>
      <c r="B106" s="21"/>
      <c r="C106" s="21"/>
      <c r="D106" s="19"/>
      <c r="E106" s="19"/>
      <c r="F106" s="19"/>
      <c r="G106" s="21"/>
      <c r="H106" s="21"/>
      <c r="I106" s="20"/>
      <c r="J106" s="20"/>
      <c r="K106" s="20"/>
      <c r="L106" s="20"/>
      <c r="M106" s="20"/>
      <c r="N106" s="20"/>
      <c r="O106" s="20"/>
      <c r="P106" s="20"/>
      <c r="Q106" s="20"/>
      <c r="R106" s="20"/>
      <c r="S106" s="20"/>
      <c r="T106" s="20"/>
      <c r="U106" s="19"/>
      <c r="V106" s="19"/>
      <c r="W106" s="19"/>
      <c r="X106" s="19"/>
      <c r="Y106" s="203"/>
      <c r="Z106" s="203"/>
      <c r="AA106" s="19"/>
      <c r="AB106" s="19"/>
      <c r="AC106" s="19"/>
      <c r="AD106" s="366"/>
      <c r="AE106" s="366"/>
      <c r="AF106" s="19"/>
      <c r="AG106" s="129"/>
      <c r="AH106" s="19"/>
      <c r="AI106" s="19"/>
      <c r="AJ106" s="129"/>
      <c r="AK106" s="19"/>
      <c r="AL106" s="19"/>
      <c r="AM106" s="19"/>
      <c r="AN106" s="19"/>
      <c r="AO106" s="19"/>
      <c r="AP106" s="19"/>
      <c r="AQ106" s="19"/>
      <c r="AR106" s="19"/>
      <c r="AS106" s="19"/>
      <c r="AT106" s="19"/>
      <c r="AU106" s="19"/>
      <c r="AV106" s="19"/>
      <c r="AW106" s="19"/>
      <c r="AX106" s="384"/>
      <c r="AY106" s="19"/>
      <c r="AZ106" s="514"/>
      <c r="BA106" s="514"/>
      <c r="BB106" s="514"/>
      <c r="BC106" s="19"/>
      <c r="BD106" s="505"/>
    </row>
    <row r="107" spans="1:56" hidden="1" outlineLevel="1">
      <c r="A107" s="829" t="s">
        <v>1418</v>
      </c>
      <c r="B107" s="14" t="s">
        <v>1395</v>
      </c>
      <c r="C107" s="15" t="s">
        <v>1396</v>
      </c>
      <c r="D107" s="12"/>
      <c r="E107" s="12" t="s">
        <v>1384</v>
      </c>
      <c r="F107" s="12" t="s">
        <v>1416</v>
      </c>
      <c r="G107" s="12" t="s">
        <v>1413</v>
      </c>
      <c r="H107" s="12"/>
      <c r="I107" s="13"/>
      <c r="J107" s="13"/>
      <c r="K107" s="13"/>
      <c r="L107" s="13"/>
      <c r="M107" s="13"/>
      <c r="N107" s="13"/>
      <c r="O107" s="13"/>
      <c r="P107" s="13"/>
      <c r="Q107" s="13"/>
      <c r="R107" s="13"/>
      <c r="S107" s="13"/>
      <c r="T107" s="13">
        <f t="shared" ref="T107:T124" si="8">SUM(U107:AR107)</f>
        <v>14</v>
      </c>
      <c r="U107" s="12"/>
      <c r="V107" s="12"/>
      <c r="W107" s="12"/>
      <c r="X107" s="12"/>
      <c r="Y107" s="12"/>
      <c r="Z107" s="12"/>
      <c r="AA107" s="12"/>
      <c r="AB107" s="12"/>
      <c r="AC107" s="12"/>
      <c r="AD107" s="364"/>
      <c r="AE107" s="364"/>
      <c r="AF107" s="12"/>
      <c r="AG107" s="45"/>
      <c r="AH107" s="12"/>
      <c r="AI107" s="12"/>
      <c r="AJ107" s="45"/>
      <c r="AK107" s="12">
        <v>4</v>
      </c>
      <c r="AL107" s="12"/>
      <c r="AM107" s="12"/>
      <c r="AN107" s="12"/>
      <c r="AO107" s="12">
        <v>10</v>
      </c>
      <c r="AP107" s="12"/>
      <c r="AQ107" s="12"/>
      <c r="AR107" s="23"/>
      <c r="AS107" s="23"/>
      <c r="AT107" s="23"/>
      <c r="AU107" s="23"/>
      <c r="AV107" s="12"/>
      <c r="AW107" s="12"/>
      <c r="AX107" s="380"/>
      <c r="AY107" s="12"/>
      <c r="AZ107" s="511"/>
      <c r="BA107" s="511"/>
      <c r="BB107" s="511"/>
      <c r="BC107" s="140"/>
      <c r="BD107" s="507"/>
    </row>
    <row r="108" spans="1:56" hidden="1" outlineLevel="1">
      <c r="A108" s="831"/>
      <c r="B108" s="14" t="s">
        <v>1397</v>
      </c>
      <c r="C108" s="15" t="s">
        <v>1396</v>
      </c>
      <c r="D108" s="12"/>
      <c r="E108" s="12" t="s">
        <v>1385</v>
      </c>
      <c r="F108" s="12" t="s">
        <v>1416</v>
      </c>
      <c r="G108" s="12" t="s">
        <v>1414</v>
      </c>
      <c r="H108" s="12"/>
      <c r="I108" s="13"/>
      <c r="J108" s="13"/>
      <c r="K108" s="13"/>
      <c r="L108" s="13"/>
      <c r="M108" s="13"/>
      <c r="N108" s="13"/>
      <c r="O108" s="13"/>
      <c r="P108" s="13"/>
      <c r="Q108" s="13"/>
      <c r="R108" s="13"/>
      <c r="S108" s="13"/>
      <c r="T108" s="13">
        <f t="shared" si="8"/>
        <v>49</v>
      </c>
      <c r="U108" s="12"/>
      <c r="V108" s="12">
        <v>1</v>
      </c>
      <c r="W108" s="12"/>
      <c r="X108" s="12"/>
      <c r="Y108" s="12"/>
      <c r="Z108" s="12"/>
      <c r="AA108" s="12"/>
      <c r="AB108" s="12"/>
      <c r="AC108" s="12"/>
      <c r="AD108" s="364"/>
      <c r="AE108" s="364"/>
      <c r="AF108" s="12">
        <v>19</v>
      </c>
      <c r="AG108" s="45">
        <v>7</v>
      </c>
      <c r="AH108" s="12">
        <v>4</v>
      </c>
      <c r="AI108" s="12"/>
      <c r="AJ108" s="45"/>
      <c r="AK108" s="12">
        <v>4</v>
      </c>
      <c r="AL108" s="23">
        <v>2</v>
      </c>
      <c r="AM108" s="23">
        <v>2</v>
      </c>
      <c r="AN108" s="12"/>
      <c r="AO108" s="12">
        <v>10</v>
      </c>
      <c r="AP108" s="12"/>
      <c r="AQ108" s="12"/>
      <c r="AR108" s="23"/>
      <c r="AS108" s="23"/>
      <c r="AT108" s="23"/>
      <c r="AU108" s="23"/>
      <c r="AV108" s="12"/>
      <c r="AW108" s="12"/>
      <c r="AX108" s="380"/>
      <c r="AY108" s="12"/>
      <c r="AZ108" s="511"/>
      <c r="BA108" s="511"/>
      <c r="BB108" s="511"/>
      <c r="BC108" s="140"/>
      <c r="BD108" s="507"/>
    </row>
    <row r="109" spans="1:56" hidden="1" outlineLevel="1">
      <c r="A109" s="831"/>
      <c r="B109" s="38" t="s">
        <v>1398</v>
      </c>
      <c r="C109" s="8" t="s">
        <v>1399</v>
      </c>
      <c r="D109" s="12">
        <v>1</v>
      </c>
      <c r="E109" s="12" t="s">
        <v>1386</v>
      </c>
      <c r="F109" s="12" t="s">
        <v>1417</v>
      </c>
      <c r="G109" s="12" t="s">
        <v>1414</v>
      </c>
      <c r="H109" s="12"/>
      <c r="I109" s="13"/>
      <c r="J109" s="13"/>
      <c r="K109" s="13"/>
      <c r="L109" s="13"/>
      <c r="M109" s="13"/>
      <c r="N109" s="13"/>
      <c r="O109" s="13"/>
      <c r="P109" s="13"/>
      <c r="Q109" s="13"/>
      <c r="R109" s="13"/>
      <c r="S109" s="13"/>
      <c r="T109" s="13">
        <f t="shared" si="8"/>
        <v>49</v>
      </c>
      <c r="U109" s="12"/>
      <c r="V109" s="12">
        <v>1</v>
      </c>
      <c r="W109" s="12"/>
      <c r="X109" s="12"/>
      <c r="Y109" s="12"/>
      <c r="Z109" s="12"/>
      <c r="AA109" s="12"/>
      <c r="AB109" s="12"/>
      <c r="AC109" s="12"/>
      <c r="AD109" s="364"/>
      <c r="AE109" s="364"/>
      <c r="AF109" s="12">
        <v>19</v>
      </c>
      <c r="AG109" s="45">
        <v>7</v>
      </c>
      <c r="AH109" s="12">
        <v>4</v>
      </c>
      <c r="AI109" s="12"/>
      <c r="AJ109" s="45"/>
      <c r="AK109" s="12">
        <v>4</v>
      </c>
      <c r="AL109" s="23">
        <v>2</v>
      </c>
      <c r="AM109" s="23">
        <v>2</v>
      </c>
      <c r="AN109" s="12"/>
      <c r="AO109" s="12">
        <v>10</v>
      </c>
      <c r="AP109" s="12"/>
      <c r="AQ109" s="12"/>
      <c r="AR109" s="23"/>
      <c r="AS109" s="23"/>
      <c r="AT109" s="23"/>
      <c r="AU109" s="23"/>
      <c r="AV109" s="12"/>
      <c r="AW109" s="12"/>
      <c r="AX109" s="380"/>
      <c r="AY109" s="12"/>
      <c r="AZ109" s="511"/>
      <c r="BA109" s="511"/>
      <c r="BB109" s="511"/>
      <c r="BC109" s="140"/>
      <c r="BD109" s="507"/>
    </row>
    <row r="110" spans="1:56" hidden="1" outlineLevel="1">
      <c r="A110" s="831"/>
      <c r="B110" s="38" t="s">
        <v>1400</v>
      </c>
      <c r="C110" s="8" t="s">
        <v>1399</v>
      </c>
      <c r="D110" s="12">
        <v>1</v>
      </c>
      <c r="E110" s="12" t="s">
        <v>1387</v>
      </c>
      <c r="F110" s="12" t="s">
        <v>1417</v>
      </c>
      <c r="G110" s="12" t="s">
        <v>1414</v>
      </c>
      <c r="H110" s="12"/>
      <c r="I110" s="13"/>
      <c r="J110" s="13"/>
      <c r="K110" s="13"/>
      <c r="L110" s="13"/>
      <c r="M110" s="13"/>
      <c r="N110" s="13"/>
      <c r="O110" s="13"/>
      <c r="P110" s="13"/>
      <c r="Q110" s="13"/>
      <c r="R110" s="13"/>
      <c r="S110" s="13"/>
      <c r="T110" s="13">
        <f t="shared" si="8"/>
        <v>49</v>
      </c>
      <c r="U110" s="12"/>
      <c r="V110" s="12">
        <v>1</v>
      </c>
      <c r="W110" s="12"/>
      <c r="X110" s="12"/>
      <c r="Y110" s="12"/>
      <c r="Z110" s="12"/>
      <c r="AA110" s="12"/>
      <c r="AB110" s="12"/>
      <c r="AC110" s="12"/>
      <c r="AD110" s="364"/>
      <c r="AE110" s="364"/>
      <c r="AF110" s="12">
        <v>19</v>
      </c>
      <c r="AG110" s="45">
        <v>7</v>
      </c>
      <c r="AH110" s="12">
        <v>4</v>
      </c>
      <c r="AI110" s="12"/>
      <c r="AJ110" s="45"/>
      <c r="AK110" s="12">
        <v>4</v>
      </c>
      <c r="AL110" s="23">
        <v>2</v>
      </c>
      <c r="AM110" s="23">
        <v>2</v>
      </c>
      <c r="AN110" s="12"/>
      <c r="AO110" s="12">
        <v>10</v>
      </c>
      <c r="AP110" s="12"/>
      <c r="AQ110" s="12"/>
      <c r="AR110" s="23"/>
      <c r="AS110" s="23"/>
      <c r="AT110" s="23"/>
      <c r="AU110" s="23"/>
      <c r="AV110" s="12"/>
      <c r="AW110" s="12"/>
      <c r="AX110" s="380"/>
      <c r="AY110" s="12"/>
      <c r="AZ110" s="511"/>
      <c r="BA110" s="511"/>
      <c r="BB110" s="511"/>
      <c r="BC110" s="140"/>
      <c r="BD110" s="507"/>
    </row>
    <row r="111" spans="1:56" hidden="1" outlineLevel="1">
      <c r="A111" s="831"/>
      <c r="B111" s="38" t="s">
        <v>1401</v>
      </c>
      <c r="C111" s="8" t="s">
        <v>1399</v>
      </c>
      <c r="D111" s="12">
        <v>2</v>
      </c>
      <c r="E111" s="12" t="s">
        <v>1388</v>
      </c>
      <c r="F111" s="12" t="s">
        <v>1412</v>
      </c>
      <c r="G111" s="12" t="s">
        <v>1414</v>
      </c>
      <c r="H111" s="12"/>
      <c r="I111" s="13"/>
      <c r="J111" s="13"/>
      <c r="K111" s="13"/>
      <c r="L111" s="13"/>
      <c r="M111" s="13"/>
      <c r="N111" s="13"/>
      <c r="O111" s="13"/>
      <c r="P111" s="13"/>
      <c r="Q111" s="13"/>
      <c r="R111" s="13"/>
      <c r="S111" s="13"/>
      <c r="T111" s="13">
        <f t="shared" si="8"/>
        <v>98</v>
      </c>
      <c r="U111" s="12"/>
      <c r="V111" s="12">
        <v>2</v>
      </c>
      <c r="W111" s="12"/>
      <c r="X111" s="12"/>
      <c r="Y111" s="12"/>
      <c r="Z111" s="12"/>
      <c r="AA111" s="12"/>
      <c r="AB111" s="12"/>
      <c r="AC111" s="12"/>
      <c r="AD111" s="364"/>
      <c r="AE111" s="364"/>
      <c r="AF111" s="12">
        <v>38</v>
      </c>
      <c r="AG111" s="45">
        <v>14</v>
      </c>
      <c r="AH111" s="12">
        <v>8</v>
      </c>
      <c r="AI111" s="12"/>
      <c r="AJ111" s="45"/>
      <c r="AK111" s="12">
        <v>8</v>
      </c>
      <c r="AL111" s="23">
        <v>4</v>
      </c>
      <c r="AM111" s="23">
        <v>4</v>
      </c>
      <c r="AN111" s="5"/>
      <c r="AO111" s="12">
        <v>20</v>
      </c>
      <c r="AP111" s="12"/>
      <c r="AQ111" s="12"/>
      <c r="AR111" s="23"/>
      <c r="AS111" s="23"/>
      <c r="AT111" s="23"/>
      <c r="AU111" s="23"/>
      <c r="AV111" s="12"/>
      <c r="AW111" s="12"/>
      <c r="AX111" s="380"/>
      <c r="AY111" s="12"/>
      <c r="AZ111" s="511"/>
      <c r="BA111" s="511"/>
      <c r="BB111" s="511"/>
      <c r="BC111" s="140"/>
      <c r="BD111" s="507"/>
    </row>
    <row r="112" spans="1:56" hidden="1" outlineLevel="1">
      <c r="A112" s="831"/>
      <c r="B112" s="38" t="s">
        <v>1402</v>
      </c>
      <c r="C112" s="8" t="s">
        <v>1399</v>
      </c>
      <c r="D112" s="12">
        <v>1</v>
      </c>
      <c r="E112" s="12" t="s">
        <v>1389</v>
      </c>
      <c r="F112" s="12" t="s">
        <v>1412</v>
      </c>
      <c r="G112" s="12" t="s">
        <v>1414</v>
      </c>
      <c r="H112" s="12"/>
      <c r="I112" s="13"/>
      <c r="J112" s="13"/>
      <c r="K112" s="13"/>
      <c r="L112" s="13"/>
      <c r="M112" s="13"/>
      <c r="N112" s="13"/>
      <c r="O112" s="13"/>
      <c r="P112" s="13"/>
      <c r="Q112" s="13"/>
      <c r="R112" s="13"/>
      <c r="S112" s="13"/>
      <c r="T112" s="13">
        <f t="shared" si="8"/>
        <v>49</v>
      </c>
      <c r="U112" s="12"/>
      <c r="V112" s="12">
        <v>1</v>
      </c>
      <c r="W112" s="12"/>
      <c r="X112" s="12"/>
      <c r="Y112" s="12"/>
      <c r="Z112" s="12"/>
      <c r="AA112" s="12"/>
      <c r="AB112" s="12"/>
      <c r="AC112" s="12"/>
      <c r="AD112" s="364"/>
      <c r="AE112" s="364"/>
      <c r="AF112" s="12">
        <v>19</v>
      </c>
      <c r="AG112" s="45">
        <v>7</v>
      </c>
      <c r="AH112" s="12">
        <v>4</v>
      </c>
      <c r="AI112" s="12"/>
      <c r="AJ112" s="45"/>
      <c r="AK112" s="12">
        <v>4</v>
      </c>
      <c r="AL112" s="23">
        <v>2</v>
      </c>
      <c r="AM112" s="23">
        <v>2</v>
      </c>
      <c r="AN112" s="12"/>
      <c r="AO112" s="12">
        <v>10</v>
      </c>
      <c r="AP112" s="12"/>
      <c r="AQ112" s="12"/>
      <c r="AR112" s="23"/>
      <c r="AS112" s="23"/>
      <c r="AT112" s="23"/>
      <c r="AU112" s="23"/>
      <c r="AV112" s="12"/>
      <c r="AW112" s="12"/>
      <c r="AX112" s="380"/>
      <c r="AY112" s="12"/>
      <c r="AZ112" s="511"/>
      <c r="BA112" s="511"/>
      <c r="BB112" s="511"/>
      <c r="BC112" s="140"/>
      <c r="BD112" s="507"/>
    </row>
    <row r="113" spans="1:56" hidden="1" outlineLevel="1">
      <c r="A113" s="830"/>
      <c r="B113" s="36" t="s">
        <v>1403</v>
      </c>
      <c r="C113" s="8"/>
      <c r="D113" s="12">
        <v>1</v>
      </c>
      <c r="E113" s="12"/>
      <c r="F113" s="12" t="s">
        <v>1412</v>
      </c>
      <c r="G113" s="12" t="s">
        <v>1415</v>
      </c>
      <c r="H113" s="12"/>
      <c r="I113" s="13"/>
      <c r="J113" s="13"/>
      <c r="K113" s="13"/>
      <c r="L113" s="13"/>
      <c r="M113" s="13"/>
      <c r="N113" s="13"/>
      <c r="O113" s="13"/>
      <c r="P113" s="13"/>
      <c r="Q113" s="13"/>
      <c r="R113" s="13"/>
      <c r="S113" s="13"/>
      <c r="T113" s="13">
        <f t="shared" si="8"/>
        <v>49</v>
      </c>
      <c r="U113" s="12"/>
      <c r="V113" s="12">
        <v>1</v>
      </c>
      <c r="W113" s="12"/>
      <c r="X113" s="12"/>
      <c r="Y113" s="12"/>
      <c r="Z113" s="12"/>
      <c r="AA113" s="12"/>
      <c r="AB113" s="12"/>
      <c r="AC113" s="12"/>
      <c r="AD113" s="364"/>
      <c r="AE113" s="364"/>
      <c r="AF113" s="12">
        <v>19</v>
      </c>
      <c r="AG113" s="45">
        <v>7</v>
      </c>
      <c r="AH113" s="12">
        <v>4</v>
      </c>
      <c r="AI113" s="12"/>
      <c r="AJ113" s="45"/>
      <c r="AK113" s="12">
        <v>4</v>
      </c>
      <c r="AL113" s="23">
        <v>2</v>
      </c>
      <c r="AM113" s="23">
        <v>2</v>
      </c>
      <c r="AN113" s="12"/>
      <c r="AO113" s="12">
        <v>10</v>
      </c>
      <c r="AP113" s="12"/>
      <c r="AQ113" s="12"/>
      <c r="AR113" s="23"/>
      <c r="AS113" s="23"/>
      <c r="AT113" s="23"/>
      <c r="AU113" s="23"/>
      <c r="AV113" s="12"/>
      <c r="AW113" s="12"/>
      <c r="AX113" s="380"/>
      <c r="AY113" s="12"/>
      <c r="AZ113" s="511"/>
      <c r="BA113" s="511"/>
      <c r="BB113" s="511"/>
      <c r="BC113" s="140"/>
      <c r="BD113" s="507"/>
    </row>
    <row r="114" spans="1:56" hidden="1" outlineLevel="1">
      <c r="A114" s="829" t="s">
        <v>85</v>
      </c>
      <c r="B114" s="839" t="s">
        <v>1398</v>
      </c>
      <c r="C114" s="15" t="s">
        <v>1404</v>
      </c>
      <c r="D114" s="829"/>
      <c r="E114" s="829" t="s">
        <v>1390</v>
      </c>
      <c r="F114" s="829" t="s">
        <v>1417</v>
      </c>
      <c r="G114" s="829" t="s">
        <v>1414</v>
      </c>
      <c r="H114" s="492"/>
      <c r="I114" s="13"/>
      <c r="J114" s="13"/>
      <c r="K114" s="13"/>
      <c r="L114" s="13"/>
      <c r="M114" s="13"/>
      <c r="N114" s="13"/>
      <c r="O114" s="13"/>
      <c r="P114" s="13"/>
      <c r="Q114" s="13"/>
      <c r="R114" s="13"/>
      <c r="S114" s="13"/>
      <c r="T114" s="13">
        <f t="shared" si="8"/>
        <v>9</v>
      </c>
      <c r="U114" s="12"/>
      <c r="V114" s="12"/>
      <c r="W114" s="12">
        <v>2</v>
      </c>
      <c r="X114" s="12"/>
      <c r="Y114" s="12"/>
      <c r="Z114" s="12"/>
      <c r="AA114" s="12">
        <v>2</v>
      </c>
      <c r="AB114" s="12"/>
      <c r="AC114" s="12"/>
      <c r="AD114" s="364"/>
      <c r="AE114" s="364"/>
      <c r="AF114" s="12"/>
      <c r="AG114" s="45">
        <v>3</v>
      </c>
      <c r="AH114" s="12"/>
      <c r="AI114" s="12"/>
      <c r="AJ114" s="45"/>
      <c r="AK114" s="12"/>
      <c r="AL114" s="23"/>
      <c r="AM114" s="23"/>
      <c r="AN114" s="12"/>
      <c r="AO114" s="12">
        <v>1</v>
      </c>
      <c r="AP114" s="12">
        <v>1</v>
      </c>
      <c r="AQ114" s="12"/>
      <c r="AR114" s="23"/>
      <c r="AS114" s="23">
        <v>11</v>
      </c>
      <c r="AT114" s="23"/>
      <c r="AU114" s="23">
        <v>8</v>
      </c>
      <c r="AV114" s="12"/>
      <c r="AW114" s="12"/>
      <c r="AX114" s="380"/>
      <c r="AY114" s="12"/>
      <c r="AZ114" s="511"/>
      <c r="BA114" s="511"/>
      <c r="BB114" s="511"/>
      <c r="BC114" s="140"/>
      <c r="BD114" s="507"/>
    </row>
    <row r="115" spans="1:56" hidden="1" outlineLevel="1">
      <c r="A115" s="831"/>
      <c r="B115" s="840"/>
      <c r="C115" s="15" t="s">
        <v>1405</v>
      </c>
      <c r="D115" s="830"/>
      <c r="E115" s="830"/>
      <c r="F115" s="830"/>
      <c r="G115" s="830"/>
      <c r="H115" s="493"/>
      <c r="I115" s="13"/>
      <c r="J115" s="13"/>
      <c r="K115" s="13"/>
      <c r="L115" s="13"/>
      <c r="M115" s="13"/>
      <c r="N115" s="13"/>
      <c r="O115" s="13"/>
      <c r="P115" s="13"/>
      <c r="Q115" s="13"/>
      <c r="R115" s="13"/>
      <c r="S115" s="13"/>
      <c r="T115" s="13">
        <f t="shared" si="8"/>
        <v>11</v>
      </c>
      <c r="U115" s="12"/>
      <c r="V115" s="12"/>
      <c r="W115" s="12">
        <v>2</v>
      </c>
      <c r="X115" s="12"/>
      <c r="Y115" s="12"/>
      <c r="Z115" s="12"/>
      <c r="AA115" s="12">
        <v>1</v>
      </c>
      <c r="AB115" s="12"/>
      <c r="AC115" s="12"/>
      <c r="AD115" s="364"/>
      <c r="AE115" s="364"/>
      <c r="AF115" s="12"/>
      <c r="AG115" s="45">
        <v>3</v>
      </c>
      <c r="AH115" s="12"/>
      <c r="AI115" s="12"/>
      <c r="AJ115" s="45"/>
      <c r="AK115" s="12">
        <v>4</v>
      </c>
      <c r="AL115" s="12"/>
      <c r="AM115" s="12">
        <v>1</v>
      </c>
      <c r="AN115" s="12"/>
      <c r="AO115" s="12">
        <v>0</v>
      </c>
      <c r="AP115" s="12"/>
      <c r="AQ115" s="12"/>
      <c r="AR115" s="23"/>
      <c r="AS115" s="23"/>
      <c r="AT115" s="23"/>
      <c r="AU115" s="23"/>
      <c r="AV115" s="12"/>
      <c r="AW115" s="12"/>
      <c r="AX115" s="380"/>
      <c r="AY115" s="12"/>
      <c r="AZ115" s="511"/>
      <c r="BA115" s="511"/>
      <c r="BB115" s="511"/>
      <c r="BC115" s="140"/>
      <c r="BD115" s="507"/>
    </row>
    <row r="116" spans="1:56" hidden="1" outlineLevel="1">
      <c r="A116" s="831"/>
      <c r="B116" s="839" t="s">
        <v>1406</v>
      </c>
      <c r="C116" s="15" t="s">
        <v>1404</v>
      </c>
      <c r="D116" s="829"/>
      <c r="E116" s="829" t="s">
        <v>1391</v>
      </c>
      <c r="F116" s="829" t="s">
        <v>1417</v>
      </c>
      <c r="G116" s="829" t="s">
        <v>1414</v>
      </c>
      <c r="H116" s="492"/>
      <c r="I116" s="13"/>
      <c r="J116" s="13"/>
      <c r="K116" s="13"/>
      <c r="L116" s="13"/>
      <c r="M116" s="13"/>
      <c r="N116" s="13"/>
      <c r="O116" s="13"/>
      <c r="P116" s="13"/>
      <c r="Q116" s="13"/>
      <c r="R116" s="13"/>
      <c r="S116" s="13"/>
      <c r="T116" s="13">
        <f t="shared" si="8"/>
        <v>9</v>
      </c>
      <c r="U116" s="12"/>
      <c r="V116" s="12"/>
      <c r="W116" s="12">
        <v>2</v>
      </c>
      <c r="X116" s="12"/>
      <c r="Y116" s="12">
        <v>2</v>
      </c>
      <c r="Z116" s="12">
        <v>2</v>
      </c>
      <c r="AA116" s="12">
        <v>2</v>
      </c>
      <c r="AB116" s="12"/>
      <c r="AC116" s="12"/>
      <c r="AD116" s="364"/>
      <c r="AE116" s="364"/>
      <c r="AF116" s="12"/>
      <c r="AG116" s="45"/>
      <c r="AH116" s="12"/>
      <c r="AI116" s="12"/>
      <c r="AJ116" s="45"/>
      <c r="AK116" s="12"/>
      <c r="AL116" s="12"/>
      <c r="AM116" s="12"/>
      <c r="AN116" s="12"/>
      <c r="AO116" s="12">
        <v>0</v>
      </c>
      <c r="AP116" s="12">
        <v>1</v>
      </c>
      <c r="AQ116" s="12"/>
      <c r="AR116" s="23"/>
      <c r="AS116" s="23">
        <v>13</v>
      </c>
      <c r="AT116" s="23"/>
      <c r="AU116" s="23">
        <v>7</v>
      </c>
      <c r="AV116" s="12"/>
      <c r="AW116" s="12"/>
      <c r="AX116" s="380"/>
      <c r="AY116" s="12"/>
      <c r="AZ116" s="511"/>
      <c r="BA116" s="511"/>
      <c r="BB116" s="511"/>
      <c r="BC116" s="140"/>
      <c r="BD116" s="507"/>
    </row>
    <row r="117" spans="1:56" hidden="1" outlineLevel="1">
      <c r="A117" s="831"/>
      <c r="B117" s="840"/>
      <c r="C117" s="15" t="s">
        <v>1405</v>
      </c>
      <c r="D117" s="830"/>
      <c r="E117" s="830"/>
      <c r="F117" s="830"/>
      <c r="G117" s="830"/>
      <c r="H117" s="493"/>
      <c r="I117" s="13"/>
      <c r="J117" s="13"/>
      <c r="K117" s="13"/>
      <c r="L117" s="13"/>
      <c r="M117" s="13"/>
      <c r="N117" s="13"/>
      <c r="O117" s="13"/>
      <c r="P117" s="13"/>
      <c r="Q117" s="13"/>
      <c r="R117" s="13"/>
      <c r="S117" s="13"/>
      <c r="T117" s="13">
        <f t="shared" si="8"/>
        <v>12</v>
      </c>
      <c r="U117" s="12"/>
      <c r="V117" s="12"/>
      <c r="W117" s="12">
        <v>2</v>
      </c>
      <c r="X117" s="12"/>
      <c r="Y117" s="12">
        <v>2</v>
      </c>
      <c r="Z117" s="12">
        <v>2</v>
      </c>
      <c r="AA117" s="12">
        <v>1</v>
      </c>
      <c r="AB117" s="12"/>
      <c r="AC117" s="12"/>
      <c r="AD117" s="364"/>
      <c r="AE117" s="364"/>
      <c r="AF117" s="12"/>
      <c r="AG117" s="45"/>
      <c r="AH117" s="12"/>
      <c r="AI117" s="12"/>
      <c r="AJ117" s="45"/>
      <c r="AK117" s="12">
        <v>4</v>
      </c>
      <c r="AL117" s="12"/>
      <c r="AM117" s="12">
        <v>1</v>
      </c>
      <c r="AN117" s="12"/>
      <c r="AO117" s="12">
        <v>0</v>
      </c>
      <c r="AP117" s="12"/>
      <c r="AQ117" s="12"/>
      <c r="AR117" s="23"/>
      <c r="AS117" s="23"/>
      <c r="AT117" s="23"/>
      <c r="AU117" s="23"/>
      <c r="AV117" s="12"/>
      <c r="AW117" s="12"/>
      <c r="AX117" s="380"/>
      <c r="AY117" s="12"/>
      <c r="AZ117" s="511"/>
      <c r="BA117" s="511"/>
      <c r="BB117" s="511"/>
      <c r="BC117" s="140"/>
      <c r="BD117" s="507"/>
    </row>
    <row r="118" spans="1:56" hidden="1" outlineLevel="1">
      <c r="A118" s="831"/>
      <c r="B118" s="839" t="s">
        <v>1407</v>
      </c>
      <c r="C118" s="15" t="s">
        <v>1404</v>
      </c>
      <c r="D118" s="829"/>
      <c r="E118" s="829" t="s">
        <v>1392</v>
      </c>
      <c r="F118" s="829" t="s">
        <v>1417</v>
      </c>
      <c r="G118" s="829" t="s">
        <v>1414</v>
      </c>
      <c r="H118" s="492"/>
      <c r="I118" s="13"/>
      <c r="J118" s="13"/>
      <c r="K118" s="13"/>
      <c r="L118" s="13"/>
      <c r="M118" s="13"/>
      <c r="N118" s="13"/>
      <c r="O118" s="13"/>
      <c r="P118" s="13"/>
      <c r="Q118" s="13"/>
      <c r="R118" s="13"/>
      <c r="S118" s="13"/>
      <c r="T118" s="13">
        <f t="shared" si="8"/>
        <v>14</v>
      </c>
      <c r="U118" s="12"/>
      <c r="V118" s="12"/>
      <c r="W118" s="12">
        <v>4</v>
      </c>
      <c r="X118" s="12"/>
      <c r="Y118" s="12">
        <v>2</v>
      </c>
      <c r="Z118" s="12">
        <v>2</v>
      </c>
      <c r="AA118" s="12">
        <v>4</v>
      </c>
      <c r="AB118" s="12"/>
      <c r="AC118" s="12"/>
      <c r="AD118" s="364"/>
      <c r="AE118" s="364"/>
      <c r="AF118" s="12"/>
      <c r="AG118" s="45"/>
      <c r="AH118" s="12"/>
      <c r="AI118" s="12"/>
      <c r="AJ118" s="45"/>
      <c r="AK118" s="12"/>
      <c r="AL118" s="12"/>
      <c r="AM118" s="12"/>
      <c r="AN118" s="12"/>
      <c r="AO118" s="12">
        <v>0</v>
      </c>
      <c r="AP118" s="12">
        <v>2</v>
      </c>
      <c r="AQ118" s="12"/>
      <c r="AR118" s="23"/>
      <c r="AS118" s="23">
        <v>15</v>
      </c>
      <c r="AT118" s="23"/>
      <c r="AU118" s="23">
        <v>15</v>
      </c>
      <c r="AV118" s="12"/>
      <c r="AW118" s="12"/>
      <c r="AX118" s="380"/>
      <c r="AY118" s="12"/>
      <c r="AZ118" s="511"/>
      <c r="BA118" s="511"/>
      <c r="BB118" s="511"/>
      <c r="BC118" s="140"/>
      <c r="BD118" s="507"/>
    </row>
    <row r="119" spans="1:56" hidden="1" outlineLevel="1">
      <c r="A119" s="831"/>
      <c r="B119" s="840"/>
      <c r="C119" s="15" t="s">
        <v>1405</v>
      </c>
      <c r="D119" s="830"/>
      <c r="E119" s="830"/>
      <c r="F119" s="830"/>
      <c r="G119" s="830"/>
      <c r="H119" s="493"/>
      <c r="I119" s="13"/>
      <c r="J119" s="13"/>
      <c r="K119" s="13"/>
      <c r="L119" s="13"/>
      <c r="M119" s="13"/>
      <c r="N119" s="13"/>
      <c r="O119" s="13"/>
      <c r="P119" s="13"/>
      <c r="Q119" s="13"/>
      <c r="R119" s="13"/>
      <c r="S119" s="13"/>
      <c r="T119" s="13">
        <f t="shared" si="8"/>
        <v>18</v>
      </c>
      <c r="U119" s="12"/>
      <c r="V119" s="12"/>
      <c r="W119" s="12">
        <v>4</v>
      </c>
      <c r="X119" s="12"/>
      <c r="Y119" s="12">
        <v>2</v>
      </c>
      <c r="Z119" s="12">
        <v>2</v>
      </c>
      <c r="AA119" s="12">
        <v>1</v>
      </c>
      <c r="AB119" s="12"/>
      <c r="AC119" s="12"/>
      <c r="AD119" s="364"/>
      <c r="AE119" s="364"/>
      <c r="AF119" s="12"/>
      <c r="AG119" s="45"/>
      <c r="AH119" s="12"/>
      <c r="AI119" s="12"/>
      <c r="AJ119" s="45"/>
      <c r="AK119" s="12">
        <v>8</v>
      </c>
      <c r="AL119" s="12"/>
      <c r="AM119" s="12">
        <v>1</v>
      </c>
      <c r="AN119" s="12"/>
      <c r="AO119" s="12">
        <v>0</v>
      </c>
      <c r="AP119" s="12"/>
      <c r="AQ119" s="12"/>
      <c r="AR119" s="23"/>
      <c r="AS119" s="23"/>
      <c r="AT119" s="23"/>
      <c r="AU119" s="23"/>
      <c r="AV119" s="12"/>
      <c r="AW119" s="12"/>
      <c r="AX119" s="380"/>
      <c r="AY119" s="12"/>
      <c r="AZ119" s="511"/>
      <c r="BA119" s="511"/>
      <c r="BB119" s="511"/>
      <c r="BC119" s="140"/>
      <c r="BD119" s="507"/>
    </row>
    <row r="120" spans="1:56" hidden="1" outlineLevel="1">
      <c r="A120" s="831"/>
      <c r="B120" s="839" t="s">
        <v>1408</v>
      </c>
      <c r="C120" s="15" t="s">
        <v>1404</v>
      </c>
      <c r="D120" s="829"/>
      <c r="E120" s="829" t="s">
        <v>1393</v>
      </c>
      <c r="F120" s="829" t="s">
        <v>1417</v>
      </c>
      <c r="G120" s="829" t="s">
        <v>1414</v>
      </c>
      <c r="H120" s="492"/>
      <c r="I120" s="13"/>
      <c r="J120" s="13"/>
      <c r="K120" s="13"/>
      <c r="L120" s="13"/>
      <c r="M120" s="13"/>
      <c r="N120" s="13"/>
      <c r="O120" s="13"/>
      <c r="P120" s="13"/>
      <c r="Q120" s="13"/>
      <c r="R120" s="13"/>
      <c r="S120" s="13"/>
      <c r="T120" s="13">
        <f t="shared" si="8"/>
        <v>5</v>
      </c>
      <c r="U120" s="12"/>
      <c r="V120" s="12"/>
      <c r="W120" s="12">
        <v>2</v>
      </c>
      <c r="X120" s="12"/>
      <c r="Y120" s="12"/>
      <c r="Z120" s="12"/>
      <c r="AA120" s="12">
        <v>2</v>
      </c>
      <c r="AB120" s="12"/>
      <c r="AC120" s="12"/>
      <c r="AD120" s="364"/>
      <c r="AE120" s="364"/>
      <c r="AF120" s="12"/>
      <c r="AG120" s="45"/>
      <c r="AH120" s="12"/>
      <c r="AI120" s="12"/>
      <c r="AJ120" s="45"/>
      <c r="AK120" s="12"/>
      <c r="AL120" s="12"/>
      <c r="AM120" s="12"/>
      <c r="AN120" s="12"/>
      <c r="AO120" s="12">
        <v>0</v>
      </c>
      <c r="AP120" s="12">
        <v>1</v>
      </c>
      <c r="AQ120" s="12"/>
      <c r="AR120" s="23"/>
      <c r="AS120" s="23">
        <v>105</v>
      </c>
      <c r="AT120" s="23"/>
      <c r="AU120" s="23">
        <v>5</v>
      </c>
      <c r="AV120" s="12"/>
      <c r="AW120" s="12"/>
      <c r="AX120" s="380"/>
      <c r="AY120" s="12"/>
      <c r="AZ120" s="511"/>
      <c r="BA120" s="511"/>
      <c r="BB120" s="511"/>
      <c r="BC120" s="140"/>
      <c r="BD120" s="507"/>
    </row>
    <row r="121" spans="1:56" hidden="1" outlineLevel="1">
      <c r="A121" s="831"/>
      <c r="B121" s="840"/>
      <c r="C121" s="15" t="s">
        <v>1405</v>
      </c>
      <c r="D121" s="830"/>
      <c r="E121" s="830"/>
      <c r="F121" s="830"/>
      <c r="G121" s="830"/>
      <c r="H121" s="493"/>
      <c r="I121" s="13"/>
      <c r="J121" s="13"/>
      <c r="K121" s="13"/>
      <c r="L121" s="13"/>
      <c r="M121" s="13"/>
      <c r="N121" s="13"/>
      <c r="O121" s="13"/>
      <c r="P121" s="13"/>
      <c r="Q121" s="13"/>
      <c r="R121" s="13"/>
      <c r="S121" s="13"/>
      <c r="T121" s="13">
        <f t="shared" si="8"/>
        <v>8</v>
      </c>
      <c r="U121" s="12"/>
      <c r="V121" s="12"/>
      <c r="W121" s="12">
        <v>2</v>
      </c>
      <c r="X121" s="12"/>
      <c r="Y121" s="12"/>
      <c r="Z121" s="12"/>
      <c r="AA121" s="12">
        <v>1</v>
      </c>
      <c r="AB121" s="12"/>
      <c r="AC121" s="12"/>
      <c r="AD121" s="364"/>
      <c r="AE121" s="364"/>
      <c r="AF121" s="12"/>
      <c r="AG121" s="45"/>
      <c r="AH121" s="12"/>
      <c r="AI121" s="12"/>
      <c r="AJ121" s="45"/>
      <c r="AK121" s="12">
        <v>4</v>
      </c>
      <c r="AL121" s="12"/>
      <c r="AM121" s="12">
        <v>1</v>
      </c>
      <c r="AN121" s="9"/>
      <c r="AO121" s="12">
        <v>0</v>
      </c>
      <c r="AP121" s="12"/>
      <c r="AQ121" s="12"/>
      <c r="AR121" s="23"/>
      <c r="AS121" s="23"/>
      <c r="AT121" s="23"/>
      <c r="AU121" s="23"/>
      <c r="AV121" s="12"/>
      <c r="AW121" s="12"/>
      <c r="AX121" s="380"/>
      <c r="AY121" s="12"/>
      <c r="AZ121" s="511"/>
      <c r="BA121" s="511"/>
      <c r="BB121" s="511"/>
      <c r="BC121" s="140"/>
      <c r="BD121" s="507"/>
    </row>
    <row r="122" spans="1:56" hidden="1" outlineLevel="1">
      <c r="A122" s="831"/>
      <c r="B122" s="839" t="s">
        <v>1409</v>
      </c>
      <c r="C122" s="15" t="s">
        <v>1404</v>
      </c>
      <c r="D122" s="829"/>
      <c r="E122" s="829" t="s">
        <v>1394</v>
      </c>
      <c r="F122" s="829" t="s">
        <v>1417</v>
      </c>
      <c r="G122" s="829" t="s">
        <v>1414</v>
      </c>
      <c r="H122" s="492"/>
      <c r="I122" s="13"/>
      <c r="J122" s="13"/>
      <c r="K122" s="13"/>
      <c r="L122" s="13"/>
      <c r="M122" s="13"/>
      <c r="N122" s="13"/>
      <c r="O122" s="13"/>
      <c r="P122" s="13"/>
      <c r="Q122" s="13"/>
      <c r="R122" s="13"/>
      <c r="S122" s="13"/>
      <c r="T122" s="13">
        <f t="shared" si="8"/>
        <v>48</v>
      </c>
      <c r="U122" s="12"/>
      <c r="V122" s="12">
        <v>1</v>
      </c>
      <c r="W122" s="12">
        <v>2</v>
      </c>
      <c r="X122" s="12"/>
      <c r="Y122" s="12">
        <v>2</v>
      </c>
      <c r="Z122" s="12">
        <v>2</v>
      </c>
      <c r="AA122" s="12">
        <v>2</v>
      </c>
      <c r="AB122" s="12"/>
      <c r="AC122" s="12">
        <v>2</v>
      </c>
      <c r="AD122" s="364"/>
      <c r="AE122" s="364"/>
      <c r="AF122" s="12">
        <v>20</v>
      </c>
      <c r="AG122" s="45"/>
      <c r="AH122" s="12"/>
      <c r="AI122" s="12">
        <v>2</v>
      </c>
      <c r="AJ122" s="45"/>
      <c r="AK122" s="12"/>
      <c r="AL122" s="12">
        <v>3</v>
      </c>
      <c r="AM122" s="12">
        <v>1</v>
      </c>
      <c r="AN122" s="9"/>
      <c r="AO122" s="12">
        <v>10</v>
      </c>
      <c r="AP122" s="12">
        <v>1</v>
      </c>
      <c r="AQ122" s="12"/>
      <c r="AR122" s="23"/>
      <c r="AS122" s="23">
        <v>7</v>
      </c>
      <c r="AT122" s="23"/>
      <c r="AU122" s="23">
        <v>6</v>
      </c>
      <c r="AV122" s="12"/>
      <c r="AW122" s="12"/>
      <c r="AX122" s="380"/>
      <c r="AY122" s="12"/>
      <c r="AZ122" s="511"/>
      <c r="BA122" s="511"/>
      <c r="BB122" s="511"/>
      <c r="BC122" s="140"/>
      <c r="BD122" s="507"/>
    </row>
    <row r="123" spans="1:56" hidden="1" outlineLevel="1">
      <c r="A123" s="830"/>
      <c r="B123" s="840"/>
      <c r="C123" s="15" t="s">
        <v>1405</v>
      </c>
      <c r="D123" s="830"/>
      <c r="E123" s="830"/>
      <c r="F123" s="830"/>
      <c r="G123" s="830"/>
      <c r="H123" s="493"/>
      <c r="I123" s="13"/>
      <c r="J123" s="13"/>
      <c r="K123" s="13"/>
      <c r="L123" s="13"/>
      <c r="M123" s="13"/>
      <c r="N123" s="13"/>
      <c r="O123" s="13"/>
      <c r="P123" s="13"/>
      <c r="Q123" s="13"/>
      <c r="R123" s="13"/>
      <c r="S123" s="13"/>
      <c r="T123" s="13">
        <f t="shared" si="8"/>
        <v>18</v>
      </c>
      <c r="U123" s="12"/>
      <c r="V123" s="12"/>
      <c r="W123" s="12">
        <v>2</v>
      </c>
      <c r="X123" s="12"/>
      <c r="Y123" s="12">
        <v>2</v>
      </c>
      <c r="Z123" s="12">
        <v>2</v>
      </c>
      <c r="AA123" s="12">
        <v>1</v>
      </c>
      <c r="AB123" s="12"/>
      <c r="AC123" s="12"/>
      <c r="AD123" s="364"/>
      <c r="AE123" s="364"/>
      <c r="AF123" s="12">
        <v>3</v>
      </c>
      <c r="AG123" s="45"/>
      <c r="AH123" s="12"/>
      <c r="AI123" s="12"/>
      <c r="AJ123" s="45"/>
      <c r="AK123" s="12">
        <v>4</v>
      </c>
      <c r="AL123" s="12">
        <v>3</v>
      </c>
      <c r="AM123" s="12">
        <v>1</v>
      </c>
      <c r="AN123" s="9"/>
      <c r="AO123" s="12">
        <v>0</v>
      </c>
      <c r="AP123" s="12"/>
      <c r="AQ123" s="12"/>
      <c r="AR123" s="23"/>
      <c r="AS123" s="23"/>
      <c r="AT123" s="23"/>
      <c r="AU123" s="23"/>
      <c r="AV123" s="12"/>
      <c r="AW123" s="12"/>
      <c r="AX123" s="380"/>
      <c r="AY123" s="12"/>
      <c r="AZ123" s="511"/>
      <c r="BA123" s="511"/>
      <c r="BB123" s="511"/>
      <c r="BC123" s="140"/>
      <c r="BD123" s="507"/>
    </row>
    <row r="124" spans="1:56" hidden="1" outlineLevel="1">
      <c r="A124" s="12" t="s">
        <v>90</v>
      </c>
      <c r="B124" s="14" t="s">
        <v>1410</v>
      </c>
      <c r="C124" s="15" t="s">
        <v>1411</v>
      </c>
      <c r="D124" s="12"/>
      <c r="E124" s="12"/>
      <c r="F124" s="12" t="s">
        <v>1417</v>
      </c>
      <c r="G124" s="12" t="s">
        <v>1415</v>
      </c>
      <c r="H124" s="12"/>
      <c r="I124" s="13"/>
      <c r="J124" s="13"/>
      <c r="K124" s="13"/>
      <c r="L124" s="13"/>
      <c r="M124" s="13"/>
      <c r="N124" s="13"/>
      <c r="O124" s="13"/>
      <c r="P124" s="13"/>
      <c r="Q124" s="13"/>
      <c r="R124" s="13"/>
      <c r="S124" s="13"/>
      <c r="T124" s="13">
        <f t="shared" si="8"/>
        <v>9</v>
      </c>
      <c r="U124" s="12"/>
      <c r="V124" s="12"/>
      <c r="W124" s="12">
        <v>4</v>
      </c>
      <c r="X124" s="12"/>
      <c r="Y124" s="12"/>
      <c r="Z124" s="12"/>
      <c r="AA124" s="12"/>
      <c r="AB124" s="12"/>
      <c r="AC124" s="12"/>
      <c r="AD124" s="364"/>
      <c r="AE124" s="364"/>
      <c r="AF124" s="12"/>
      <c r="AG124" s="45"/>
      <c r="AH124" s="12"/>
      <c r="AI124" s="12"/>
      <c r="AJ124" s="45"/>
      <c r="AK124" s="12">
        <v>4</v>
      </c>
      <c r="AL124" s="12"/>
      <c r="AM124" s="12"/>
      <c r="AN124" s="12"/>
      <c r="AO124" s="12">
        <v>0</v>
      </c>
      <c r="AP124" s="12">
        <v>1</v>
      </c>
      <c r="AQ124" s="12"/>
      <c r="AR124" s="23"/>
      <c r="AS124" s="23"/>
      <c r="AT124" s="23"/>
      <c r="AU124" s="23"/>
      <c r="AV124" s="12"/>
      <c r="AW124" s="12"/>
      <c r="AX124" s="380"/>
      <c r="AY124" s="12"/>
      <c r="AZ124" s="511"/>
      <c r="BA124" s="511"/>
      <c r="BB124" s="511"/>
      <c r="BC124" s="140"/>
      <c r="BD124" s="507"/>
    </row>
    <row r="125" spans="1:56" collapsed="1">
      <c r="A125" s="18" t="s">
        <v>345</v>
      </c>
      <c r="B125" s="21"/>
      <c r="C125" s="21"/>
      <c r="D125" s="19"/>
      <c r="E125" s="19"/>
      <c r="F125" s="19"/>
      <c r="G125" s="21"/>
      <c r="H125" s="21"/>
      <c r="I125" s="20"/>
      <c r="J125" s="20"/>
      <c r="K125" s="20"/>
      <c r="L125" s="20"/>
      <c r="M125" s="20"/>
      <c r="N125" s="20"/>
      <c r="O125" s="20"/>
      <c r="P125" s="20"/>
      <c r="Q125" s="20"/>
      <c r="R125" s="20"/>
      <c r="S125" s="20"/>
      <c r="T125" s="20"/>
      <c r="U125" s="19"/>
      <c r="V125" s="19"/>
      <c r="W125" s="19"/>
      <c r="X125" s="19"/>
      <c r="Y125" s="203"/>
      <c r="Z125" s="203"/>
      <c r="AA125" s="19"/>
      <c r="AB125" s="19"/>
      <c r="AC125" s="19"/>
      <c r="AD125" s="366"/>
      <c r="AE125" s="366"/>
      <c r="AF125" s="19"/>
      <c r="AG125" s="129"/>
      <c r="AH125" s="19"/>
      <c r="AI125" s="19"/>
      <c r="AJ125" s="129"/>
      <c r="AK125" s="19"/>
      <c r="AL125" s="19"/>
      <c r="AM125" s="19"/>
      <c r="AN125" s="19"/>
      <c r="AO125" s="19"/>
      <c r="AP125" s="19"/>
      <c r="AQ125" s="19"/>
      <c r="AR125" s="203"/>
      <c r="AS125" s="203"/>
      <c r="AT125" s="203"/>
      <c r="AU125" s="203"/>
      <c r="AV125" s="19"/>
      <c r="AW125" s="19"/>
      <c r="AX125" s="384"/>
      <c r="AY125" s="19"/>
      <c r="AZ125" s="514"/>
      <c r="BA125" s="514"/>
      <c r="BB125" s="514"/>
      <c r="BC125" s="19"/>
      <c r="BD125" s="505"/>
    </row>
    <row r="126" spans="1:56" ht="15" hidden="1" customHeight="1" outlineLevel="1">
      <c r="A126" s="829" t="s">
        <v>310</v>
      </c>
      <c r="B126" s="35" t="s">
        <v>402</v>
      </c>
      <c r="C126" s="35"/>
      <c r="D126" s="35"/>
      <c r="E126" s="23"/>
      <c r="F126" s="12"/>
      <c r="G126" s="14" t="s">
        <v>347</v>
      </c>
      <c r="H126" s="14"/>
      <c r="I126" s="13"/>
      <c r="J126" s="13"/>
      <c r="K126" s="13"/>
      <c r="L126" s="13"/>
      <c r="M126" s="13"/>
      <c r="N126" s="13"/>
      <c r="O126" s="13"/>
      <c r="P126" s="13"/>
      <c r="Q126" s="13"/>
      <c r="R126" s="13"/>
      <c r="S126" s="13"/>
      <c r="T126" s="13">
        <f t="shared" si="1"/>
        <v>68</v>
      </c>
      <c r="U126" s="12"/>
      <c r="V126" s="12"/>
      <c r="W126" s="12"/>
      <c r="X126" s="23">
        <v>1</v>
      </c>
      <c r="Y126" s="23"/>
      <c r="Z126" s="23"/>
      <c r="AA126" s="12"/>
      <c r="AB126" s="12"/>
      <c r="AC126" s="12">
        <v>2</v>
      </c>
      <c r="AD126" s="12"/>
      <c r="AE126" s="12">
        <v>2</v>
      </c>
      <c r="AF126" s="12">
        <v>21</v>
      </c>
      <c r="AG126" s="45">
        <v>8</v>
      </c>
      <c r="AH126" s="12">
        <v>2</v>
      </c>
      <c r="AI126" s="12">
        <v>4</v>
      </c>
      <c r="AJ126" s="45"/>
      <c r="AK126" s="12">
        <v>5</v>
      </c>
      <c r="AL126" s="12">
        <v>11</v>
      </c>
      <c r="AM126" s="12">
        <v>4</v>
      </c>
      <c r="AN126" s="12">
        <v>2</v>
      </c>
      <c r="AO126" s="23">
        <v>6</v>
      </c>
      <c r="AP126" s="12"/>
      <c r="AQ126" s="12"/>
      <c r="AR126" s="23"/>
      <c r="AS126" s="23"/>
      <c r="AT126" s="23"/>
      <c r="AU126" s="23"/>
      <c r="AV126" s="12"/>
      <c r="AW126" s="12"/>
      <c r="AX126" s="380"/>
      <c r="AY126" s="12"/>
      <c r="AZ126" s="511"/>
      <c r="BA126" s="511"/>
      <c r="BB126" s="511"/>
      <c r="BC126" s="140"/>
      <c r="BD126" s="507"/>
    </row>
    <row r="127" spans="1:56" ht="15.75" hidden="1" customHeight="1" outlineLevel="1">
      <c r="A127" s="831"/>
      <c r="B127" s="38" t="s">
        <v>348</v>
      </c>
      <c r="C127" s="38" t="s">
        <v>349</v>
      </c>
      <c r="D127" s="35"/>
      <c r="E127" s="23" t="s">
        <v>1382</v>
      </c>
      <c r="F127" s="12"/>
      <c r="G127" s="14"/>
      <c r="H127" s="14"/>
      <c r="I127" s="13"/>
      <c r="J127" s="13"/>
      <c r="K127" s="13"/>
      <c r="L127" s="13"/>
      <c r="M127" s="13"/>
      <c r="N127" s="13"/>
      <c r="O127" s="13"/>
      <c r="P127" s="13"/>
      <c r="Q127" s="13"/>
      <c r="R127" s="13"/>
      <c r="S127" s="13"/>
      <c r="T127" s="13">
        <f t="shared" si="1"/>
        <v>65</v>
      </c>
      <c r="U127" s="12"/>
      <c r="V127" s="12"/>
      <c r="W127" s="12"/>
      <c r="X127" s="23">
        <v>1</v>
      </c>
      <c r="Y127" s="23"/>
      <c r="Z127" s="23"/>
      <c r="AA127" s="12"/>
      <c r="AB127" s="12"/>
      <c r="AC127" s="12">
        <v>2</v>
      </c>
      <c r="AD127" s="12"/>
      <c r="AE127" s="12">
        <v>2</v>
      </c>
      <c r="AF127" s="12">
        <v>21</v>
      </c>
      <c r="AG127" s="45">
        <v>8</v>
      </c>
      <c r="AH127" s="12">
        <v>2</v>
      </c>
      <c r="AI127" s="12">
        <v>4</v>
      </c>
      <c r="AJ127" s="45"/>
      <c r="AK127" s="12">
        <v>3</v>
      </c>
      <c r="AL127" s="12">
        <v>11</v>
      </c>
      <c r="AM127" s="12">
        <v>4</v>
      </c>
      <c r="AN127" s="12">
        <v>2</v>
      </c>
      <c r="AO127" s="12">
        <v>5</v>
      </c>
      <c r="AP127" s="12"/>
      <c r="AQ127" s="12"/>
      <c r="AR127" s="23"/>
      <c r="AS127" s="23"/>
      <c r="AT127" s="23"/>
      <c r="AU127" s="23"/>
      <c r="AV127" s="12"/>
      <c r="AW127" s="12"/>
      <c r="AX127" s="380"/>
      <c r="AY127" s="12"/>
      <c r="AZ127" s="511"/>
      <c r="BA127" s="511"/>
      <c r="BB127" s="511"/>
      <c r="BC127" s="140"/>
      <c r="BD127" s="507"/>
    </row>
    <row r="128" spans="1:56" ht="15.75" hidden="1" customHeight="1" outlineLevel="1">
      <c r="A128" s="831"/>
      <c r="B128" s="38" t="s">
        <v>351</v>
      </c>
      <c r="C128" s="38" t="s">
        <v>349</v>
      </c>
      <c r="D128" s="35"/>
      <c r="E128" s="23"/>
      <c r="F128" s="12"/>
      <c r="G128" s="14"/>
      <c r="H128" s="14"/>
      <c r="I128" s="13"/>
      <c r="J128" s="13"/>
      <c r="K128" s="13"/>
      <c r="L128" s="13"/>
      <c r="M128" s="13"/>
      <c r="N128" s="13"/>
      <c r="O128" s="13"/>
      <c r="P128" s="13"/>
      <c r="Q128" s="13"/>
      <c r="R128" s="13"/>
      <c r="S128" s="13"/>
      <c r="T128" s="13">
        <f t="shared" si="1"/>
        <v>65</v>
      </c>
      <c r="U128" s="12"/>
      <c r="V128" s="12"/>
      <c r="W128" s="12"/>
      <c r="X128" s="23">
        <v>1</v>
      </c>
      <c r="Y128" s="23"/>
      <c r="Z128" s="23"/>
      <c r="AA128" s="12"/>
      <c r="AB128" s="12"/>
      <c r="AC128" s="12">
        <v>2</v>
      </c>
      <c r="AD128" s="12"/>
      <c r="AE128" s="12">
        <v>2</v>
      </c>
      <c r="AF128" s="12">
        <v>21</v>
      </c>
      <c r="AG128" s="45">
        <v>8</v>
      </c>
      <c r="AH128" s="12">
        <v>2</v>
      </c>
      <c r="AI128" s="12">
        <v>4</v>
      </c>
      <c r="AJ128" s="45"/>
      <c r="AK128" s="12">
        <v>3</v>
      </c>
      <c r="AL128" s="12">
        <v>11</v>
      </c>
      <c r="AM128" s="12">
        <v>4</v>
      </c>
      <c r="AN128" s="12">
        <v>2</v>
      </c>
      <c r="AO128" s="12">
        <v>5</v>
      </c>
      <c r="AP128" s="12"/>
      <c r="AQ128" s="12"/>
      <c r="AR128" s="23"/>
      <c r="AS128" s="23"/>
      <c r="AT128" s="23"/>
      <c r="AU128" s="23"/>
      <c r="AV128" s="12"/>
      <c r="AW128" s="12"/>
      <c r="AX128" s="380"/>
      <c r="AY128" s="12"/>
      <c r="AZ128" s="511"/>
      <c r="BA128" s="511"/>
      <c r="BB128" s="511"/>
      <c r="BC128" s="140"/>
      <c r="BD128" s="507"/>
    </row>
    <row r="129" spans="1:56" ht="15.75" hidden="1" customHeight="1" outlineLevel="1">
      <c r="A129" s="831"/>
      <c r="B129" s="38" t="s">
        <v>352</v>
      </c>
      <c r="C129" s="38"/>
      <c r="D129" s="35"/>
      <c r="E129" s="23"/>
      <c r="F129" s="12"/>
      <c r="G129" s="14"/>
      <c r="H129" s="14"/>
      <c r="I129" s="13"/>
      <c r="J129" s="13"/>
      <c r="K129" s="13"/>
      <c r="L129" s="13"/>
      <c r="M129" s="13"/>
      <c r="N129" s="13"/>
      <c r="O129" s="13"/>
      <c r="P129" s="13"/>
      <c r="Q129" s="13"/>
      <c r="R129" s="13"/>
      <c r="S129" s="13"/>
      <c r="T129" s="13">
        <f>SUM(U129:AR129)</f>
        <v>65</v>
      </c>
      <c r="U129" s="12"/>
      <c r="V129" s="12"/>
      <c r="W129" s="12"/>
      <c r="X129" s="23">
        <v>1</v>
      </c>
      <c r="Y129" s="23"/>
      <c r="Z129" s="23"/>
      <c r="AA129" s="12"/>
      <c r="AB129" s="12"/>
      <c r="AC129" s="12">
        <v>2</v>
      </c>
      <c r="AD129" s="12"/>
      <c r="AE129" s="12">
        <v>2</v>
      </c>
      <c r="AF129" s="12">
        <v>21</v>
      </c>
      <c r="AG129" s="45">
        <v>8</v>
      </c>
      <c r="AH129" s="12">
        <v>2</v>
      </c>
      <c r="AI129" s="12">
        <v>4</v>
      </c>
      <c r="AJ129" s="45"/>
      <c r="AK129" s="12">
        <v>3</v>
      </c>
      <c r="AL129" s="12">
        <v>11</v>
      </c>
      <c r="AM129" s="12">
        <v>4</v>
      </c>
      <c r="AN129" s="12">
        <v>2</v>
      </c>
      <c r="AO129" s="12">
        <v>5</v>
      </c>
      <c r="AP129" s="12"/>
      <c r="AQ129" s="12"/>
      <c r="AR129" s="23"/>
      <c r="AS129" s="23"/>
      <c r="AT129" s="23"/>
      <c r="AU129" s="23"/>
      <c r="AV129" s="12"/>
      <c r="AW129" s="12"/>
      <c r="AX129" s="380"/>
      <c r="AY129" s="12"/>
      <c r="AZ129" s="511"/>
      <c r="BA129" s="511"/>
      <c r="BB129" s="511"/>
      <c r="BC129" s="140"/>
      <c r="BD129" s="507"/>
    </row>
    <row r="130" spans="1:56" ht="15.75" hidden="1" customHeight="1" outlineLevel="1">
      <c r="A130" s="831"/>
      <c r="B130" s="38" t="s">
        <v>354</v>
      </c>
      <c r="C130" s="14"/>
      <c r="D130" s="35"/>
      <c r="E130" s="23" t="s">
        <v>356</v>
      </c>
      <c r="F130" s="12"/>
      <c r="G130" s="14"/>
      <c r="H130" s="14"/>
      <c r="I130" s="13"/>
      <c r="J130" s="13"/>
      <c r="K130" s="13"/>
      <c r="L130" s="13"/>
      <c r="M130" s="13"/>
      <c r="N130" s="13"/>
      <c r="O130" s="13"/>
      <c r="P130" s="13"/>
      <c r="Q130" s="13"/>
      <c r="R130" s="13"/>
      <c r="S130" s="13"/>
      <c r="T130" s="13">
        <f t="shared" si="1"/>
        <v>65</v>
      </c>
      <c r="U130" s="12"/>
      <c r="V130" s="12"/>
      <c r="W130" s="12"/>
      <c r="X130" s="23">
        <v>1</v>
      </c>
      <c r="Y130" s="23"/>
      <c r="Z130" s="23"/>
      <c r="AA130" s="12"/>
      <c r="AB130" s="12"/>
      <c r="AC130" s="12">
        <v>2</v>
      </c>
      <c r="AD130" s="12"/>
      <c r="AE130" s="12">
        <v>2</v>
      </c>
      <c r="AF130" s="12">
        <v>21</v>
      </c>
      <c r="AG130" s="45">
        <v>8</v>
      </c>
      <c r="AH130" s="12">
        <v>2</v>
      </c>
      <c r="AI130" s="12">
        <v>4</v>
      </c>
      <c r="AJ130" s="45"/>
      <c r="AK130" s="12">
        <v>3</v>
      </c>
      <c r="AL130" s="12">
        <v>11</v>
      </c>
      <c r="AM130" s="12">
        <v>4</v>
      </c>
      <c r="AN130" s="12">
        <v>2</v>
      </c>
      <c r="AO130" s="12">
        <v>5</v>
      </c>
      <c r="AP130" s="12"/>
      <c r="AQ130" s="12"/>
      <c r="AR130" s="23"/>
      <c r="AS130" s="23"/>
      <c r="AT130" s="23"/>
      <c r="AU130" s="23"/>
      <c r="AV130" s="12"/>
      <c r="AW130" s="12"/>
      <c r="AX130" s="380"/>
      <c r="AY130" s="12"/>
      <c r="AZ130" s="511"/>
      <c r="BA130" s="511"/>
      <c r="BB130" s="511"/>
      <c r="BC130" s="140"/>
      <c r="BD130" s="507"/>
    </row>
    <row r="131" spans="1:56" ht="15.75" hidden="1" customHeight="1" outlineLevel="1">
      <c r="A131" s="820" t="s">
        <v>357</v>
      </c>
      <c r="B131" s="815" t="s">
        <v>358</v>
      </c>
      <c r="C131" s="38" t="s">
        <v>359</v>
      </c>
      <c r="D131" s="829"/>
      <c r="E131" s="812" t="s">
        <v>361</v>
      </c>
      <c r="F131" s="829"/>
      <c r="G131" s="14" t="s">
        <v>36</v>
      </c>
      <c r="H131" s="14"/>
      <c r="I131" s="13"/>
      <c r="J131" s="13"/>
      <c r="K131" s="13"/>
      <c r="L131" s="13"/>
      <c r="M131" s="13"/>
      <c r="N131" s="13"/>
      <c r="O131" s="13"/>
      <c r="P131" s="13"/>
      <c r="Q131" s="13"/>
      <c r="R131" s="13"/>
      <c r="S131" s="13"/>
      <c r="T131" s="13">
        <f t="shared" ref="T131:T195" si="9">SUM(U131:AR131)</f>
        <v>11</v>
      </c>
      <c r="U131" s="12"/>
      <c r="V131" s="12"/>
      <c r="W131" s="12"/>
      <c r="X131" s="23"/>
      <c r="Y131" s="23">
        <v>2</v>
      </c>
      <c r="Z131" s="23">
        <v>2</v>
      </c>
      <c r="AA131" s="12">
        <v>1</v>
      </c>
      <c r="AB131" s="12"/>
      <c r="AC131" s="12"/>
      <c r="AD131" s="12"/>
      <c r="AE131" s="12"/>
      <c r="AF131" s="12"/>
      <c r="AG131" s="45"/>
      <c r="AH131" s="12"/>
      <c r="AI131" s="12"/>
      <c r="AJ131" s="45"/>
      <c r="AK131" s="12"/>
      <c r="AL131" s="12"/>
      <c r="AM131" s="12"/>
      <c r="AN131" s="12"/>
      <c r="AO131" s="12"/>
      <c r="AP131" s="12">
        <v>2</v>
      </c>
      <c r="AQ131" s="12"/>
      <c r="AR131" s="23">
        <v>4</v>
      </c>
      <c r="AS131" s="27">
        <v>11</v>
      </c>
      <c r="AT131" s="23">
        <v>13</v>
      </c>
      <c r="AU131" s="27">
        <v>18</v>
      </c>
      <c r="AV131" s="12"/>
      <c r="AW131" s="12"/>
      <c r="AX131" s="380"/>
      <c r="AY131" s="12"/>
      <c r="AZ131" s="511"/>
      <c r="BA131" s="511"/>
      <c r="BB131" s="511"/>
      <c r="BC131" s="140"/>
      <c r="BD131" s="507"/>
    </row>
    <row r="132" spans="1:56" ht="15.75" hidden="1" customHeight="1" outlineLevel="1">
      <c r="A132" s="841"/>
      <c r="B132" s="870"/>
      <c r="C132" s="38" t="s">
        <v>362</v>
      </c>
      <c r="D132" s="832"/>
      <c r="E132" s="832"/>
      <c r="F132" s="832"/>
      <c r="G132" s="14"/>
      <c r="H132" s="14"/>
      <c r="I132" s="13"/>
      <c r="J132" s="13"/>
      <c r="K132" s="13"/>
      <c r="L132" s="13"/>
      <c r="M132" s="13"/>
      <c r="N132" s="13"/>
      <c r="O132" s="13"/>
      <c r="P132" s="13"/>
      <c r="Q132" s="13"/>
      <c r="R132" s="13"/>
      <c r="S132" s="13"/>
      <c r="T132" s="13">
        <f t="shared" si="9"/>
        <v>12</v>
      </c>
      <c r="U132" s="12"/>
      <c r="V132" s="12"/>
      <c r="W132" s="12"/>
      <c r="X132" s="23">
        <v>1</v>
      </c>
      <c r="Y132" s="23">
        <v>2</v>
      </c>
      <c r="Z132" s="23">
        <v>2</v>
      </c>
      <c r="AA132" s="12">
        <v>1</v>
      </c>
      <c r="AB132" s="12"/>
      <c r="AC132" s="12"/>
      <c r="AD132" s="12"/>
      <c r="AE132" s="12"/>
      <c r="AF132" s="12"/>
      <c r="AG132" s="45">
        <v>2</v>
      </c>
      <c r="AH132" s="12"/>
      <c r="AI132" s="12"/>
      <c r="AJ132" s="45"/>
      <c r="AK132" s="12">
        <v>3</v>
      </c>
      <c r="AL132" s="12"/>
      <c r="AM132" s="12">
        <v>1</v>
      </c>
      <c r="AN132" s="12"/>
      <c r="AO132" s="12"/>
      <c r="AP132" s="12"/>
      <c r="AQ132" s="12"/>
      <c r="AR132" s="23"/>
      <c r="AS132" s="23"/>
      <c r="AT132" s="23"/>
      <c r="AU132" s="23"/>
      <c r="AV132" s="12"/>
      <c r="AW132" s="12"/>
      <c r="AX132" s="380"/>
      <c r="AY132" s="12"/>
      <c r="AZ132" s="511"/>
      <c r="BA132" s="511"/>
      <c r="BB132" s="511"/>
      <c r="BC132" s="140"/>
      <c r="BD132" s="507"/>
    </row>
    <row r="133" spans="1:56" ht="15.75" hidden="1" customHeight="1" outlineLevel="1">
      <c r="A133" s="841"/>
      <c r="B133" s="871"/>
      <c r="C133" s="38" t="s">
        <v>363</v>
      </c>
      <c r="D133" s="833"/>
      <c r="E133" s="833"/>
      <c r="F133" s="833"/>
      <c r="G133" s="14"/>
      <c r="H133" s="14"/>
      <c r="I133" s="13"/>
      <c r="J133" s="13"/>
      <c r="K133" s="13"/>
      <c r="L133" s="13"/>
      <c r="M133" s="13"/>
      <c r="N133" s="13"/>
      <c r="O133" s="13"/>
      <c r="P133" s="13"/>
      <c r="Q133" s="13"/>
      <c r="R133" s="13"/>
      <c r="S133" s="13"/>
      <c r="T133" s="13">
        <f t="shared" si="9"/>
        <v>11</v>
      </c>
      <c r="U133" s="12"/>
      <c r="V133" s="12"/>
      <c r="W133" s="12"/>
      <c r="X133" s="23">
        <v>1</v>
      </c>
      <c r="Y133" s="23">
        <v>2</v>
      </c>
      <c r="Z133" s="23">
        <v>2</v>
      </c>
      <c r="AA133" s="12">
        <v>1</v>
      </c>
      <c r="AB133" s="12"/>
      <c r="AC133" s="12"/>
      <c r="AD133" s="12"/>
      <c r="AE133" s="12"/>
      <c r="AF133" s="12"/>
      <c r="AG133" s="45">
        <v>2</v>
      </c>
      <c r="AH133" s="12"/>
      <c r="AI133" s="12"/>
      <c r="AJ133" s="45"/>
      <c r="AK133" s="12">
        <v>2</v>
      </c>
      <c r="AL133" s="12"/>
      <c r="AM133" s="12">
        <v>1</v>
      </c>
      <c r="AN133" s="12"/>
      <c r="AO133" s="12"/>
      <c r="AP133" s="12"/>
      <c r="AQ133" s="12"/>
      <c r="AR133" s="23"/>
      <c r="AS133" s="23"/>
      <c r="AT133" s="23"/>
      <c r="AU133" s="23"/>
      <c r="AV133" s="12"/>
      <c r="AW133" s="12"/>
      <c r="AX133" s="380"/>
      <c r="AY133" s="12"/>
      <c r="AZ133" s="511"/>
      <c r="BA133" s="511"/>
      <c r="BB133" s="511"/>
      <c r="BC133" s="140"/>
      <c r="BD133" s="507"/>
    </row>
    <row r="134" spans="1:56" ht="15.75" hidden="1" customHeight="1" outlineLevel="1">
      <c r="A134" s="841"/>
      <c r="B134" s="815" t="s">
        <v>364</v>
      </c>
      <c r="C134" s="38" t="s">
        <v>365</v>
      </c>
      <c r="D134" s="829"/>
      <c r="E134" s="812" t="s">
        <v>367</v>
      </c>
      <c r="F134" s="829"/>
      <c r="G134" s="14" t="s">
        <v>36</v>
      </c>
      <c r="H134" s="14"/>
      <c r="I134" s="13"/>
      <c r="J134" s="13"/>
      <c r="K134" s="13"/>
      <c r="L134" s="13"/>
      <c r="M134" s="13"/>
      <c r="N134" s="13"/>
      <c r="O134" s="13"/>
      <c r="P134" s="13"/>
      <c r="Q134" s="13"/>
      <c r="R134" s="13"/>
      <c r="S134" s="13"/>
      <c r="T134" s="13">
        <f t="shared" si="9"/>
        <v>11</v>
      </c>
      <c r="U134" s="12"/>
      <c r="V134" s="12"/>
      <c r="W134" s="12"/>
      <c r="X134" s="23"/>
      <c r="Y134" s="23">
        <v>2</v>
      </c>
      <c r="Z134" s="23">
        <v>2</v>
      </c>
      <c r="AA134" s="12">
        <v>1</v>
      </c>
      <c r="AB134" s="12"/>
      <c r="AC134" s="12"/>
      <c r="AD134" s="12"/>
      <c r="AE134" s="12"/>
      <c r="AF134" s="12"/>
      <c r="AG134" s="45"/>
      <c r="AH134" s="12"/>
      <c r="AI134" s="12"/>
      <c r="AJ134" s="45"/>
      <c r="AK134" s="12"/>
      <c r="AL134" s="12"/>
      <c r="AM134" s="12"/>
      <c r="AN134" s="12"/>
      <c r="AO134" s="12"/>
      <c r="AP134" s="12">
        <v>2</v>
      </c>
      <c r="AQ134" s="12"/>
      <c r="AR134" s="23">
        <v>4</v>
      </c>
      <c r="AS134" s="27">
        <v>10</v>
      </c>
      <c r="AT134" s="23"/>
      <c r="AU134" s="27">
        <v>18</v>
      </c>
      <c r="AV134" s="12"/>
      <c r="AW134" s="12"/>
      <c r="AX134" s="380"/>
      <c r="AY134" s="12"/>
      <c r="AZ134" s="511"/>
      <c r="BA134" s="511"/>
      <c r="BB134" s="511"/>
      <c r="BC134" s="140"/>
      <c r="BD134" s="507"/>
    </row>
    <row r="135" spans="1:56" ht="15.75" hidden="1" customHeight="1" outlineLevel="1">
      <c r="A135" s="841"/>
      <c r="B135" s="870"/>
      <c r="C135" s="38" t="s">
        <v>368</v>
      </c>
      <c r="D135" s="832"/>
      <c r="E135" s="832"/>
      <c r="F135" s="832"/>
      <c r="G135" s="14"/>
      <c r="H135" s="14"/>
      <c r="I135" s="13"/>
      <c r="J135" s="13"/>
      <c r="K135" s="13"/>
      <c r="L135" s="13"/>
      <c r="M135" s="13"/>
      <c r="N135" s="13"/>
      <c r="O135" s="13"/>
      <c r="P135" s="13"/>
      <c r="Q135" s="13"/>
      <c r="R135" s="13"/>
      <c r="S135" s="13"/>
      <c r="T135" s="13">
        <f t="shared" si="9"/>
        <v>12</v>
      </c>
      <c r="U135" s="12"/>
      <c r="V135" s="12"/>
      <c r="W135" s="12"/>
      <c r="X135" s="23">
        <v>1</v>
      </c>
      <c r="Y135" s="23">
        <v>2</v>
      </c>
      <c r="Z135" s="23">
        <v>2</v>
      </c>
      <c r="AA135" s="12">
        <v>1</v>
      </c>
      <c r="AB135" s="12"/>
      <c r="AC135" s="12"/>
      <c r="AD135" s="12"/>
      <c r="AE135" s="12"/>
      <c r="AF135" s="12"/>
      <c r="AG135" s="45">
        <v>2</v>
      </c>
      <c r="AH135" s="12"/>
      <c r="AI135" s="12"/>
      <c r="AJ135" s="45"/>
      <c r="AK135" s="12">
        <v>3</v>
      </c>
      <c r="AL135" s="12"/>
      <c r="AM135" s="12">
        <v>1</v>
      </c>
      <c r="AN135" s="12"/>
      <c r="AO135" s="12"/>
      <c r="AP135" s="12"/>
      <c r="AQ135" s="12"/>
      <c r="AR135" s="23"/>
      <c r="AS135" s="23"/>
      <c r="AT135" s="23"/>
      <c r="AU135" s="23"/>
      <c r="AV135" s="12"/>
      <c r="AW135" s="12"/>
      <c r="AX135" s="380"/>
      <c r="AY135" s="12"/>
      <c r="AZ135" s="511"/>
      <c r="BA135" s="511"/>
      <c r="BB135" s="511"/>
      <c r="BC135" s="140"/>
      <c r="BD135" s="507"/>
    </row>
    <row r="136" spans="1:56" ht="15.75" hidden="1" customHeight="1" outlineLevel="1">
      <c r="A136" s="841"/>
      <c r="B136" s="871"/>
      <c r="C136" s="38" t="s">
        <v>369</v>
      </c>
      <c r="D136" s="833"/>
      <c r="E136" s="833"/>
      <c r="F136" s="833"/>
      <c r="G136" s="14"/>
      <c r="H136" s="14"/>
      <c r="I136" s="13"/>
      <c r="J136" s="13"/>
      <c r="K136" s="13"/>
      <c r="L136" s="13"/>
      <c r="M136" s="13"/>
      <c r="N136" s="13"/>
      <c r="O136" s="13"/>
      <c r="P136" s="13"/>
      <c r="Q136" s="13"/>
      <c r="R136" s="13"/>
      <c r="S136" s="13"/>
      <c r="T136" s="13">
        <f t="shared" si="9"/>
        <v>11</v>
      </c>
      <c r="U136" s="12"/>
      <c r="V136" s="12"/>
      <c r="W136" s="12"/>
      <c r="X136" s="23">
        <v>1</v>
      </c>
      <c r="Y136" s="23">
        <v>2</v>
      </c>
      <c r="Z136" s="23">
        <v>2</v>
      </c>
      <c r="AA136" s="12">
        <v>1</v>
      </c>
      <c r="AB136" s="12"/>
      <c r="AC136" s="12"/>
      <c r="AD136" s="12"/>
      <c r="AE136" s="12"/>
      <c r="AF136" s="12"/>
      <c r="AG136" s="45">
        <v>2</v>
      </c>
      <c r="AH136" s="12"/>
      <c r="AI136" s="12"/>
      <c r="AJ136" s="45"/>
      <c r="AK136" s="12">
        <v>2</v>
      </c>
      <c r="AL136" s="12"/>
      <c r="AM136" s="12">
        <v>1</v>
      </c>
      <c r="AN136" s="12"/>
      <c r="AO136" s="12"/>
      <c r="AP136" s="12"/>
      <c r="AQ136" s="12"/>
      <c r="AR136" s="23"/>
      <c r="AS136" s="23"/>
      <c r="AT136" s="23"/>
      <c r="AU136" s="23"/>
      <c r="AV136" s="12"/>
      <c r="AW136" s="12"/>
      <c r="AX136" s="380"/>
      <c r="AY136" s="12"/>
      <c r="AZ136" s="511"/>
      <c r="BA136" s="511"/>
      <c r="BB136" s="511"/>
      <c r="BC136" s="140"/>
      <c r="BD136" s="507"/>
    </row>
    <row r="137" spans="1:56" ht="15.75" hidden="1" customHeight="1" outlineLevel="1">
      <c r="A137" s="841"/>
      <c r="B137" s="810" t="s">
        <v>371</v>
      </c>
      <c r="C137" s="38" t="s">
        <v>365</v>
      </c>
      <c r="D137" s="829"/>
      <c r="E137" s="812" t="s">
        <v>1383</v>
      </c>
      <c r="F137" s="829"/>
      <c r="G137" s="14" t="s">
        <v>36</v>
      </c>
      <c r="H137" s="14"/>
      <c r="I137" s="13"/>
      <c r="J137" s="13"/>
      <c r="K137" s="13"/>
      <c r="L137" s="13"/>
      <c r="M137" s="13"/>
      <c r="N137" s="13"/>
      <c r="O137" s="13"/>
      <c r="P137" s="13"/>
      <c r="Q137" s="13"/>
      <c r="R137" s="13"/>
      <c r="S137" s="13"/>
      <c r="T137" s="25">
        <f t="shared" si="9"/>
        <v>8</v>
      </c>
      <c r="U137" s="23"/>
      <c r="V137" s="23"/>
      <c r="W137" s="23"/>
      <c r="X137" s="23"/>
      <c r="Y137" s="23"/>
      <c r="Z137" s="23"/>
      <c r="AA137" s="23">
        <v>1</v>
      </c>
      <c r="AB137" s="23"/>
      <c r="AC137" s="23"/>
      <c r="AD137" s="23"/>
      <c r="AE137" s="23"/>
      <c r="AF137" s="23"/>
      <c r="AG137" s="156"/>
      <c r="AH137" s="23"/>
      <c r="AI137" s="23"/>
      <c r="AJ137" s="156"/>
      <c r="AK137" s="23"/>
      <c r="AL137" s="23">
        <v>2</v>
      </c>
      <c r="AM137" s="23"/>
      <c r="AN137" s="23">
        <v>2</v>
      </c>
      <c r="AO137" s="23"/>
      <c r="AP137" s="23"/>
      <c r="AQ137" s="23"/>
      <c r="AR137" s="23">
        <v>3</v>
      </c>
      <c r="AS137" s="23">
        <v>17</v>
      </c>
      <c r="AT137" s="23"/>
      <c r="AU137" s="27">
        <v>7</v>
      </c>
      <c r="AV137" s="12"/>
      <c r="AW137" s="12"/>
      <c r="AX137" s="380"/>
      <c r="AY137" s="12"/>
      <c r="AZ137" s="511"/>
      <c r="BA137" s="511"/>
      <c r="BB137" s="511"/>
      <c r="BC137" s="140"/>
      <c r="BD137" s="507"/>
    </row>
    <row r="138" spans="1:56" ht="15.75" hidden="1" customHeight="1" outlineLevel="1">
      <c r="A138" s="841"/>
      <c r="B138" s="834"/>
      <c r="C138" s="38" t="s">
        <v>368</v>
      </c>
      <c r="D138" s="832"/>
      <c r="E138" s="832"/>
      <c r="F138" s="832"/>
      <c r="G138" s="14"/>
      <c r="H138" s="14"/>
      <c r="I138" s="13"/>
      <c r="J138" s="13"/>
      <c r="K138" s="13"/>
      <c r="L138" s="13"/>
      <c r="M138" s="13"/>
      <c r="N138" s="13"/>
      <c r="O138" s="13"/>
      <c r="P138" s="13"/>
      <c r="Q138" s="13"/>
      <c r="R138" s="13"/>
      <c r="S138" s="13"/>
      <c r="T138" s="25">
        <f t="shared" si="9"/>
        <v>12</v>
      </c>
      <c r="U138" s="23"/>
      <c r="V138" s="23"/>
      <c r="W138" s="23"/>
      <c r="X138" s="23">
        <v>1</v>
      </c>
      <c r="Y138" s="23"/>
      <c r="Z138" s="23"/>
      <c r="AA138" s="23">
        <v>1</v>
      </c>
      <c r="AB138" s="23"/>
      <c r="AC138" s="23"/>
      <c r="AD138" s="23"/>
      <c r="AE138" s="23"/>
      <c r="AF138" s="23"/>
      <c r="AG138" s="156">
        <v>2</v>
      </c>
      <c r="AH138" s="23"/>
      <c r="AI138" s="23"/>
      <c r="AJ138" s="156"/>
      <c r="AK138" s="23">
        <v>3</v>
      </c>
      <c r="AL138" s="23">
        <v>4</v>
      </c>
      <c r="AM138" s="23">
        <v>1</v>
      </c>
      <c r="AN138" s="23"/>
      <c r="AO138" s="23"/>
      <c r="AP138" s="23"/>
      <c r="AQ138" s="23"/>
      <c r="AR138" s="23"/>
      <c r="AS138" s="23"/>
      <c r="AT138" s="23"/>
      <c r="AU138" s="23"/>
      <c r="AV138" s="12"/>
      <c r="AW138" s="12"/>
      <c r="AX138" s="380"/>
      <c r="AY138" s="12"/>
      <c r="AZ138" s="511"/>
      <c r="BA138" s="511"/>
      <c r="BB138" s="511"/>
      <c r="BC138" s="140"/>
      <c r="BD138" s="507"/>
    </row>
    <row r="139" spans="1:56" ht="15.75" hidden="1" customHeight="1" outlineLevel="1">
      <c r="A139" s="841"/>
      <c r="B139" s="835"/>
      <c r="C139" s="38" t="s">
        <v>369</v>
      </c>
      <c r="D139" s="833"/>
      <c r="E139" s="833"/>
      <c r="F139" s="833"/>
      <c r="G139" s="14"/>
      <c r="H139" s="14"/>
      <c r="I139" s="13"/>
      <c r="J139" s="13"/>
      <c r="K139" s="13"/>
      <c r="L139" s="13"/>
      <c r="M139" s="13"/>
      <c r="N139" s="13"/>
      <c r="O139" s="13"/>
      <c r="P139" s="13"/>
      <c r="Q139" s="13"/>
      <c r="R139" s="13"/>
      <c r="S139" s="13"/>
      <c r="T139" s="25">
        <f t="shared" si="9"/>
        <v>12</v>
      </c>
      <c r="U139" s="23"/>
      <c r="V139" s="23"/>
      <c r="W139" s="23"/>
      <c r="X139" s="23">
        <v>1</v>
      </c>
      <c r="Y139" s="23"/>
      <c r="Z139" s="23"/>
      <c r="AA139" s="23">
        <v>1</v>
      </c>
      <c r="AB139" s="23"/>
      <c r="AC139" s="23"/>
      <c r="AD139" s="23"/>
      <c r="AE139" s="23"/>
      <c r="AF139" s="23"/>
      <c r="AG139" s="156">
        <v>2</v>
      </c>
      <c r="AH139" s="23"/>
      <c r="AI139" s="23"/>
      <c r="AJ139" s="156"/>
      <c r="AK139" s="23">
        <v>2</v>
      </c>
      <c r="AL139" s="23">
        <v>5</v>
      </c>
      <c r="AM139" s="23">
        <v>1</v>
      </c>
      <c r="AN139" s="23"/>
      <c r="AO139" s="23"/>
      <c r="AP139" s="23"/>
      <c r="AQ139" s="23"/>
      <c r="AR139" s="23"/>
      <c r="AS139" s="23"/>
      <c r="AT139" s="23"/>
      <c r="AU139" s="23"/>
      <c r="AV139" s="12"/>
      <c r="AW139" s="12"/>
      <c r="AX139" s="380"/>
      <c r="AY139" s="12"/>
      <c r="AZ139" s="511"/>
      <c r="BA139" s="511"/>
      <c r="BB139" s="511"/>
      <c r="BC139" s="140"/>
      <c r="BD139" s="507"/>
    </row>
    <row r="140" spans="1:56" ht="15.75" hidden="1" customHeight="1" outlineLevel="1">
      <c r="A140" s="841"/>
      <c r="B140" s="810" t="s">
        <v>1481</v>
      </c>
      <c r="C140" s="38" t="s">
        <v>374</v>
      </c>
      <c r="D140" s="829"/>
      <c r="E140" s="812" t="s">
        <v>1381</v>
      </c>
      <c r="F140" s="829"/>
      <c r="G140" s="14" t="s">
        <v>36</v>
      </c>
      <c r="H140" s="14"/>
      <c r="I140" s="13"/>
      <c r="J140" s="13"/>
      <c r="K140" s="13"/>
      <c r="L140" s="13"/>
      <c r="M140" s="13"/>
      <c r="N140" s="13"/>
      <c r="O140" s="13"/>
      <c r="P140" s="13"/>
      <c r="Q140" s="13"/>
      <c r="R140" s="13"/>
      <c r="S140" s="13"/>
      <c r="T140" s="25">
        <f t="shared" si="9"/>
        <v>55</v>
      </c>
      <c r="U140" s="23"/>
      <c r="V140" s="23"/>
      <c r="W140" s="23"/>
      <c r="X140" s="23">
        <v>1</v>
      </c>
      <c r="Y140" s="23">
        <v>2</v>
      </c>
      <c r="Z140" s="23">
        <v>2</v>
      </c>
      <c r="AA140" s="23">
        <v>1</v>
      </c>
      <c r="AB140" s="23"/>
      <c r="AC140" s="23"/>
      <c r="AD140" s="23"/>
      <c r="AE140" s="23">
        <v>2</v>
      </c>
      <c r="AF140" s="23">
        <v>16</v>
      </c>
      <c r="AG140" s="156"/>
      <c r="AH140" s="23">
        <v>2</v>
      </c>
      <c r="AI140" s="23"/>
      <c r="AJ140" s="156"/>
      <c r="AK140" s="23">
        <v>3</v>
      </c>
      <c r="AL140" s="23">
        <v>11</v>
      </c>
      <c r="AM140" s="23">
        <v>4</v>
      </c>
      <c r="AN140" s="23">
        <v>2</v>
      </c>
      <c r="AO140" s="23">
        <v>5</v>
      </c>
      <c r="AP140" s="23"/>
      <c r="AQ140" s="23"/>
      <c r="AR140" s="23">
        <v>4</v>
      </c>
      <c r="AS140" s="23"/>
      <c r="AT140" s="23"/>
      <c r="AU140" s="23"/>
      <c r="AV140" s="12"/>
      <c r="AW140" s="12"/>
      <c r="AX140" s="380"/>
      <c r="AY140" s="12"/>
      <c r="AZ140" s="511"/>
      <c r="BA140" s="511"/>
      <c r="BB140" s="511"/>
      <c r="BC140" s="140"/>
      <c r="BD140" s="507"/>
    </row>
    <row r="141" spans="1:56" ht="15.75" hidden="1" customHeight="1" outlineLevel="1">
      <c r="A141" s="841"/>
      <c r="B141" s="834"/>
      <c r="C141" s="38" t="s">
        <v>376</v>
      </c>
      <c r="D141" s="832"/>
      <c r="E141" s="832"/>
      <c r="F141" s="832"/>
      <c r="G141" s="14"/>
      <c r="H141" s="14"/>
      <c r="I141" s="13"/>
      <c r="J141" s="13"/>
      <c r="K141" s="13"/>
      <c r="L141" s="13"/>
      <c r="M141" s="13"/>
      <c r="N141" s="13"/>
      <c r="O141" s="13"/>
      <c r="P141" s="13"/>
      <c r="Q141" s="13"/>
      <c r="R141" s="13"/>
      <c r="S141" s="13"/>
      <c r="T141" s="25">
        <f t="shared" si="9"/>
        <v>17</v>
      </c>
      <c r="U141" s="23"/>
      <c r="V141" s="23"/>
      <c r="W141" s="23"/>
      <c r="X141" s="23">
        <v>1</v>
      </c>
      <c r="Y141" s="23">
        <v>2</v>
      </c>
      <c r="Z141" s="23">
        <v>2</v>
      </c>
      <c r="AA141" s="23">
        <v>1</v>
      </c>
      <c r="AB141" s="23"/>
      <c r="AC141" s="23"/>
      <c r="AD141" s="23"/>
      <c r="AE141" s="23"/>
      <c r="AF141" s="23">
        <v>3</v>
      </c>
      <c r="AG141" s="156">
        <v>5</v>
      </c>
      <c r="AH141" s="23"/>
      <c r="AI141" s="23"/>
      <c r="AJ141" s="156"/>
      <c r="AK141" s="23">
        <v>3</v>
      </c>
      <c r="AL141" s="23"/>
      <c r="AM141" s="23"/>
      <c r="AN141" s="23"/>
      <c r="AO141" s="23"/>
      <c r="AP141" s="23"/>
      <c r="AQ141" s="23"/>
      <c r="AR141" s="23"/>
      <c r="AS141" s="23"/>
      <c r="AT141" s="23"/>
      <c r="AU141" s="23"/>
      <c r="AV141" s="12"/>
      <c r="AW141" s="12"/>
      <c r="AX141" s="380"/>
      <c r="AY141" s="12"/>
      <c r="AZ141" s="511"/>
      <c r="BA141" s="511"/>
      <c r="BB141" s="511"/>
      <c r="BC141" s="140"/>
      <c r="BD141" s="507"/>
    </row>
    <row r="142" spans="1:56" ht="15.75" hidden="1" customHeight="1" outlineLevel="1">
      <c r="A142" s="841"/>
      <c r="B142" s="835"/>
      <c r="C142" s="38" t="s">
        <v>378</v>
      </c>
      <c r="D142" s="833"/>
      <c r="E142" s="833"/>
      <c r="F142" s="833"/>
      <c r="G142" s="14"/>
      <c r="H142" s="14"/>
      <c r="I142" s="13"/>
      <c r="J142" s="13"/>
      <c r="K142" s="13"/>
      <c r="L142" s="13"/>
      <c r="M142" s="13"/>
      <c r="N142" s="13"/>
      <c r="O142" s="13"/>
      <c r="P142" s="13"/>
      <c r="Q142" s="13"/>
      <c r="R142" s="13"/>
      <c r="S142" s="13"/>
      <c r="T142" s="25">
        <f t="shared" si="9"/>
        <v>11</v>
      </c>
      <c r="U142" s="23"/>
      <c r="V142" s="23"/>
      <c r="W142" s="23"/>
      <c r="X142" s="23">
        <v>1</v>
      </c>
      <c r="Y142" s="23">
        <v>2</v>
      </c>
      <c r="Z142" s="23">
        <v>2</v>
      </c>
      <c r="AA142" s="23">
        <v>1</v>
      </c>
      <c r="AB142" s="23"/>
      <c r="AC142" s="23"/>
      <c r="AD142" s="23"/>
      <c r="AE142" s="23"/>
      <c r="AF142" s="23">
        <v>2</v>
      </c>
      <c r="AG142" s="156">
        <v>1</v>
      </c>
      <c r="AH142" s="23"/>
      <c r="AI142" s="23"/>
      <c r="AJ142" s="156"/>
      <c r="AK142" s="23">
        <v>2</v>
      </c>
      <c r="AL142" s="23"/>
      <c r="AM142" s="23"/>
      <c r="AN142" s="23"/>
      <c r="AO142" s="23"/>
      <c r="AP142" s="23"/>
      <c r="AQ142" s="23"/>
      <c r="AR142" s="23"/>
      <c r="AS142" s="23"/>
      <c r="AT142" s="23"/>
      <c r="AU142" s="23"/>
      <c r="AV142" s="12"/>
      <c r="AW142" s="12"/>
      <c r="AX142" s="380"/>
      <c r="AY142" s="12"/>
      <c r="AZ142" s="511"/>
      <c r="BA142" s="511"/>
      <c r="BB142" s="511"/>
      <c r="BC142" s="140"/>
      <c r="BD142" s="507"/>
    </row>
    <row r="143" spans="1:56" ht="15.75" hidden="1" customHeight="1" outlineLevel="1">
      <c r="A143" s="841"/>
      <c r="B143" s="810" t="s">
        <v>379</v>
      </c>
      <c r="C143" s="38" t="s">
        <v>374</v>
      </c>
      <c r="D143" s="829"/>
      <c r="E143" s="812" t="s">
        <v>381</v>
      </c>
      <c r="F143" s="829"/>
      <c r="G143" s="14" t="s">
        <v>36</v>
      </c>
      <c r="H143" s="14"/>
      <c r="I143" s="13"/>
      <c r="J143" s="13"/>
      <c r="K143" s="13"/>
      <c r="L143" s="13"/>
      <c r="M143" s="13"/>
      <c r="N143" s="13"/>
      <c r="O143" s="13"/>
      <c r="P143" s="13"/>
      <c r="Q143" s="13"/>
      <c r="R143" s="13"/>
      <c r="S143" s="13"/>
      <c r="T143" s="25">
        <f t="shared" si="9"/>
        <v>80</v>
      </c>
      <c r="U143" s="23"/>
      <c r="V143" s="23"/>
      <c r="W143" s="23"/>
      <c r="X143" s="23">
        <v>2</v>
      </c>
      <c r="Y143" s="23">
        <v>2</v>
      </c>
      <c r="Z143" s="23">
        <v>4</v>
      </c>
      <c r="AA143" s="23">
        <v>2</v>
      </c>
      <c r="AB143" s="23"/>
      <c r="AC143" s="23">
        <v>1</v>
      </c>
      <c r="AD143" s="23"/>
      <c r="AE143" s="23">
        <v>2</v>
      </c>
      <c r="AF143" s="23">
        <v>18</v>
      </c>
      <c r="AG143" s="156">
        <v>10</v>
      </c>
      <c r="AH143" s="23">
        <v>2</v>
      </c>
      <c r="AI143" s="23">
        <v>4</v>
      </c>
      <c r="AJ143" s="156"/>
      <c r="AK143" s="23">
        <v>5</v>
      </c>
      <c r="AL143" s="23">
        <v>11</v>
      </c>
      <c r="AM143" s="23">
        <v>5</v>
      </c>
      <c r="AN143" s="23">
        <v>2</v>
      </c>
      <c r="AO143" s="23">
        <v>4</v>
      </c>
      <c r="AP143" s="23">
        <v>2</v>
      </c>
      <c r="AQ143" s="23"/>
      <c r="AR143" s="23">
        <v>4</v>
      </c>
      <c r="AS143" s="23">
        <v>13</v>
      </c>
      <c r="AT143" s="23"/>
      <c r="AU143" s="23">
        <v>17</v>
      </c>
      <c r="AV143" s="12"/>
      <c r="AW143" s="12"/>
      <c r="AX143" s="380"/>
      <c r="AY143" s="12"/>
      <c r="AZ143" s="511"/>
      <c r="BA143" s="511"/>
      <c r="BB143" s="511"/>
      <c r="BC143" s="140"/>
      <c r="BD143" s="507"/>
    </row>
    <row r="144" spans="1:56" ht="15.75" hidden="1" customHeight="1" outlineLevel="1">
      <c r="A144" s="841"/>
      <c r="B144" s="870"/>
      <c r="C144" s="38" t="s">
        <v>382</v>
      </c>
      <c r="D144" s="832"/>
      <c r="E144" s="832"/>
      <c r="F144" s="832"/>
      <c r="G144" s="14"/>
      <c r="H144" s="14"/>
      <c r="I144" s="13"/>
      <c r="J144" s="13"/>
      <c r="K144" s="13"/>
      <c r="L144" s="13"/>
      <c r="M144" s="13"/>
      <c r="N144" s="13"/>
      <c r="O144" s="13"/>
      <c r="P144" s="13"/>
      <c r="Q144" s="13"/>
      <c r="R144" s="13"/>
      <c r="S144" s="13"/>
      <c r="T144" s="13">
        <f t="shared" si="9"/>
        <v>16</v>
      </c>
      <c r="U144" s="12"/>
      <c r="V144" s="12"/>
      <c r="W144" s="12"/>
      <c r="X144" s="23">
        <v>1</v>
      </c>
      <c r="Y144" s="23">
        <v>1</v>
      </c>
      <c r="Z144" s="23">
        <v>2</v>
      </c>
      <c r="AA144" s="23">
        <v>1</v>
      </c>
      <c r="AB144" s="23"/>
      <c r="AC144" s="23"/>
      <c r="AD144" s="23"/>
      <c r="AE144" s="23"/>
      <c r="AF144" s="23">
        <v>3</v>
      </c>
      <c r="AG144" s="156">
        <v>2</v>
      </c>
      <c r="AH144" s="23"/>
      <c r="AI144" s="23"/>
      <c r="AJ144" s="156"/>
      <c r="AK144" s="23">
        <v>3</v>
      </c>
      <c r="AL144" s="23"/>
      <c r="AM144" s="23">
        <v>1</v>
      </c>
      <c r="AN144" s="23"/>
      <c r="AO144" s="23">
        <v>2</v>
      </c>
      <c r="AP144" s="23"/>
      <c r="AQ144" s="23"/>
      <c r="AR144" s="23"/>
      <c r="AS144" s="23"/>
      <c r="AT144" s="23"/>
      <c r="AU144" s="23"/>
      <c r="AV144" s="12"/>
      <c r="AW144" s="12"/>
      <c r="AX144" s="380"/>
      <c r="AY144" s="12"/>
      <c r="AZ144" s="511"/>
      <c r="BA144" s="511"/>
      <c r="BB144" s="511"/>
      <c r="BC144" s="140"/>
      <c r="BD144" s="507"/>
    </row>
    <row r="145" spans="1:56" ht="15.75" hidden="1" customHeight="1" outlineLevel="1">
      <c r="A145" s="841"/>
      <c r="B145" s="871"/>
      <c r="C145" s="38" t="s">
        <v>378</v>
      </c>
      <c r="D145" s="833"/>
      <c r="E145" s="833"/>
      <c r="F145" s="833"/>
      <c r="G145" s="14"/>
      <c r="H145" s="14"/>
      <c r="I145" s="13"/>
      <c r="J145" s="13"/>
      <c r="K145" s="13"/>
      <c r="L145" s="13"/>
      <c r="M145" s="13"/>
      <c r="N145" s="13"/>
      <c r="O145" s="13"/>
      <c r="P145" s="13"/>
      <c r="Q145" s="13"/>
      <c r="R145" s="13"/>
      <c r="S145" s="13"/>
      <c r="T145" s="13">
        <f t="shared" si="9"/>
        <v>0</v>
      </c>
      <c r="U145" s="12"/>
      <c r="V145" s="12"/>
      <c r="W145" s="12"/>
      <c r="X145" s="23"/>
      <c r="Y145" s="23"/>
      <c r="Z145" s="23"/>
      <c r="AA145" s="23"/>
      <c r="AB145" s="23"/>
      <c r="AC145" s="23"/>
      <c r="AD145" s="23"/>
      <c r="AE145" s="23"/>
      <c r="AF145" s="23"/>
      <c r="AG145" s="156"/>
      <c r="AH145" s="23"/>
      <c r="AI145" s="23"/>
      <c r="AJ145" s="156"/>
      <c r="AK145" s="23">
        <v>0</v>
      </c>
      <c r="AL145" s="23"/>
      <c r="AM145" s="23"/>
      <c r="AN145" s="23"/>
      <c r="AO145" s="23"/>
      <c r="AP145" s="23"/>
      <c r="AQ145" s="23"/>
      <c r="AR145" s="23"/>
      <c r="AS145" s="23"/>
      <c r="AT145" s="23"/>
      <c r="AU145" s="23">
        <v>1</v>
      </c>
      <c r="AV145" s="12"/>
      <c r="AW145" s="12"/>
      <c r="AX145" s="380"/>
      <c r="AY145" s="12"/>
      <c r="AZ145" s="511"/>
      <c r="BA145" s="511"/>
      <c r="BB145" s="511"/>
      <c r="BC145" s="140"/>
      <c r="BD145" s="507"/>
    </row>
    <row r="146" spans="1:56" ht="15.75" hidden="1" customHeight="1" outlineLevel="1">
      <c r="A146" s="841"/>
      <c r="B146" s="859" t="s">
        <v>384</v>
      </c>
      <c r="C146" s="247" t="s">
        <v>385</v>
      </c>
      <c r="D146" s="863"/>
      <c r="E146" s="862" t="s">
        <v>1380</v>
      </c>
      <c r="F146" s="863"/>
      <c r="G146" s="122" t="s">
        <v>36</v>
      </c>
      <c r="H146" s="122"/>
      <c r="I146" s="54"/>
      <c r="J146" s="54"/>
      <c r="K146" s="54"/>
      <c r="L146" s="54"/>
      <c r="M146" s="54"/>
      <c r="N146" s="54"/>
      <c r="O146" s="54"/>
      <c r="P146" s="54"/>
      <c r="Q146" s="54"/>
      <c r="R146" s="54"/>
      <c r="S146" s="54"/>
      <c r="T146" s="54">
        <f t="shared" si="9"/>
        <v>38</v>
      </c>
      <c r="U146" s="125"/>
      <c r="V146" s="125"/>
      <c r="W146" s="125"/>
      <c r="X146" s="125"/>
      <c r="Y146" s="46">
        <v>1</v>
      </c>
      <c r="Z146" s="46">
        <v>1</v>
      </c>
      <c r="AA146" s="125">
        <v>1</v>
      </c>
      <c r="AB146" s="125"/>
      <c r="AC146" s="125">
        <v>1</v>
      </c>
      <c r="AD146" s="125"/>
      <c r="AE146" s="125"/>
      <c r="AF146" s="125">
        <v>2</v>
      </c>
      <c r="AG146" s="110">
        <v>4</v>
      </c>
      <c r="AH146" s="125">
        <v>2</v>
      </c>
      <c r="AI146" s="125">
        <v>4</v>
      </c>
      <c r="AJ146" s="110"/>
      <c r="AK146" s="125">
        <v>3</v>
      </c>
      <c r="AL146" s="125">
        <v>11</v>
      </c>
      <c r="AM146" s="125"/>
      <c r="AN146" s="46">
        <v>2</v>
      </c>
      <c r="AO146" s="125">
        <v>2</v>
      </c>
      <c r="AP146" s="125">
        <v>2</v>
      </c>
      <c r="AQ146" s="125"/>
      <c r="AR146" s="46">
        <v>2</v>
      </c>
      <c r="AS146" s="46">
        <v>9</v>
      </c>
      <c r="AT146" s="46"/>
      <c r="AU146" s="46">
        <v>2</v>
      </c>
      <c r="AV146" s="125"/>
      <c r="AW146" s="125"/>
      <c r="AX146" s="383"/>
      <c r="AY146" s="125"/>
      <c r="AZ146" s="513"/>
      <c r="BA146" s="513"/>
      <c r="BB146" s="513"/>
      <c r="BC146" s="125"/>
      <c r="BD146" s="504"/>
    </row>
    <row r="147" spans="1:56" ht="15.75" hidden="1" customHeight="1" outlineLevel="1">
      <c r="A147" s="841"/>
      <c r="B147" s="866"/>
      <c r="C147" s="247" t="s">
        <v>386</v>
      </c>
      <c r="D147" s="868"/>
      <c r="E147" s="868"/>
      <c r="F147" s="868"/>
      <c r="G147" s="122"/>
      <c r="H147" s="122"/>
      <c r="I147" s="54"/>
      <c r="J147" s="54"/>
      <c r="K147" s="54"/>
      <c r="L147" s="54"/>
      <c r="M147" s="54"/>
      <c r="N147" s="54"/>
      <c r="O147" s="54"/>
      <c r="P147" s="54"/>
      <c r="Q147" s="54"/>
      <c r="R147" s="54"/>
      <c r="S147" s="54"/>
      <c r="T147" s="54">
        <f t="shared" si="9"/>
        <v>9</v>
      </c>
      <c r="U147" s="125"/>
      <c r="V147" s="125"/>
      <c r="W147" s="125"/>
      <c r="X147" s="125"/>
      <c r="Y147" s="46">
        <v>1</v>
      </c>
      <c r="Z147" s="46">
        <v>1</v>
      </c>
      <c r="AA147" s="125">
        <v>1</v>
      </c>
      <c r="AB147" s="125"/>
      <c r="AC147" s="125"/>
      <c r="AD147" s="125"/>
      <c r="AE147" s="125"/>
      <c r="AF147" s="125">
        <v>1</v>
      </c>
      <c r="AG147" s="110">
        <v>1</v>
      </c>
      <c r="AH147" s="125"/>
      <c r="AI147" s="125"/>
      <c r="AJ147" s="110"/>
      <c r="AK147" s="125">
        <v>3</v>
      </c>
      <c r="AL147" s="125"/>
      <c r="AM147" s="125">
        <v>1</v>
      </c>
      <c r="AN147" s="114"/>
      <c r="AO147" s="125"/>
      <c r="AP147" s="125"/>
      <c r="AQ147" s="125"/>
      <c r="AR147" s="46"/>
      <c r="AS147" s="46"/>
      <c r="AT147" s="46"/>
      <c r="AU147" s="46"/>
      <c r="AV147" s="125"/>
      <c r="AW147" s="125"/>
      <c r="AX147" s="383"/>
      <c r="AY147" s="125"/>
      <c r="AZ147" s="513"/>
      <c r="BA147" s="513"/>
      <c r="BB147" s="513"/>
      <c r="BC147" s="125"/>
      <c r="BD147" s="504"/>
    </row>
    <row r="148" spans="1:56" ht="15.75" hidden="1" customHeight="1" outlineLevel="1">
      <c r="A148" s="841"/>
      <c r="B148" s="867"/>
      <c r="C148" s="247" t="s">
        <v>383</v>
      </c>
      <c r="D148" s="869"/>
      <c r="E148" s="869"/>
      <c r="F148" s="869"/>
      <c r="G148" s="122"/>
      <c r="H148" s="122"/>
      <c r="I148" s="54"/>
      <c r="J148" s="54"/>
      <c r="K148" s="54"/>
      <c r="L148" s="54"/>
      <c r="M148" s="54"/>
      <c r="N148" s="54"/>
      <c r="O148" s="54"/>
      <c r="P148" s="54"/>
      <c r="Q148" s="54"/>
      <c r="R148" s="54"/>
      <c r="S148" s="54"/>
      <c r="T148" s="54">
        <f t="shared" si="9"/>
        <v>8</v>
      </c>
      <c r="U148" s="125"/>
      <c r="V148" s="125"/>
      <c r="W148" s="125"/>
      <c r="X148" s="125"/>
      <c r="Y148" s="46">
        <v>1</v>
      </c>
      <c r="Z148" s="46">
        <v>1</v>
      </c>
      <c r="AA148" s="125">
        <v>1</v>
      </c>
      <c r="AB148" s="125"/>
      <c r="AC148" s="125"/>
      <c r="AD148" s="125"/>
      <c r="AE148" s="125"/>
      <c r="AF148" s="125">
        <v>1</v>
      </c>
      <c r="AG148" s="110">
        <v>1</v>
      </c>
      <c r="AH148" s="125"/>
      <c r="AI148" s="125"/>
      <c r="AJ148" s="110"/>
      <c r="AK148" s="125">
        <v>2</v>
      </c>
      <c r="AL148" s="125"/>
      <c r="AM148" s="125">
        <v>1</v>
      </c>
      <c r="AN148" s="114"/>
      <c r="AO148" s="125"/>
      <c r="AP148" s="125"/>
      <c r="AQ148" s="125"/>
      <c r="AR148" s="46"/>
      <c r="AS148" s="46"/>
      <c r="AT148" s="46"/>
      <c r="AU148" s="46"/>
      <c r="AV148" s="125"/>
      <c r="AW148" s="125"/>
      <c r="AX148" s="383"/>
      <c r="AY148" s="125"/>
      <c r="AZ148" s="513"/>
      <c r="BA148" s="513"/>
      <c r="BB148" s="513"/>
      <c r="BC148" s="125"/>
      <c r="BD148" s="504"/>
    </row>
    <row r="149" spans="1:56" ht="15.75" hidden="1" customHeight="1" outlineLevel="1">
      <c r="A149" s="841"/>
      <c r="B149" s="122" t="s">
        <v>648</v>
      </c>
      <c r="C149" s="393"/>
      <c r="D149" s="393"/>
      <c r="E149" s="46" t="s">
        <v>261</v>
      </c>
      <c r="F149" s="394"/>
      <c r="G149" s="393" t="s">
        <v>36</v>
      </c>
      <c r="H149" s="393"/>
      <c r="I149" s="54"/>
      <c r="J149" s="54"/>
      <c r="K149" s="54"/>
      <c r="L149" s="54"/>
      <c r="M149" s="54"/>
      <c r="N149" s="54"/>
      <c r="O149" s="54"/>
      <c r="P149" s="54"/>
      <c r="Q149" s="54"/>
      <c r="R149" s="54"/>
      <c r="S149" s="54"/>
      <c r="T149" s="54">
        <f t="shared" si="9"/>
        <v>22</v>
      </c>
      <c r="U149" s="125"/>
      <c r="V149" s="125"/>
      <c r="W149" s="125"/>
      <c r="X149" s="125"/>
      <c r="Y149" s="46"/>
      <c r="Z149" s="46"/>
      <c r="AA149" s="125">
        <v>3</v>
      </c>
      <c r="AB149" s="125"/>
      <c r="AC149" s="125"/>
      <c r="AD149" s="125"/>
      <c r="AE149" s="125"/>
      <c r="AF149" s="125">
        <v>0</v>
      </c>
      <c r="AG149" s="110"/>
      <c r="AH149" s="125">
        <v>2</v>
      </c>
      <c r="AI149" s="125"/>
      <c r="AJ149" s="110"/>
      <c r="AK149" s="125">
        <v>4</v>
      </c>
      <c r="AL149" s="125">
        <v>11</v>
      </c>
      <c r="AM149" s="240"/>
      <c r="AN149" s="125">
        <v>2</v>
      </c>
      <c r="AO149" s="125"/>
      <c r="AP149" s="125"/>
      <c r="AQ149" s="125"/>
      <c r="AR149" s="46"/>
      <c r="AS149" s="46"/>
      <c r="AT149" s="46"/>
      <c r="AU149" s="46"/>
      <c r="AV149" s="125"/>
      <c r="AW149" s="125"/>
      <c r="AX149" s="383"/>
      <c r="AY149" s="125"/>
      <c r="AZ149" s="513"/>
      <c r="BA149" s="513"/>
      <c r="BB149" s="513"/>
      <c r="BC149" s="125"/>
      <c r="BD149" s="504"/>
    </row>
    <row r="150" spans="1:56" ht="15.75" hidden="1" customHeight="1" outlineLevel="1">
      <c r="A150" s="841"/>
      <c r="B150" s="122" t="s">
        <v>649</v>
      </c>
      <c r="C150" s="393"/>
      <c r="D150" s="393"/>
      <c r="E150" s="46" t="s">
        <v>318</v>
      </c>
      <c r="F150" s="394"/>
      <c r="G150" s="393"/>
      <c r="H150" s="393"/>
      <c r="I150" s="54"/>
      <c r="J150" s="54"/>
      <c r="K150" s="54"/>
      <c r="L150" s="54"/>
      <c r="M150" s="54"/>
      <c r="N150" s="54"/>
      <c r="O150" s="54"/>
      <c r="P150" s="54"/>
      <c r="Q150" s="54"/>
      <c r="R150" s="54"/>
      <c r="S150" s="54"/>
      <c r="T150" s="54">
        <f t="shared" si="9"/>
        <v>20</v>
      </c>
      <c r="U150" s="125"/>
      <c r="V150" s="125"/>
      <c r="W150" s="125"/>
      <c r="X150" s="125"/>
      <c r="Y150" s="46"/>
      <c r="Z150" s="46"/>
      <c r="AA150" s="125">
        <v>3</v>
      </c>
      <c r="AB150" s="125"/>
      <c r="AC150" s="125"/>
      <c r="AD150" s="125"/>
      <c r="AE150" s="125"/>
      <c r="AF150" s="125">
        <v>0</v>
      </c>
      <c r="AG150" s="110"/>
      <c r="AH150" s="125"/>
      <c r="AI150" s="125"/>
      <c r="AJ150" s="110"/>
      <c r="AK150" s="125">
        <v>4</v>
      </c>
      <c r="AL150" s="125">
        <v>11</v>
      </c>
      <c r="AM150" s="240"/>
      <c r="AN150" s="125">
        <v>2</v>
      </c>
      <c r="AO150" s="125"/>
      <c r="AP150" s="125"/>
      <c r="AQ150" s="125"/>
      <c r="AR150" s="46"/>
      <c r="AS150" s="46"/>
      <c r="AT150" s="46"/>
      <c r="AU150" s="46"/>
      <c r="AV150" s="125"/>
      <c r="AW150" s="125"/>
      <c r="AX150" s="383"/>
      <c r="AY150" s="125"/>
      <c r="AZ150" s="513"/>
      <c r="BA150" s="513"/>
      <c r="BB150" s="513"/>
      <c r="BC150" s="125"/>
      <c r="BD150" s="504"/>
    </row>
    <row r="151" spans="1:56" ht="29.1" hidden="1" customHeight="1" outlineLevel="1">
      <c r="A151" s="841"/>
      <c r="B151" s="494" t="s">
        <v>1657</v>
      </c>
      <c r="C151" s="14"/>
      <c r="D151" s="35"/>
      <c r="E151" s="27" t="s">
        <v>2046</v>
      </c>
      <c r="F151" s="12"/>
      <c r="G151" s="26"/>
      <c r="H151" s="26"/>
      <c r="I151" s="13"/>
      <c r="J151" s="13"/>
      <c r="K151" s="13"/>
      <c r="L151" s="13"/>
      <c r="M151" s="13"/>
      <c r="N151" s="13"/>
      <c r="O151" s="13"/>
      <c r="P151" s="13"/>
      <c r="Q151" s="13"/>
      <c r="R151" s="13"/>
      <c r="S151" s="13"/>
      <c r="T151" s="13">
        <f t="shared" si="9"/>
        <v>535</v>
      </c>
      <c r="U151" s="12"/>
      <c r="V151" s="12"/>
      <c r="W151" s="12"/>
      <c r="X151" s="12">
        <v>6</v>
      </c>
      <c r="Y151" s="23"/>
      <c r="Z151" s="23"/>
      <c r="AA151" s="12"/>
      <c r="AB151" s="12"/>
      <c r="AC151" s="12">
        <v>12</v>
      </c>
      <c r="AD151" s="12"/>
      <c r="AE151" s="12"/>
      <c r="AF151" s="12">
        <v>114</v>
      </c>
      <c r="AG151" s="45">
        <v>57</v>
      </c>
      <c r="AH151" s="12">
        <v>16</v>
      </c>
      <c r="AI151" s="12"/>
      <c r="AJ151" s="45"/>
      <c r="AK151" s="12">
        <v>128</v>
      </c>
      <c r="AL151" s="12">
        <v>82</v>
      </c>
      <c r="AM151" s="12">
        <v>32</v>
      </c>
      <c r="AN151" s="12">
        <v>24</v>
      </c>
      <c r="AO151" s="12">
        <v>64</v>
      </c>
      <c r="AP151" s="12"/>
      <c r="AQ151" s="12"/>
      <c r="AR151" s="23"/>
      <c r="AS151" s="23"/>
      <c r="AT151" s="23"/>
      <c r="AU151" s="23"/>
      <c r="AV151" s="12"/>
      <c r="AW151" s="12"/>
      <c r="AX151" s="380"/>
      <c r="AY151" s="12"/>
      <c r="AZ151" s="511"/>
      <c r="BA151" s="511"/>
      <c r="BB151" s="511"/>
      <c r="BC151" s="140"/>
      <c r="BD151" s="507"/>
    </row>
    <row r="152" spans="1:56" ht="15.75" hidden="1" customHeight="1" outlineLevel="1">
      <c r="A152" s="841"/>
      <c r="B152" s="8" t="s">
        <v>391</v>
      </c>
      <c r="C152" s="14"/>
      <c r="D152" s="35"/>
      <c r="E152" s="27" t="s">
        <v>2047</v>
      </c>
      <c r="F152" s="12"/>
      <c r="G152" s="26"/>
      <c r="H152" s="26"/>
      <c r="I152" s="13"/>
      <c r="J152" s="13"/>
      <c r="K152" s="13"/>
      <c r="L152" s="13"/>
      <c r="M152" s="13"/>
      <c r="N152" s="13"/>
      <c r="O152" s="13"/>
      <c r="P152" s="13"/>
      <c r="Q152" s="13"/>
      <c r="R152" s="13"/>
      <c r="S152" s="13"/>
      <c r="T152" s="13">
        <f t="shared" si="9"/>
        <v>167</v>
      </c>
      <c r="U152" s="12"/>
      <c r="V152" s="12"/>
      <c r="W152" s="12"/>
      <c r="X152" s="12">
        <v>0</v>
      </c>
      <c r="Y152" s="23"/>
      <c r="Z152" s="23"/>
      <c r="AA152" s="12"/>
      <c r="AB152" s="12"/>
      <c r="AC152" s="12">
        <v>4</v>
      </c>
      <c r="AD152" s="12"/>
      <c r="AE152" s="12"/>
      <c r="AF152" s="12">
        <v>52</v>
      </c>
      <c r="AG152" s="45"/>
      <c r="AH152" s="12">
        <v>16</v>
      </c>
      <c r="AI152" s="12">
        <v>16</v>
      </c>
      <c r="AJ152" s="45"/>
      <c r="AK152" s="12">
        <v>8</v>
      </c>
      <c r="AL152" s="12">
        <v>55</v>
      </c>
      <c r="AM152" s="12">
        <v>1</v>
      </c>
      <c r="AN152" s="12"/>
      <c r="AO152" s="12">
        <v>15</v>
      </c>
      <c r="AP152" s="12"/>
      <c r="AQ152" s="12"/>
      <c r="AR152" s="23"/>
      <c r="AS152" s="23"/>
      <c r="AT152" s="23"/>
      <c r="AU152" s="23"/>
      <c r="AV152" s="12"/>
      <c r="AW152" s="12"/>
      <c r="AX152" s="380"/>
      <c r="AY152" s="12"/>
      <c r="AZ152" s="511"/>
      <c r="BA152" s="511"/>
      <c r="BB152" s="511"/>
      <c r="BC152" s="140"/>
      <c r="BD152" s="507"/>
    </row>
    <row r="153" spans="1:56" ht="15" hidden="1" customHeight="1" outlineLevel="1">
      <c r="A153" s="841"/>
      <c r="B153" s="8" t="s">
        <v>1621</v>
      </c>
      <c r="C153" s="35"/>
      <c r="D153" s="23"/>
      <c r="E153" s="23" t="s">
        <v>1622</v>
      </c>
      <c r="F153" s="23" t="s">
        <v>1623</v>
      </c>
      <c r="G153" s="8" t="s">
        <v>1624</v>
      </c>
      <c r="H153" s="8"/>
      <c r="I153" s="25"/>
      <c r="J153" s="25"/>
      <c r="K153" s="25"/>
      <c r="L153" s="25"/>
      <c r="M153" s="25"/>
      <c r="N153" s="25"/>
      <c r="O153" s="25"/>
      <c r="P153" s="25"/>
      <c r="Q153" s="25"/>
      <c r="R153" s="25"/>
      <c r="S153" s="25"/>
      <c r="T153" s="25">
        <f>SUM(U153:AR153)</f>
        <v>17</v>
      </c>
      <c r="U153" s="23"/>
      <c r="V153" s="23"/>
      <c r="W153" s="23"/>
      <c r="X153" s="23">
        <v>0</v>
      </c>
      <c r="Y153" s="23"/>
      <c r="Z153" s="23"/>
      <c r="AA153" s="23">
        <v>0</v>
      </c>
      <c r="AB153" s="23">
        <v>0</v>
      </c>
      <c r="AC153" s="23">
        <v>4</v>
      </c>
      <c r="AD153" s="23"/>
      <c r="AE153" s="23">
        <v>0</v>
      </c>
      <c r="AF153" s="23">
        <v>2</v>
      </c>
      <c r="AG153" s="156">
        <v>1</v>
      </c>
      <c r="AH153" s="23">
        <v>2</v>
      </c>
      <c r="AI153" s="23">
        <v>0</v>
      </c>
      <c r="AJ153" s="156"/>
      <c r="AK153" s="23">
        <v>3</v>
      </c>
      <c r="AL153" s="23">
        <v>3</v>
      </c>
      <c r="AM153" s="23">
        <v>0</v>
      </c>
      <c r="AN153" s="23">
        <v>0</v>
      </c>
      <c r="AO153" s="23">
        <v>2</v>
      </c>
      <c r="AP153" s="23"/>
      <c r="AQ153" s="23"/>
      <c r="AR153" s="23"/>
      <c r="AS153" s="23"/>
      <c r="AT153" s="23"/>
      <c r="AU153" s="23"/>
      <c r="AV153" s="12"/>
      <c r="AW153" s="12"/>
      <c r="AX153" s="380"/>
      <c r="AY153" s="12"/>
      <c r="AZ153" s="511"/>
      <c r="BA153" s="511"/>
      <c r="BB153" s="511"/>
      <c r="BC153" s="140"/>
      <c r="BD153" s="507"/>
    </row>
    <row r="154" spans="1:56" ht="15.75" hidden="1" customHeight="1" outlineLevel="1">
      <c r="A154" s="841"/>
      <c r="B154" s="8" t="s">
        <v>1625</v>
      </c>
      <c r="C154" s="35"/>
      <c r="D154" s="23"/>
      <c r="E154" s="23" t="s">
        <v>664</v>
      </c>
      <c r="F154" s="23"/>
      <c r="G154" s="8" t="s">
        <v>1624</v>
      </c>
      <c r="H154" s="8"/>
      <c r="I154" s="25"/>
      <c r="J154" s="25"/>
      <c r="K154" s="25"/>
      <c r="L154" s="25"/>
      <c r="M154" s="25"/>
      <c r="N154" s="25"/>
      <c r="O154" s="25"/>
      <c r="P154" s="25"/>
      <c r="Q154" s="25"/>
      <c r="R154" s="25"/>
      <c r="S154" s="25"/>
      <c r="T154" s="25">
        <f t="shared" ref="T154:T160" si="10">SUM(U154:AR154)</f>
        <v>228</v>
      </c>
      <c r="U154" s="23"/>
      <c r="V154" s="23"/>
      <c r="W154" s="23"/>
      <c r="X154" s="23">
        <v>0</v>
      </c>
      <c r="Y154" s="23"/>
      <c r="Z154" s="23"/>
      <c r="AA154" s="23">
        <v>0</v>
      </c>
      <c r="AB154" s="23">
        <v>0</v>
      </c>
      <c r="AC154" s="23">
        <v>0</v>
      </c>
      <c r="AD154" s="23"/>
      <c r="AE154" s="23">
        <v>0</v>
      </c>
      <c r="AF154" s="23">
        <v>48</v>
      </c>
      <c r="AG154" s="156">
        <v>12</v>
      </c>
      <c r="AH154" s="23">
        <v>96</v>
      </c>
      <c r="AI154" s="23">
        <v>0</v>
      </c>
      <c r="AJ154" s="156"/>
      <c r="AK154" s="23">
        <v>72</v>
      </c>
      <c r="AL154" s="23">
        <v>0</v>
      </c>
      <c r="AM154" s="23">
        <v>0</v>
      </c>
      <c r="AN154" s="23">
        <v>0</v>
      </c>
      <c r="AO154" s="23">
        <v>0</v>
      </c>
      <c r="AP154" s="23"/>
      <c r="AQ154" s="23"/>
      <c r="AR154" s="23"/>
      <c r="AS154" s="23"/>
      <c r="AT154" s="23"/>
      <c r="AU154" s="23"/>
      <c r="AV154" s="12"/>
      <c r="AW154" s="12"/>
      <c r="AX154" s="380"/>
      <c r="AY154" s="12"/>
      <c r="AZ154" s="511"/>
      <c r="BA154" s="511"/>
      <c r="BB154" s="511"/>
      <c r="BC154" s="140"/>
      <c r="BD154" s="507"/>
    </row>
    <row r="155" spans="1:56" ht="30" hidden="1" outlineLevel="1">
      <c r="A155" s="841"/>
      <c r="B155" s="494" t="s">
        <v>1656</v>
      </c>
      <c r="C155" s="35"/>
      <c r="D155" s="23" t="s">
        <v>1626</v>
      </c>
      <c r="E155" s="23" t="s">
        <v>665</v>
      </c>
      <c r="F155" s="23" t="s">
        <v>1623</v>
      </c>
      <c r="G155" s="8" t="s">
        <v>1624</v>
      </c>
      <c r="H155" s="8"/>
      <c r="I155" s="25"/>
      <c r="J155" s="25"/>
      <c r="K155" s="25"/>
      <c r="L155" s="25"/>
      <c r="M155" s="25"/>
      <c r="N155" s="25"/>
      <c r="O155" s="25"/>
      <c r="P155" s="25"/>
      <c r="Q155" s="25"/>
      <c r="R155" s="25"/>
      <c r="S155" s="25"/>
      <c r="T155" s="25">
        <f t="shared" si="10"/>
        <v>34</v>
      </c>
      <c r="U155" s="23"/>
      <c r="V155" s="23"/>
      <c r="W155" s="23"/>
      <c r="X155" s="23">
        <v>0</v>
      </c>
      <c r="Y155" s="23"/>
      <c r="Z155" s="23"/>
      <c r="AA155" s="23">
        <v>0</v>
      </c>
      <c r="AB155" s="23">
        <v>0</v>
      </c>
      <c r="AC155" s="23">
        <v>4</v>
      </c>
      <c r="AD155" s="23"/>
      <c r="AE155" s="23">
        <v>0</v>
      </c>
      <c r="AF155" s="23">
        <v>2</v>
      </c>
      <c r="AG155" s="156">
        <v>2</v>
      </c>
      <c r="AH155" s="23">
        <v>2</v>
      </c>
      <c r="AI155" s="23">
        <v>4</v>
      </c>
      <c r="AJ155" s="156"/>
      <c r="AK155" s="23">
        <v>6</v>
      </c>
      <c r="AL155" s="23">
        <v>10</v>
      </c>
      <c r="AM155" s="23">
        <v>0</v>
      </c>
      <c r="AN155" s="23">
        <v>0</v>
      </c>
      <c r="AO155" s="23">
        <v>4</v>
      </c>
      <c r="AP155" s="23"/>
      <c r="AQ155" s="23"/>
      <c r="AR155" s="23"/>
      <c r="AS155" s="23"/>
      <c r="AT155" s="23"/>
      <c r="AU155" s="23"/>
      <c r="AV155" s="12"/>
      <c r="AW155" s="12"/>
      <c r="AX155" s="380"/>
      <c r="AY155" s="12"/>
      <c r="AZ155" s="511"/>
      <c r="BA155" s="511"/>
      <c r="BB155" s="511"/>
      <c r="BC155" s="140"/>
      <c r="BD155" s="507"/>
    </row>
    <row r="156" spans="1:56" ht="15.75" hidden="1" customHeight="1" outlineLevel="1">
      <c r="A156" s="841"/>
      <c r="B156" s="8" t="s">
        <v>1627</v>
      </c>
      <c r="C156" s="35"/>
      <c r="D156" s="23" t="s">
        <v>1628</v>
      </c>
      <c r="E156" s="23" t="s">
        <v>666</v>
      </c>
      <c r="F156" s="23" t="s">
        <v>1623</v>
      </c>
      <c r="G156" s="8" t="s">
        <v>1624</v>
      </c>
      <c r="H156" s="8"/>
      <c r="I156" s="25"/>
      <c r="J156" s="25"/>
      <c r="K156" s="25"/>
      <c r="L156" s="25"/>
      <c r="M156" s="25"/>
      <c r="N156" s="25"/>
      <c r="O156" s="25"/>
      <c r="P156" s="25"/>
      <c r="Q156" s="25"/>
      <c r="R156" s="25"/>
      <c r="S156" s="25"/>
      <c r="T156" s="25">
        <f t="shared" si="10"/>
        <v>49</v>
      </c>
      <c r="U156" s="23"/>
      <c r="V156" s="23"/>
      <c r="W156" s="23"/>
      <c r="X156" s="23">
        <v>0</v>
      </c>
      <c r="Y156" s="23"/>
      <c r="Z156" s="23"/>
      <c r="AA156" s="23">
        <v>0</v>
      </c>
      <c r="AB156" s="23">
        <v>0</v>
      </c>
      <c r="AC156" s="23">
        <v>4</v>
      </c>
      <c r="AD156" s="23"/>
      <c r="AE156" s="23">
        <v>0</v>
      </c>
      <c r="AF156" s="23">
        <v>4</v>
      </c>
      <c r="AG156" s="156">
        <v>2</v>
      </c>
      <c r="AH156" s="23">
        <v>4</v>
      </c>
      <c r="AI156" s="23">
        <v>8</v>
      </c>
      <c r="AJ156" s="156"/>
      <c r="AK156" s="23">
        <v>10</v>
      </c>
      <c r="AL156" s="23">
        <v>9</v>
      </c>
      <c r="AM156" s="23">
        <v>0</v>
      </c>
      <c r="AN156" s="23">
        <v>0</v>
      </c>
      <c r="AO156" s="23">
        <v>8</v>
      </c>
      <c r="AP156" s="23"/>
      <c r="AQ156" s="23"/>
      <c r="AR156" s="23"/>
      <c r="AS156" s="23"/>
      <c r="AT156" s="23"/>
      <c r="AU156" s="23"/>
      <c r="AV156" s="12"/>
      <c r="AW156" s="12"/>
      <c r="AX156" s="380"/>
      <c r="AY156" s="12"/>
      <c r="AZ156" s="511"/>
      <c r="BA156" s="511"/>
      <c r="BB156" s="511"/>
      <c r="BC156" s="140"/>
      <c r="BD156" s="507"/>
    </row>
    <row r="157" spans="1:56" ht="15.75" hidden="1" customHeight="1" outlineLevel="1">
      <c r="A157" s="841"/>
      <c r="B157" s="8" t="s">
        <v>1629</v>
      </c>
      <c r="C157" s="35"/>
      <c r="D157" s="23" t="s">
        <v>1618</v>
      </c>
      <c r="E157" s="23" t="s">
        <v>1589</v>
      </c>
      <c r="F157" s="23" t="s">
        <v>1623</v>
      </c>
      <c r="G157" s="8" t="s">
        <v>1624</v>
      </c>
      <c r="H157" s="8" t="s">
        <v>1590</v>
      </c>
      <c r="I157" s="25"/>
      <c r="J157" s="25"/>
      <c r="K157" s="25"/>
      <c r="L157" s="25"/>
      <c r="M157" s="25"/>
      <c r="N157" s="25"/>
      <c r="O157" s="25"/>
      <c r="P157" s="25"/>
      <c r="Q157" s="25"/>
      <c r="R157" s="25"/>
      <c r="S157" s="25"/>
      <c r="T157" s="25">
        <f t="shared" si="10"/>
        <v>68</v>
      </c>
      <c r="U157" s="23"/>
      <c r="V157" s="23"/>
      <c r="W157" s="23"/>
      <c r="X157" s="23">
        <v>1</v>
      </c>
      <c r="Y157" s="23"/>
      <c r="Z157" s="23"/>
      <c r="AA157" s="23"/>
      <c r="AB157" s="23"/>
      <c r="AC157" s="23">
        <v>2</v>
      </c>
      <c r="AD157" s="23"/>
      <c r="AE157" s="23">
        <v>2</v>
      </c>
      <c r="AF157" s="23">
        <v>21</v>
      </c>
      <c r="AG157" s="156">
        <v>8</v>
      </c>
      <c r="AH157" s="23">
        <v>2</v>
      </c>
      <c r="AI157" s="23">
        <v>4</v>
      </c>
      <c r="AJ157" s="156"/>
      <c r="AK157" s="23">
        <v>5</v>
      </c>
      <c r="AL157" s="23">
        <v>11</v>
      </c>
      <c r="AM157" s="23">
        <v>4</v>
      </c>
      <c r="AN157" s="23">
        <v>2</v>
      </c>
      <c r="AO157" s="23">
        <v>6</v>
      </c>
      <c r="AP157" s="23"/>
      <c r="AQ157" s="23"/>
      <c r="AR157" s="23"/>
      <c r="AS157" s="23"/>
      <c r="AT157" s="23"/>
      <c r="AU157" s="23"/>
      <c r="AV157" s="12"/>
      <c r="AW157" s="12"/>
      <c r="AX157" s="380"/>
      <c r="AY157" s="12"/>
      <c r="AZ157" s="511"/>
      <c r="BA157" s="511"/>
      <c r="BB157" s="511"/>
      <c r="BC157" s="140"/>
      <c r="BD157" s="507"/>
    </row>
    <row r="158" spans="1:56" ht="15.75" hidden="1" customHeight="1" outlineLevel="1">
      <c r="A158" s="841"/>
      <c r="B158" s="8" t="s">
        <v>1591</v>
      </c>
      <c r="C158" s="35"/>
      <c r="D158" s="23" t="s">
        <v>1619</v>
      </c>
      <c r="E158" s="23" t="s">
        <v>1592</v>
      </c>
      <c r="F158" s="23" t="s">
        <v>1623</v>
      </c>
      <c r="G158" s="8" t="s">
        <v>1593</v>
      </c>
      <c r="H158" s="8" t="s">
        <v>1592</v>
      </c>
      <c r="I158" s="25"/>
      <c r="J158" s="25"/>
      <c r="K158" s="25"/>
      <c r="L158" s="25"/>
      <c r="M158" s="25"/>
      <c r="N158" s="25"/>
      <c r="O158" s="25"/>
      <c r="P158" s="25"/>
      <c r="Q158" s="25"/>
      <c r="R158" s="25"/>
      <c r="S158" s="25"/>
      <c r="T158" s="25">
        <f t="shared" si="10"/>
        <v>136</v>
      </c>
      <c r="U158" s="23"/>
      <c r="V158" s="23"/>
      <c r="W158" s="23"/>
      <c r="X158" s="23">
        <v>2</v>
      </c>
      <c r="Y158" s="23"/>
      <c r="Z158" s="23"/>
      <c r="AA158" s="23"/>
      <c r="AB158" s="23"/>
      <c r="AC158" s="23">
        <v>4</v>
      </c>
      <c r="AD158" s="23"/>
      <c r="AE158" s="23">
        <v>4</v>
      </c>
      <c r="AF158" s="23">
        <v>42</v>
      </c>
      <c r="AG158" s="156">
        <v>16</v>
      </c>
      <c r="AH158" s="23">
        <v>4</v>
      </c>
      <c r="AI158" s="23">
        <v>8</v>
      </c>
      <c r="AJ158" s="156"/>
      <c r="AK158" s="23">
        <v>10</v>
      </c>
      <c r="AL158" s="23">
        <v>22</v>
      </c>
      <c r="AM158" s="23">
        <v>8</v>
      </c>
      <c r="AN158" s="23">
        <v>4</v>
      </c>
      <c r="AO158" s="23">
        <v>12</v>
      </c>
      <c r="AP158" s="23"/>
      <c r="AQ158" s="23"/>
      <c r="AR158" s="23"/>
      <c r="AS158" s="23"/>
      <c r="AT158" s="23"/>
      <c r="AU158" s="23"/>
      <c r="AV158" s="12"/>
      <c r="AW158" s="12"/>
      <c r="AX158" s="380"/>
      <c r="AY158" s="12"/>
      <c r="AZ158" s="511"/>
      <c r="BA158" s="511"/>
      <c r="BB158" s="511"/>
      <c r="BC158" s="140"/>
      <c r="BD158" s="507"/>
    </row>
    <row r="159" spans="1:56" ht="15.75" hidden="1" customHeight="1" outlineLevel="1">
      <c r="A159" s="841"/>
      <c r="B159" s="8" t="s">
        <v>1594</v>
      </c>
      <c r="C159" s="35"/>
      <c r="D159" s="23" t="s">
        <v>1618</v>
      </c>
      <c r="E159" s="23" t="s">
        <v>1595</v>
      </c>
      <c r="F159" s="23" t="s">
        <v>1546</v>
      </c>
      <c r="G159" s="8" t="s">
        <v>1624</v>
      </c>
      <c r="H159" s="8" t="s">
        <v>1596</v>
      </c>
      <c r="I159" s="25"/>
      <c r="J159" s="25"/>
      <c r="K159" s="25"/>
      <c r="L159" s="25"/>
      <c r="M159" s="25"/>
      <c r="N159" s="25"/>
      <c r="O159" s="25"/>
      <c r="P159" s="25"/>
      <c r="Q159" s="25"/>
      <c r="R159" s="25"/>
      <c r="S159" s="25"/>
      <c r="T159" s="25">
        <f t="shared" si="10"/>
        <v>93</v>
      </c>
      <c r="U159" s="23"/>
      <c r="V159" s="23"/>
      <c r="W159" s="23"/>
      <c r="X159" s="23">
        <v>3</v>
      </c>
      <c r="Y159" s="23"/>
      <c r="Z159" s="23"/>
      <c r="AA159" s="23">
        <v>3</v>
      </c>
      <c r="AB159" s="23"/>
      <c r="AC159" s="23">
        <v>2</v>
      </c>
      <c r="AD159" s="23"/>
      <c r="AE159" s="23">
        <v>2</v>
      </c>
      <c r="AF159" s="23">
        <v>21</v>
      </c>
      <c r="AG159" s="156">
        <v>12</v>
      </c>
      <c r="AH159" s="23">
        <v>2</v>
      </c>
      <c r="AI159" s="23">
        <v>4</v>
      </c>
      <c r="AJ159" s="156"/>
      <c r="AK159" s="23">
        <v>8</v>
      </c>
      <c r="AL159" s="23">
        <v>11</v>
      </c>
      <c r="AM159" s="23">
        <v>6</v>
      </c>
      <c r="AN159" s="23">
        <v>2</v>
      </c>
      <c r="AO159" s="23">
        <v>5</v>
      </c>
      <c r="AP159" s="23">
        <v>2</v>
      </c>
      <c r="AQ159" s="23"/>
      <c r="AR159" s="23">
        <v>10</v>
      </c>
      <c r="AS159" s="23"/>
      <c r="AT159" s="23"/>
      <c r="AU159" s="23"/>
      <c r="AV159" s="12"/>
      <c r="AW159" s="12"/>
      <c r="AX159" s="380"/>
      <c r="AY159" s="12"/>
      <c r="AZ159" s="511"/>
      <c r="BA159" s="511"/>
      <c r="BB159" s="511"/>
      <c r="BC159" s="140"/>
      <c r="BD159" s="507"/>
    </row>
    <row r="160" spans="1:56" ht="15.75" hidden="1" customHeight="1" outlineLevel="1">
      <c r="A160" s="841"/>
      <c r="B160" s="8" t="s">
        <v>1597</v>
      </c>
      <c r="C160" s="35"/>
      <c r="D160" s="23" t="s">
        <v>1618</v>
      </c>
      <c r="E160" s="23" t="s">
        <v>1598</v>
      </c>
      <c r="F160" s="23" t="s">
        <v>1546</v>
      </c>
      <c r="G160" s="8" t="s">
        <v>1624</v>
      </c>
      <c r="H160" s="8" t="s">
        <v>1599</v>
      </c>
      <c r="I160" s="25"/>
      <c r="J160" s="25"/>
      <c r="K160" s="25"/>
      <c r="L160" s="25"/>
      <c r="M160" s="25"/>
      <c r="N160" s="25"/>
      <c r="O160" s="25"/>
      <c r="P160" s="25"/>
      <c r="Q160" s="25"/>
      <c r="R160" s="25"/>
      <c r="S160" s="25"/>
      <c r="T160" s="25">
        <f t="shared" si="10"/>
        <v>93</v>
      </c>
      <c r="U160" s="23"/>
      <c r="V160" s="23"/>
      <c r="W160" s="23"/>
      <c r="X160" s="23">
        <v>3</v>
      </c>
      <c r="Y160" s="23"/>
      <c r="Z160" s="23"/>
      <c r="AA160" s="23">
        <v>3</v>
      </c>
      <c r="AB160" s="23"/>
      <c r="AC160" s="23">
        <v>2</v>
      </c>
      <c r="AD160" s="23"/>
      <c r="AE160" s="23">
        <v>2</v>
      </c>
      <c r="AF160" s="23">
        <v>21</v>
      </c>
      <c r="AG160" s="156">
        <v>12</v>
      </c>
      <c r="AH160" s="23">
        <v>2</v>
      </c>
      <c r="AI160" s="23">
        <v>4</v>
      </c>
      <c r="AJ160" s="156"/>
      <c r="AK160" s="23">
        <v>8</v>
      </c>
      <c r="AL160" s="23">
        <v>11</v>
      </c>
      <c r="AM160" s="23">
        <v>6</v>
      </c>
      <c r="AN160" s="23">
        <v>2</v>
      </c>
      <c r="AO160" s="23">
        <v>5</v>
      </c>
      <c r="AP160" s="23">
        <v>2</v>
      </c>
      <c r="AQ160" s="23"/>
      <c r="AR160" s="23">
        <v>10</v>
      </c>
      <c r="AS160" s="23"/>
      <c r="AT160" s="23"/>
      <c r="AU160" s="23"/>
      <c r="AV160" s="12"/>
      <c r="AW160" s="12"/>
      <c r="AX160" s="380"/>
      <c r="AY160" s="12"/>
      <c r="AZ160" s="511"/>
      <c r="BA160" s="511"/>
      <c r="BB160" s="511"/>
      <c r="BC160" s="140"/>
      <c r="BD160" s="507"/>
    </row>
    <row r="161" spans="1:2132" ht="30" hidden="1" customHeight="1" outlineLevel="1">
      <c r="A161" s="841"/>
      <c r="B161" s="620" t="s">
        <v>2048</v>
      </c>
      <c r="C161" s="35"/>
      <c r="D161" s="23">
        <v>6</v>
      </c>
      <c r="E161" s="23" t="s">
        <v>1600</v>
      </c>
      <c r="F161" s="23" t="s">
        <v>1601</v>
      </c>
      <c r="G161" s="8" t="s">
        <v>1602</v>
      </c>
      <c r="H161" s="8" t="s">
        <v>1600</v>
      </c>
      <c r="I161" s="25"/>
      <c r="J161" s="25"/>
      <c r="K161" s="25"/>
      <c r="L161" s="25"/>
      <c r="M161" s="25"/>
      <c r="N161" s="25"/>
      <c r="O161" s="25"/>
      <c r="P161" s="25"/>
      <c r="Q161" s="25"/>
      <c r="R161" s="25"/>
      <c r="S161" s="25"/>
      <c r="T161" s="25">
        <f>68*2+500</f>
        <v>636</v>
      </c>
      <c r="U161" s="235">
        <f>U126*2+U151*4</f>
        <v>0</v>
      </c>
      <c r="V161" s="235">
        <f t="shared" ref="V161:AR161" si="11">V126*2+V151*4</f>
        <v>0</v>
      </c>
      <c r="W161" s="235">
        <f t="shared" si="11"/>
        <v>0</v>
      </c>
      <c r="X161" s="235">
        <f t="shared" si="11"/>
        <v>26</v>
      </c>
      <c r="Y161" s="235">
        <f t="shared" si="11"/>
        <v>0</v>
      </c>
      <c r="Z161" s="235">
        <f t="shared" si="11"/>
        <v>0</v>
      </c>
      <c r="AA161" s="235">
        <f t="shared" si="11"/>
        <v>0</v>
      </c>
      <c r="AB161" s="235">
        <f t="shared" si="11"/>
        <v>0</v>
      </c>
      <c r="AC161" s="235">
        <f t="shared" si="11"/>
        <v>52</v>
      </c>
      <c r="AD161" s="235"/>
      <c r="AE161" s="235">
        <f t="shared" si="11"/>
        <v>4</v>
      </c>
      <c r="AF161" s="235">
        <f t="shared" si="11"/>
        <v>498</v>
      </c>
      <c r="AG161" s="235">
        <f t="shared" si="11"/>
        <v>244</v>
      </c>
      <c r="AH161" s="235">
        <f t="shared" si="11"/>
        <v>68</v>
      </c>
      <c r="AI161" s="235">
        <f t="shared" si="11"/>
        <v>8</v>
      </c>
      <c r="AJ161" s="235">
        <f t="shared" si="11"/>
        <v>0</v>
      </c>
      <c r="AK161" s="235">
        <f t="shared" si="11"/>
        <v>522</v>
      </c>
      <c r="AL161" s="235">
        <f t="shared" si="11"/>
        <v>350</v>
      </c>
      <c r="AM161" s="235">
        <f t="shared" si="11"/>
        <v>136</v>
      </c>
      <c r="AN161" s="235">
        <f t="shared" si="11"/>
        <v>100</v>
      </c>
      <c r="AO161" s="235">
        <f t="shared" si="11"/>
        <v>268</v>
      </c>
      <c r="AP161" s="235">
        <f t="shared" si="11"/>
        <v>0</v>
      </c>
      <c r="AQ161" s="235"/>
      <c r="AR161" s="235">
        <f t="shared" si="11"/>
        <v>0</v>
      </c>
      <c r="AS161" s="23"/>
      <c r="AT161" s="23"/>
      <c r="AU161" s="23"/>
      <c r="AV161" s="12"/>
      <c r="AW161" s="12"/>
      <c r="AX161" s="380"/>
      <c r="AY161" s="12"/>
      <c r="AZ161" s="511"/>
      <c r="BA161" s="511"/>
      <c r="BB161" s="511"/>
      <c r="BC161" s="140"/>
      <c r="BD161" s="507"/>
    </row>
    <row r="162" spans="1:2132" ht="15.75" hidden="1" customHeight="1" outlineLevel="1">
      <c r="A162" s="841"/>
      <c r="B162" s="621" t="s">
        <v>1603</v>
      </c>
      <c r="C162" s="35"/>
      <c r="D162" s="812">
        <v>4</v>
      </c>
      <c r="E162" s="23" t="s">
        <v>1604</v>
      </c>
      <c r="F162" s="23" t="s">
        <v>1605</v>
      </c>
      <c r="G162" s="8" t="s">
        <v>1602</v>
      </c>
      <c r="H162" s="8" t="s">
        <v>1606</v>
      </c>
      <c r="I162" s="25"/>
      <c r="J162" s="25"/>
      <c r="K162" s="25"/>
      <c r="L162" s="25"/>
      <c r="M162" s="25"/>
      <c r="N162" s="25"/>
      <c r="O162" s="25"/>
      <c r="P162" s="25"/>
      <c r="Q162" s="25"/>
      <c r="R162" s="25"/>
      <c r="S162" s="25"/>
      <c r="T162" s="25">
        <f>SUM(U162:AR162)</f>
        <v>278</v>
      </c>
      <c r="U162" s="23"/>
      <c r="V162" s="23"/>
      <c r="W162" s="23"/>
      <c r="X162" s="812">
        <v>4</v>
      </c>
      <c r="Y162" s="812"/>
      <c r="Z162" s="812"/>
      <c r="AA162" s="812"/>
      <c r="AB162" s="812"/>
      <c r="AC162" s="812">
        <v>8</v>
      </c>
      <c r="AD162" s="2"/>
      <c r="AE162" s="812">
        <v>8</v>
      </c>
      <c r="AF162" s="812">
        <v>84</v>
      </c>
      <c r="AG162" s="812">
        <v>32</v>
      </c>
      <c r="AH162" s="812">
        <v>8</v>
      </c>
      <c r="AI162" s="812">
        <v>16</v>
      </c>
      <c r="AJ162" s="812"/>
      <c r="AK162" s="812">
        <v>20</v>
      </c>
      <c r="AL162" s="812">
        <v>44</v>
      </c>
      <c r="AM162" s="812">
        <v>16</v>
      </c>
      <c r="AN162" s="812">
        <v>4</v>
      </c>
      <c r="AO162" s="812">
        <v>24</v>
      </c>
      <c r="AP162" s="812"/>
      <c r="AQ162" s="2"/>
      <c r="AR162" s="812">
        <v>10</v>
      </c>
      <c r="AS162" s="23"/>
      <c r="AT162" s="23"/>
      <c r="AU162" s="23"/>
      <c r="AV162" s="12"/>
      <c r="AW162" s="12"/>
      <c r="AX162" s="380"/>
      <c r="AY162" s="12"/>
      <c r="AZ162" s="511"/>
      <c r="BA162" s="511"/>
      <c r="BB162" s="511"/>
      <c r="BC162" s="140"/>
      <c r="BD162" s="507"/>
    </row>
    <row r="163" spans="1:2132" ht="15.75" hidden="1" customHeight="1" outlineLevel="1">
      <c r="A163" s="841"/>
      <c r="B163" s="621" t="s">
        <v>1603</v>
      </c>
      <c r="C163" s="35"/>
      <c r="D163" s="814"/>
      <c r="E163" s="23" t="s">
        <v>1604</v>
      </c>
      <c r="F163" s="23" t="s">
        <v>1605</v>
      </c>
      <c r="G163" s="8" t="s">
        <v>1607</v>
      </c>
      <c r="H163" s="8" t="s">
        <v>1608</v>
      </c>
      <c r="I163" s="25"/>
      <c r="J163" s="25"/>
      <c r="K163" s="25"/>
      <c r="L163" s="25"/>
      <c r="M163" s="25"/>
      <c r="N163" s="25"/>
      <c r="O163" s="25"/>
      <c r="P163" s="25"/>
      <c r="Q163" s="25"/>
      <c r="R163" s="25"/>
      <c r="S163" s="25"/>
      <c r="T163" s="25">
        <f>SUM(U163:AR163)</f>
        <v>0</v>
      </c>
      <c r="U163" s="23"/>
      <c r="V163" s="23"/>
      <c r="W163" s="23"/>
      <c r="X163" s="814"/>
      <c r="Y163" s="814"/>
      <c r="Z163" s="814"/>
      <c r="AA163" s="814"/>
      <c r="AB163" s="814"/>
      <c r="AC163" s="814"/>
      <c r="AD163" s="412"/>
      <c r="AE163" s="814"/>
      <c r="AF163" s="814"/>
      <c r="AG163" s="814"/>
      <c r="AH163" s="814"/>
      <c r="AI163" s="814"/>
      <c r="AJ163" s="814"/>
      <c r="AK163" s="814"/>
      <c r="AL163" s="814"/>
      <c r="AM163" s="814"/>
      <c r="AN163" s="814"/>
      <c r="AO163" s="814"/>
      <c r="AP163" s="814"/>
      <c r="AQ163" s="412"/>
      <c r="AR163" s="814"/>
      <c r="AS163" s="23"/>
      <c r="AT163" s="23"/>
      <c r="AU163" s="23"/>
      <c r="AV163" s="12"/>
      <c r="AW163" s="12"/>
      <c r="AX163" s="380"/>
      <c r="AY163" s="12"/>
      <c r="AZ163" s="511"/>
      <c r="BA163" s="511"/>
      <c r="BB163" s="511"/>
      <c r="BC163" s="140"/>
      <c r="BD163" s="507"/>
    </row>
    <row r="164" spans="1:2132" ht="15.75" hidden="1" customHeight="1" outlineLevel="1">
      <c r="A164" s="841"/>
      <c r="B164" s="622" t="s">
        <v>1609</v>
      </c>
      <c r="C164" s="35"/>
      <c r="D164" s="23">
        <v>3</v>
      </c>
      <c r="E164" s="23" t="s">
        <v>1610</v>
      </c>
      <c r="F164" s="23" t="s">
        <v>1546</v>
      </c>
      <c r="G164" s="8" t="s">
        <v>2049</v>
      </c>
      <c r="H164" s="8" t="s">
        <v>1610</v>
      </c>
      <c r="I164" s="25"/>
      <c r="J164" s="25"/>
      <c r="K164" s="25"/>
      <c r="L164" s="25"/>
      <c r="M164" s="25"/>
      <c r="N164" s="25"/>
      <c r="O164" s="25"/>
      <c r="P164" s="25"/>
      <c r="Q164" s="25"/>
      <c r="R164" s="25"/>
      <c r="S164" s="25"/>
      <c r="T164" s="25">
        <f>SUM(U164:AR164)</f>
        <v>214</v>
      </c>
      <c r="U164" s="23"/>
      <c r="V164" s="23"/>
      <c r="W164" s="23"/>
      <c r="X164" s="23">
        <v>3</v>
      </c>
      <c r="Y164" s="23"/>
      <c r="Z164" s="23"/>
      <c r="AA164" s="23"/>
      <c r="AB164" s="23"/>
      <c r="AC164" s="23">
        <v>6</v>
      </c>
      <c r="AD164" s="23"/>
      <c r="AE164" s="23">
        <v>6</v>
      </c>
      <c r="AF164" s="23">
        <v>63</v>
      </c>
      <c r="AG164" s="23">
        <v>24</v>
      </c>
      <c r="AH164" s="23">
        <v>6</v>
      </c>
      <c r="AI164" s="23">
        <v>12</v>
      </c>
      <c r="AJ164" s="23"/>
      <c r="AK164" s="23">
        <v>15</v>
      </c>
      <c r="AL164" s="23">
        <v>33</v>
      </c>
      <c r="AM164" s="23">
        <v>12</v>
      </c>
      <c r="AN164" s="23">
        <v>6</v>
      </c>
      <c r="AO164" s="23">
        <v>18</v>
      </c>
      <c r="AP164" s="23"/>
      <c r="AQ164" s="23"/>
      <c r="AR164" s="23">
        <v>10</v>
      </c>
      <c r="AS164" s="23"/>
      <c r="AT164" s="23"/>
      <c r="AU164" s="23"/>
      <c r="AV164" s="12"/>
      <c r="AW164" s="12"/>
      <c r="AX164" s="380"/>
      <c r="AY164" s="12"/>
      <c r="AZ164" s="511"/>
      <c r="BA164" s="511"/>
      <c r="BB164" s="511"/>
      <c r="BC164" s="140"/>
      <c r="BD164" s="507"/>
    </row>
    <row r="165" spans="1:2132" ht="15.75" hidden="1" customHeight="1" outlineLevel="1">
      <c r="A165" s="841"/>
      <c r="B165" s="621" t="s">
        <v>1611</v>
      </c>
      <c r="C165" s="35"/>
      <c r="D165" s="23">
        <v>3</v>
      </c>
      <c r="E165" s="23" t="s">
        <v>1612</v>
      </c>
      <c r="F165" s="23" t="s">
        <v>1605</v>
      </c>
      <c r="G165" s="8" t="s">
        <v>1602</v>
      </c>
      <c r="H165" s="8" t="s">
        <v>1613</v>
      </c>
      <c r="I165" s="25"/>
      <c r="J165" s="25"/>
      <c r="K165" s="25"/>
      <c r="L165" s="25"/>
      <c r="M165" s="25"/>
      <c r="N165" s="25"/>
      <c r="O165" s="25"/>
      <c r="P165" s="25"/>
      <c r="Q165" s="25"/>
      <c r="R165" s="25"/>
      <c r="S165" s="25"/>
      <c r="T165" s="25">
        <f>SUM(U165:AR165)</f>
        <v>214</v>
      </c>
      <c r="U165" s="23"/>
      <c r="V165" s="23"/>
      <c r="W165" s="23"/>
      <c r="X165" s="23">
        <v>3</v>
      </c>
      <c r="Y165" s="23"/>
      <c r="Z165" s="23"/>
      <c r="AA165" s="23"/>
      <c r="AB165" s="23"/>
      <c r="AC165" s="23">
        <v>6</v>
      </c>
      <c r="AD165" s="23"/>
      <c r="AE165" s="23">
        <v>6</v>
      </c>
      <c r="AF165" s="23">
        <v>63</v>
      </c>
      <c r="AG165" s="23">
        <v>24</v>
      </c>
      <c r="AH165" s="23">
        <v>6</v>
      </c>
      <c r="AI165" s="23">
        <v>12</v>
      </c>
      <c r="AJ165" s="23"/>
      <c r="AK165" s="23">
        <v>15</v>
      </c>
      <c r="AL165" s="23">
        <v>33</v>
      </c>
      <c r="AM165" s="23">
        <v>12</v>
      </c>
      <c r="AN165" s="23">
        <v>6</v>
      </c>
      <c r="AO165" s="23">
        <v>18</v>
      </c>
      <c r="AP165" s="23"/>
      <c r="AQ165" s="23"/>
      <c r="AR165" s="23">
        <v>10</v>
      </c>
      <c r="AS165" s="23"/>
      <c r="AT165" s="23"/>
      <c r="AU165" s="23"/>
      <c r="AV165" s="12"/>
      <c r="AW165" s="12"/>
      <c r="AX165" s="380"/>
      <c r="AY165" s="12"/>
      <c r="AZ165" s="511"/>
      <c r="BA165" s="511"/>
      <c r="BB165" s="511"/>
      <c r="BC165" s="140"/>
      <c r="BD165" s="507"/>
    </row>
    <row r="166" spans="1:2132" ht="15.75" hidden="1" customHeight="1" outlineLevel="1">
      <c r="A166" s="841"/>
      <c r="B166" s="8" t="s">
        <v>1614</v>
      </c>
      <c r="C166" s="35"/>
      <c r="D166" s="812">
        <v>6</v>
      </c>
      <c r="E166" s="23" t="s">
        <v>2050</v>
      </c>
      <c r="F166" s="23" t="s">
        <v>1605</v>
      </c>
      <c r="G166" s="8" t="s">
        <v>1615</v>
      </c>
      <c r="H166" s="8" t="s">
        <v>1616</v>
      </c>
      <c r="I166" s="25"/>
      <c r="J166" s="25"/>
      <c r="K166" s="25"/>
      <c r="L166" s="25"/>
      <c r="M166" s="25"/>
      <c r="N166" s="25"/>
      <c r="O166" s="25"/>
      <c r="P166" s="25"/>
      <c r="Q166" s="25"/>
      <c r="R166" s="25"/>
      <c r="S166" s="25"/>
      <c r="T166" s="824">
        <v>987</v>
      </c>
      <c r="U166" s="827">
        <f>U159*3+U160*3</f>
        <v>0</v>
      </c>
      <c r="V166" s="827">
        <f t="shared" ref="V166:AR166" si="12">V159*3+V160*3</f>
        <v>0</v>
      </c>
      <c r="W166" s="827">
        <f t="shared" si="12"/>
        <v>0</v>
      </c>
      <c r="X166" s="827">
        <f t="shared" si="12"/>
        <v>18</v>
      </c>
      <c r="Y166" s="827">
        <f t="shared" si="12"/>
        <v>0</v>
      </c>
      <c r="Z166" s="827">
        <f t="shared" si="12"/>
        <v>0</v>
      </c>
      <c r="AA166" s="827">
        <f t="shared" si="12"/>
        <v>18</v>
      </c>
      <c r="AB166" s="827">
        <f t="shared" si="12"/>
        <v>0</v>
      </c>
      <c r="AC166" s="827">
        <f t="shared" si="12"/>
        <v>12</v>
      </c>
      <c r="AD166" s="777"/>
      <c r="AE166" s="827">
        <f t="shared" si="12"/>
        <v>12</v>
      </c>
      <c r="AF166" s="827">
        <f t="shared" si="12"/>
        <v>126</v>
      </c>
      <c r="AG166" s="827">
        <f t="shared" si="12"/>
        <v>72</v>
      </c>
      <c r="AH166" s="827">
        <f t="shared" si="12"/>
        <v>12</v>
      </c>
      <c r="AI166" s="827">
        <f t="shared" si="12"/>
        <v>24</v>
      </c>
      <c r="AJ166" s="827">
        <f t="shared" si="12"/>
        <v>0</v>
      </c>
      <c r="AK166" s="827">
        <f t="shared" si="12"/>
        <v>48</v>
      </c>
      <c r="AL166" s="827">
        <f t="shared" si="12"/>
        <v>66</v>
      </c>
      <c r="AM166" s="827">
        <f t="shared" si="12"/>
        <v>36</v>
      </c>
      <c r="AN166" s="827">
        <f t="shared" si="12"/>
        <v>12</v>
      </c>
      <c r="AO166" s="827">
        <f t="shared" si="12"/>
        <v>30</v>
      </c>
      <c r="AP166" s="827">
        <f t="shared" si="12"/>
        <v>12</v>
      </c>
      <c r="AQ166" s="777"/>
      <c r="AR166" s="827">
        <f t="shared" si="12"/>
        <v>60</v>
      </c>
      <c r="AS166" s="23"/>
      <c r="AT166" s="23"/>
      <c r="AU166" s="23"/>
      <c r="AV166" s="12"/>
      <c r="AW166" s="12"/>
      <c r="AX166" s="380"/>
      <c r="AY166" s="12"/>
      <c r="AZ166" s="511"/>
      <c r="BA166" s="511"/>
      <c r="BB166" s="511"/>
      <c r="BC166" s="140"/>
      <c r="BD166" s="507"/>
    </row>
    <row r="167" spans="1:2132" ht="15.75" hidden="1" customHeight="1" outlineLevel="1">
      <c r="A167" s="841"/>
      <c r="B167" s="621" t="s">
        <v>1614</v>
      </c>
      <c r="C167" s="35"/>
      <c r="D167" s="814"/>
      <c r="E167" s="23" t="s">
        <v>2051</v>
      </c>
      <c r="F167" s="23" t="s">
        <v>1605</v>
      </c>
      <c r="G167" s="8" t="s">
        <v>1602</v>
      </c>
      <c r="H167" s="8" t="s">
        <v>1617</v>
      </c>
      <c r="I167" s="25"/>
      <c r="J167" s="25"/>
      <c r="K167" s="25"/>
      <c r="L167" s="25"/>
      <c r="M167" s="25"/>
      <c r="N167" s="25"/>
      <c r="O167" s="25"/>
      <c r="P167" s="25"/>
      <c r="Q167" s="25"/>
      <c r="R167" s="25"/>
      <c r="S167" s="25"/>
      <c r="T167" s="826"/>
      <c r="U167" s="828"/>
      <c r="V167" s="828"/>
      <c r="W167" s="828"/>
      <c r="X167" s="828"/>
      <c r="Y167" s="828"/>
      <c r="Z167" s="828"/>
      <c r="AA167" s="828"/>
      <c r="AB167" s="828"/>
      <c r="AC167" s="828"/>
      <c r="AD167" s="603"/>
      <c r="AE167" s="828"/>
      <c r="AF167" s="828"/>
      <c r="AG167" s="828"/>
      <c r="AH167" s="828"/>
      <c r="AI167" s="828"/>
      <c r="AJ167" s="828"/>
      <c r="AK167" s="828"/>
      <c r="AL167" s="828"/>
      <c r="AM167" s="828"/>
      <c r="AN167" s="828"/>
      <c r="AO167" s="828"/>
      <c r="AP167" s="828"/>
      <c r="AQ167" s="603"/>
      <c r="AR167" s="828"/>
      <c r="AS167" s="23"/>
      <c r="AT167" s="23"/>
      <c r="AU167" s="23"/>
      <c r="AV167" s="12"/>
      <c r="AW167" s="12"/>
      <c r="AX167" s="380"/>
      <c r="AY167" s="12"/>
      <c r="AZ167" s="511"/>
      <c r="BA167" s="511"/>
      <c r="BB167" s="511"/>
      <c r="BC167" s="140"/>
      <c r="BD167" s="507"/>
    </row>
    <row r="168" spans="1:2132" ht="15.75" hidden="1" customHeight="1" outlineLevel="1">
      <c r="A168" s="841"/>
      <c r="B168" s="35" t="s">
        <v>392</v>
      </c>
      <c r="C168" s="35"/>
      <c r="D168" s="35"/>
      <c r="E168" s="23" t="s">
        <v>341</v>
      </c>
      <c r="F168" s="23"/>
      <c r="G168" s="35" t="s">
        <v>1658</v>
      </c>
      <c r="H168" s="35"/>
      <c r="I168" s="25"/>
      <c r="J168" s="25"/>
      <c r="K168" s="25"/>
      <c r="L168" s="25"/>
      <c r="M168" s="25"/>
      <c r="N168" s="25"/>
      <c r="O168" s="25"/>
      <c r="P168" s="25"/>
      <c r="Q168" s="25"/>
      <c r="R168" s="25"/>
      <c r="S168" s="25"/>
      <c r="T168" s="25">
        <f t="shared" si="9"/>
        <v>145</v>
      </c>
      <c r="U168" s="12"/>
      <c r="V168" s="12"/>
      <c r="W168" s="12"/>
      <c r="X168" s="23">
        <v>6</v>
      </c>
      <c r="Y168" s="23"/>
      <c r="Z168" s="23"/>
      <c r="AA168" s="12">
        <v>5</v>
      </c>
      <c r="AB168" s="12"/>
      <c r="AC168" s="12"/>
      <c r="AD168" s="12"/>
      <c r="AE168" s="12">
        <v>4</v>
      </c>
      <c r="AF168" s="12">
        <v>42</v>
      </c>
      <c r="AG168" s="45">
        <v>16</v>
      </c>
      <c r="AH168" s="12">
        <v>4</v>
      </c>
      <c r="AI168" s="23">
        <v>8</v>
      </c>
      <c r="AJ168" s="156"/>
      <c r="AK168" s="12">
        <v>16</v>
      </c>
      <c r="AL168" s="12">
        <v>22</v>
      </c>
      <c r="AM168" s="12">
        <v>8</v>
      </c>
      <c r="AN168" s="12">
        <v>4</v>
      </c>
      <c r="AO168" s="12">
        <v>10</v>
      </c>
      <c r="AP168" s="12"/>
      <c r="AQ168" s="12"/>
      <c r="AR168" s="23"/>
      <c r="AS168" s="23"/>
      <c r="AT168" s="23"/>
      <c r="AU168" s="23"/>
      <c r="AV168" s="12"/>
      <c r="AW168" s="12"/>
      <c r="AX168" s="380"/>
      <c r="AY168" s="12"/>
      <c r="AZ168" s="511"/>
      <c r="BA168" s="511"/>
      <c r="BB168" s="511"/>
      <c r="BC168" s="123" t="s">
        <v>1314</v>
      </c>
      <c r="BD168" s="648" t="s">
        <v>2045</v>
      </c>
    </row>
    <row r="169" spans="1:2132" ht="15.75" hidden="1" customHeight="1" outlineLevel="1">
      <c r="A169" s="841"/>
      <c r="B169" s="35" t="s">
        <v>393</v>
      </c>
      <c r="C169" s="35"/>
      <c r="D169" s="35"/>
      <c r="E169" s="412" t="s">
        <v>342</v>
      </c>
      <c r="F169" s="23"/>
      <c r="G169" s="35" t="s">
        <v>1658</v>
      </c>
      <c r="H169" s="35"/>
      <c r="I169" s="25"/>
      <c r="J169" s="25"/>
      <c r="K169" s="25"/>
      <c r="L169" s="25"/>
      <c r="M169" s="25"/>
      <c r="N169" s="25"/>
      <c r="O169" s="25"/>
      <c r="P169" s="25"/>
      <c r="Q169" s="25"/>
      <c r="R169" s="25"/>
      <c r="S169" s="25"/>
      <c r="T169" s="25">
        <f t="shared" si="9"/>
        <v>144</v>
      </c>
      <c r="U169" s="12"/>
      <c r="V169" s="12"/>
      <c r="W169" s="12"/>
      <c r="X169" s="23">
        <v>6</v>
      </c>
      <c r="Y169" s="23"/>
      <c r="Z169" s="23"/>
      <c r="AA169" s="12">
        <v>4</v>
      </c>
      <c r="AB169" s="12"/>
      <c r="AC169" s="12"/>
      <c r="AD169" s="12"/>
      <c r="AE169" s="12">
        <v>4</v>
      </c>
      <c r="AF169" s="12">
        <v>42</v>
      </c>
      <c r="AG169" s="45">
        <v>16</v>
      </c>
      <c r="AH169" s="12">
        <v>4</v>
      </c>
      <c r="AI169" s="23">
        <v>8</v>
      </c>
      <c r="AJ169" s="156"/>
      <c r="AK169" s="12">
        <v>16</v>
      </c>
      <c r="AL169" s="12">
        <v>22</v>
      </c>
      <c r="AM169" s="12">
        <v>8</v>
      </c>
      <c r="AN169" s="12">
        <v>4</v>
      </c>
      <c r="AO169" s="12">
        <v>10</v>
      </c>
      <c r="AP169" s="12"/>
      <c r="AQ169" s="12"/>
      <c r="AR169" s="23"/>
      <c r="AS169" s="23"/>
      <c r="AT169" s="23"/>
      <c r="AU169" s="23"/>
      <c r="AV169" s="12"/>
      <c r="AW169" s="12"/>
      <c r="AX169" s="380"/>
      <c r="AY169" s="12"/>
      <c r="AZ169" s="511"/>
      <c r="BA169" s="511"/>
      <c r="BB169" s="511"/>
      <c r="BC169" s="123" t="s">
        <v>1314</v>
      </c>
      <c r="BD169" s="649" t="s">
        <v>2126</v>
      </c>
    </row>
    <row r="170" spans="1:2132" ht="15" hidden="1" customHeight="1" outlineLevel="1">
      <c r="A170" s="841"/>
      <c r="B170" s="35" t="s">
        <v>1588</v>
      </c>
      <c r="C170" s="35"/>
      <c r="D170" s="23"/>
      <c r="E170" s="412" t="s">
        <v>1630</v>
      </c>
      <c r="F170" s="23"/>
      <c r="G170" s="35" t="s">
        <v>1658</v>
      </c>
      <c r="H170" s="35"/>
      <c r="I170" s="25"/>
      <c r="J170" s="25"/>
      <c r="K170" s="25"/>
      <c r="L170" s="25"/>
      <c r="M170" s="25"/>
      <c r="N170" s="25"/>
      <c r="O170" s="25"/>
      <c r="P170" s="25"/>
      <c r="Q170" s="25"/>
      <c r="R170" s="25"/>
      <c r="S170" s="25"/>
      <c r="T170" s="25">
        <f t="shared" si="9"/>
        <v>64</v>
      </c>
      <c r="U170" s="27"/>
      <c r="V170" s="27"/>
      <c r="W170" s="27"/>
      <c r="X170" s="27">
        <v>2</v>
      </c>
      <c r="Y170" s="27"/>
      <c r="Z170" s="27"/>
      <c r="AA170" s="27">
        <v>0</v>
      </c>
      <c r="AB170" s="27"/>
      <c r="AC170" s="27"/>
      <c r="AD170" s="27"/>
      <c r="AE170" s="27">
        <v>2</v>
      </c>
      <c r="AF170" s="27">
        <v>16</v>
      </c>
      <c r="AG170" s="233">
        <v>4</v>
      </c>
      <c r="AH170" s="27">
        <v>0</v>
      </c>
      <c r="AI170" s="27">
        <v>8</v>
      </c>
      <c r="AJ170" s="233"/>
      <c r="AK170" s="27">
        <v>8</v>
      </c>
      <c r="AL170" s="27">
        <v>22</v>
      </c>
      <c r="AM170" s="27">
        <v>0</v>
      </c>
      <c r="AN170" s="27">
        <v>2</v>
      </c>
      <c r="AO170" s="27">
        <v>0</v>
      </c>
      <c r="AP170" s="27"/>
      <c r="AQ170" s="27"/>
      <c r="AR170" s="12"/>
      <c r="AS170" s="12"/>
      <c r="AT170" s="12"/>
      <c r="AU170" s="12"/>
      <c r="AV170" s="12"/>
      <c r="AW170" s="12"/>
      <c r="AX170" s="380"/>
      <c r="AY170" s="12"/>
      <c r="AZ170" s="511"/>
      <c r="BA170" s="722"/>
      <c r="BB170" s="722"/>
      <c r="BC170" s="255" t="s">
        <v>1966</v>
      </c>
      <c r="BD170" s="649" t="s">
        <v>2127</v>
      </c>
    </row>
    <row r="171" spans="1:2132" ht="15.75" hidden="1" customHeight="1" outlineLevel="1">
      <c r="A171" s="821"/>
      <c r="B171" s="35" t="s">
        <v>395</v>
      </c>
      <c r="C171" s="35"/>
      <c r="D171" s="35"/>
      <c r="E171" s="412" t="s">
        <v>343</v>
      </c>
      <c r="F171" s="23"/>
      <c r="G171" s="35" t="s">
        <v>955</v>
      </c>
      <c r="H171" s="35"/>
      <c r="I171" s="25"/>
      <c r="J171" s="25"/>
      <c r="K171" s="25"/>
      <c r="L171" s="25"/>
      <c r="M171" s="25"/>
      <c r="N171" s="25"/>
      <c r="O171" s="25"/>
      <c r="P171" s="25"/>
      <c r="Q171" s="25"/>
      <c r="R171" s="25"/>
      <c r="S171" s="25"/>
      <c r="T171" s="25">
        <f t="shared" si="9"/>
        <v>281</v>
      </c>
      <c r="U171" s="12"/>
      <c r="V171" s="12"/>
      <c r="W171" s="12"/>
      <c r="X171" s="23">
        <v>12</v>
      </c>
      <c r="Y171" s="23"/>
      <c r="Z171" s="23"/>
      <c r="AA171" s="12">
        <v>9</v>
      </c>
      <c r="AB171" s="12"/>
      <c r="AC171" s="12"/>
      <c r="AD171" s="12"/>
      <c r="AE171" s="12">
        <v>8</v>
      </c>
      <c r="AF171" s="12">
        <v>84</v>
      </c>
      <c r="AG171" s="156">
        <v>32</v>
      </c>
      <c r="AH171" s="23">
        <v>0</v>
      </c>
      <c r="AI171" s="23">
        <v>16</v>
      </c>
      <c r="AJ171" s="45"/>
      <c r="AK171" s="12">
        <v>32</v>
      </c>
      <c r="AL171" s="12">
        <v>44</v>
      </c>
      <c r="AM171" s="12">
        <v>16</v>
      </c>
      <c r="AN171" s="12">
        <v>8</v>
      </c>
      <c r="AO171" s="12">
        <v>20</v>
      </c>
      <c r="AP171" s="12"/>
      <c r="AQ171" s="12"/>
      <c r="AR171" s="23"/>
      <c r="AS171" s="23"/>
      <c r="AT171" s="23"/>
      <c r="AU171" s="23"/>
      <c r="AV171" s="12"/>
      <c r="AW171" s="12"/>
      <c r="AX171" s="380"/>
      <c r="AY171" s="12"/>
      <c r="AZ171" s="511"/>
      <c r="BA171" s="511"/>
      <c r="BB171" s="511"/>
      <c r="BC171" s="140"/>
      <c r="BD171" s="507"/>
    </row>
    <row r="172" spans="1:2132" ht="15.75" hidden="1" customHeight="1" outlineLevel="1">
      <c r="A172" s="851" t="s">
        <v>396</v>
      </c>
      <c r="B172" s="14" t="s">
        <v>398</v>
      </c>
      <c r="C172" s="36" t="s">
        <v>399</v>
      </c>
      <c r="D172" s="14"/>
      <c r="E172" s="12"/>
      <c r="F172" s="12"/>
      <c r="G172" s="14"/>
      <c r="H172" s="14"/>
      <c r="I172" s="13"/>
      <c r="J172" s="13"/>
      <c r="K172" s="13"/>
      <c r="L172" s="13"/>
      <c r="M172" s="13"/>
      <c r="N172" s="13"/>
      <c r="O172" s="13"/>
      <c r="P172" s="13"/>
      <c r="Q172" s="13"/>
      <c r="R172" s="13"/>
      <c r="S172" s="13"/>
      <c r="T172" s="13">
        <f t="shared" si="9"/>
        <v>11</v>
      </c>
      <c r="U172" s="12"/>
      <c r="V172" s="12"/>
      <c r="W172" s="12"/>
      <c r="X172" s="12">
        <v>2</v>
      </c>
      <c r="Y172" s="23"/>
      <c r="Z172" s="23"/>
      <c r="AA172" s="12">
        <v>3</v>
      </c>
      <c r="AB172" s="12"/>
      <c r="AC172" s="12"/>
      <c r="AD172" s="12"/>
      <c r="AE172" s="12"/>
      <c r="AF172" s="12"/>
      <c r="AG172" s="45"/>
      <c r="AH172" s="12"/>
      <c r="AI172" s="12"/>
      <c r="AJ172" s="45"/>
      <c r="AK172" s="12">
        <v>4</v>
      </c>
      <c r="AL172" s="12"/>
      <c r="AM172" s="12"/>
      <c r="AN172" s="12"/>
      <c r="AO172" s="12"/>
      <c r="AP172" s="12">
        <v>2</v>
      </c>
      <c r="AQ172" s="12"/>
      <c r="AR172" s="23"/>
      <c r="AS172" s="23"/>
      <c r="AT172" s="23"/>
      <c r="AU172" s="23"/>
      <c r="AV172" s="12"/>
      <c r="AW172" s="12"/>
      <c r="AX172" s="380"/>
      <c r="AY172" s="12"/>
      <c r="AZ172" s="511"/>
      <c r="BA172" s="511"/>
      <c r="BB172" s="511"/>
      <c r="BC172" s="140"/>
      <c r="BD172" s="507"/>
    </row>
    <row r="173" spans="1:2132" s="250" customFormat="1" ht="15.75" hidden="1" customHeight="1" outlineLevel="1">
      <c r="A173" s="851"/>
      <c r="B173" s="122" t="s">
        <v>400</v>
      </c>
      <c r="C173" s="251" t="s">
        <v>399</v>
      </c>
      <c r="D173" s="122"/>
      <c r="E173" s="125"/>
      <c r="F173" s="125"/>
      <c r="G173" s="122"/>
      <c r="H173" s="122"/>
      <c r="I173" s="54"/>
      <c r="J173" s="54"/>
      <c r="K173" s="54"/>
      <c r="L173" s="54"/>
      <c r="M173" s="54"/>
      <c r="N173" s="54"/>
      <c r="O173" s="54"/>
      <c r="P173" s="54"/>
      <c r="Q173" s="54"/>
      <c r="R173" s="54"/>
      <c r="S173" s="54"/>
      <c r="T173" s="54">
        <f t="shared" si="9"/>
        <v>8</v>
      </c>
      <c r="U173" s="125"/>
      <c r="V173" s="125"/>
      <c r="W173" s="125"/>
      <c r="X173" s="125">
        <v>2</v>
      </c>
      <c r="Y173" s="46"/>
      <c r="Z173" s="46"/>
      <c r="AA173" s="125"/>
      <c r="AB173" s="125"/>
      <c r="AC173" s="125"/>
      <c r="AD173" s="125"/>
      <c r="AE173" s="125">
        <v>2</v>
      </c>
      <c r="AF173" s="125"/>
      <c r="AG173" s="110"/>
      <c r="AH173" s="125"/>
      <c r="AI173" s="125"/>
      <c r="AJ173" s="110"/>
      <c r="AK173" s="125">
        <v>2</v>
      </c>
      <c r="AL173" s="125"/>
      <c r="AM173" s="125"/>
      <c r="AN173" s="125"/>
      <c r="AO173" s="125"/>
      <c r="AP173" s="125">
        <v>2</v>
      </c>
      <c r="AQ173" s="125"/>
      <c r="AR173" s="46"/>
      <c r="AS173" s="46"/>
      <c r="AT173" s="46"/>
      <c r="AU173" s="46"/>
      <c r="AV173" s="125"/>
      <c r="AW173" s="125"/>
      <c r="AX173" s="383"/>
      <c r="AY173" s="125"/>
      <c r="AZ173" s="513"/>
      <c r="BA173" s="513"/>
      <c r="BB173" s="513"/>
      <c r="BC173" s="125"/>
      <c r="BD173" s="504"/>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c r="JC173" s="5"/>
      <c r="JD173" s="5"/>
      <c r="JE173" s="5"/>
      <c r="JF173" s="5"/>
      <c r="JG173" s="5"/>
      <c r="JH173" s="5"/>
      <c r="JI173" s="5"/>
      <c r="JJ173" s="5"/>
      <c r="JK173" s="5"/>
      <c r="JL173" s="5"/>
      <c r="JM173" s="5"/>
      <c r="JN173" s="5"/>
      <c r="JO173" s="5"/>
      <c r="JP173" s="5"/>
      <c r="JQ173" s="5"/>
      <c r="JR173" s="5"/>
      <c r="JS173" s="5"/>
      <c r="JT173" s="5"/>
      <c r="JU173" s="5"/>
      <c r="JV173" s="5"/>
      <c r="JW173" s="5"/>
      <c r="JX173" s="5"/>
      <c r="JY173" s="5"/>
      <c r="JZ173" s="5"/>
      <c r="KA173" s="5"/>
      <c r="KB173" s="5"/>
      <c r="KC173" s="5"/>
      <c r="KD173" s="5"/>
      <c r="KE173" s="5"/>
      <c r="KF173" s="5"/>
      <c r="KG173" s="5"/>
      <c r="KH173" s="5"/>
      <c r="KI173" s="5"/>
      <c r="KJ173" s="5"/>
      <c r="KK173" s="5"/>
      <c r="KL173" s="5"/>
      <c r="KM173" s="5"/>
      <c r="KN173" s="5"/>
      <c r="KO173" s="5"/>
      <c r="KP173" s="5"/>
      <c r="KQ173" s="5"/>
      <c r="KR173" s="5"/>
      <c r="KS173" s="5"/>
      <c r="KT173" s="5"/>
      <c r="KU173" s="5"/>
      <c r="KV173" s="5"/>
      <c r="KW173" s="5"/>
      <c r="KX173" s="5"/>
      <c r="KY173" s="5"/>
      <c r="KZ173" s="5"/>
      <c r="LA173" s="5"/>
      <c r="LB173" s="5"/>
      <c r="LC173" s="5"/>
      <c r="LD173" s="5"/>
      <c r="LE173" s="5"/>
      <c r="LF173" s="5"/>
      <c r="LG173" s="5"/>
      <c r="LH173" s="5"/>
      <c r="LI173" s="5"/>
      <c r="LJ173" s="5"/>
      <c r="LK173" s="5"/>
      <c r="LL173" s="5"/>
      <c r="LM173" s="5"/>
      <c r="LN173" s="5"/>
      <c r="LO173" s="5"/>
      <c r="LP173" s="5"/>
      <c r="LQ173" s="5"/>
      <c r="LR173" s="5"/>
      <c r="LS173" s="5"/>
      <c r="LT173" s="5"/>
      <c r="LU173" s="5"/>
      <c r="LV173" s="5"/>
      <c r="LW173" s="5"/>
      <c r="LX173" s="5"/>
      <c r="LY173" s="5"/>
      <c r="LZ173" s="5"/>
      <c r="MA173" s="5"/>
      <c r="MB173" s="5"/>
      <c r="MC173" s="5"/>
      <c r="MD173" s="5"/>
      <c r="ME173" s="5"/>
      <c r="MF173" s="5"/>
      <c r="MG173" s="5"/>
      <c r="MH173" s="5"/>
      <c r="MI173" s="5"/>
      <c r="MJ173" s="5"/>
      <c r="MK173" s="5"/>
      <c r="ML173" s="5"/>
      <c r="MM173" s="5"/>
      <c r="MN173" s="5"/>
      <c r="MO173" s="5"/>
      <c r="MP173" s="5"/>
      <c r="MQ173" s="5"/>
      <c r="MR173" s="5"/>
      <c r="MS173" s="5"/>
      <c r="MT173" s="5"/>
      <c r="MU173" s="5"/>
      <c r="MV173" s="5"/>
      <c r="MW173" s="5"/>
      <c r="MX173" s="5"/>
      <c r="MY173" s="5"/>
      <c r="MZ173" s="5"/>
      <c r="NA173" s="5"/>
      <c r="NB173" s="5"/>
      <c r="NC173" s="5"/>
      <c r="ND173" s="5"/>
      <c r="NE173" s="5"/>
      <c r="NF173" s="5"/>
      <c r="NG173" s="5"/>
      <c r="NH173" s="5"/>
      <c r="NI173" s="5"/>
      <c r="NJ173" s="5"/>
      <c r="NK173" s="5"/>
      <c r="NL173" s="5"/>
      <c r="NM173" s="5"/>
      <c r="NN173" s="5"/>
      <c r="NO173" s="5"/>
      <c r="NP173" s="5"/>
      <c r="NQ173" s="5"/>
      <c r="NR173" s="5"/>
      <c r="NS173" s="5"/>
      <c r="NT173" s="5"/>
      <c r="NU173" s="5"/>
      <c r="NV173" s="5"/>
      <c r="NW173" s="5"/>
      <c r="NX173" s="5"/>
      <c r="NY173" s="5"/>
      <c r="NZ173" s="5"/>
      <c r="OA173" s="5"/>
      <c r="OB173" s="5"/>
      <c r="OC173" s="5"/>
      <c r="OD173" s="5"/>
      <c r="OE173" s="5"/>
      <c r="OF173" s="5"/>
      <c r="OG173" s="5"/>
      <c r="OH173" s="5"/>
      <c r="OI173" s="5"/>
      <c r="OJ173" s="5"/>
      <c r="OK173" s="5"/>
      <c r="OL173" s="5"/>
      <c r="OM173" s="5"/>
      <c r="ON173" s="5"/>
      <c r="OO173" s="5"/>
      <c r="OP173" s="5"/>
      <c r="OQ173" s="5"/>
      <c r="OR173" s="5"/>
      <c r="OS173" s="5"/>
      <c r="OT173" s="5"/>
      <c r="OU173" s="5"/>
      <c r="OV173" s="5"/>
      <c r="OW173" s="5"/>
      <c r="OX173" s="5"/>
      <c r="OY173" s="5"/>
      <c r="OZ173" s="5"/>
      <c r="PA173" s="5"/>
      <c r="PB173" s="5"/>
      <c r="PC173" s="5"/>
      <c r="PD173" s="5"/>
      <c r="PE173" s="5"/>
      <c r="PF173" s="5"/>
      <c r="PG173" s="5"/>
      <c r="PH173" s="5"/>
      <c r="PI173" s="5"/>
      <c r="PJ173" s="5"/>
      <c r="PK173" s="5"/>
      <c r="PL173" s="5"/>
      <c r="PM173" s="5"/>
      <c r="PN173" s="5"/>
      <c r="PO173" s="5"/>
      <c r="PP173" s="5"/>
      <c r="PQ173" s="5"/>
      <c r="PR173" s="5"/>
      <c r="PS173" s="5"/>
      <c r="PT173" s="5"/>
      <c r="PU173" s="5"/>
      <c r="PV173" s="5"/>
      <c r="PW173" s="5"/>
      <c r="PX173" s="5"/>
      <c r="PY173" s="5"/>
      <c r="PZ173" s="5"/>
      <c r="QA173" s="5"/>
      <c r="QB173" s="5"/>
      <c r="QC173" s="5"/>
      <c r="QD173" s="5"/>
      <c r="QE173" s="5"/>
      <c r="QF173" s="5"/>
      <c r="QG173" s="5"/>
      <c r="QH173" s="5"/>
      <c r="QI173" s="5"/>
      <c r="QJ173" s="5"/>
      <c r="QK173" s="5"/>
      <c r="QL173" s="5"/>
      <c r="QM173" s="5"/>
      <c r="QN173" s="5"/>
      <c r="QO173" s="5"/>
      <c r="QP173" s="5"/>
      <c r="QQ173" s="5"/>
      <c r="QR173" s="5"/>
      <c r="QS173" s="5"/>
      <c r="QT173" s="5"/>
      <c r="QU173" s="5"/>
      <c r="QV173" s="5"/>
      <c r="QW173" s="5"/>
      <c r="QX173" s="5"/>
      <c r="QY173" s="5"/>
      <c r="QZ173" s="5"/>
      <c r="RA173" s="5"/>
      <c r="RB173" s="5"/>
      <c r="RC173" s="5"/>
      <c r="RD173" s="5"/>
      <c r="RE173" s="5"/>
      <c r="RF173" s="5"/>
      <c r="RG173" s="5"/>
      <c r="RH173" s="5"/>
      <c r="RI173" s="5"/>
      <c r="RJ173" s="5"/>
      <c r="RK173" s="5"/>
      <c r="RL173" s="5"/>
      <c r="RM173" s="5"/>
      <c r="RN173" s="5"/>
      <c r="RO173" s="5"/>
      <c r="RP173" s="5"/>
      <c r="RQ173" s="5"/>
      <c r="RR173" s="5"/>
      <c r="RS173" s="5"/>
      <c r="RT173" s="5"/>
      <c r="RU173" s="5"/>
      <c r="RV173" s="5"/>
      <c r="RW173" s="5"/>
      <c r="RX173" s="5"/>
      <c r="RY173" s="5"/>
      <c r="RZ173" s="5"/>
      <c r="SA173" s="5"/>
      <c r="SB173" s="5"/>
      <c r="SC173" s="5"/>
      <c r="SD173" s="5"/>
      <c r="SE173" s="5"/>
      <c r="SF173" s="5"/>
      <c r="SG173" s="5"/>
      <c r="SH173" s="5"/>
      <c r="SI173" s="5"/>
      <c r="SJ173" s="5"/>
      <c r="SK173" s="5"/>
      <c r="SL173" s="5"/>
      <c r="SM173" s="5"/>
      <c r="SN173" s="5"/>
      <c r="SO173" s="5"/>
      <c r="SP173" s="5"/>
      <c r="SQ173" s="5"/>
      <c r="SR173" s="5"/>
      <c r="SS173" s="5"/>
      <c r="ST173" s="5"/>
      <c r="SU173" s="5"/>
      <c r="SV173" s="5"/>
      <c r="SW173" s="5"/>
      <c r="SX173" s="5"/>
      <c r="SY173" s="5"/>
      <c r="SZ173" s="5"/>
      <c r="TA173" s="5"/>
      <c r="TB173" s="5"/>
      <c r="TC173" s="5"/>
      <c r="TD173" s="5"/>
      <c r="TE173" s="5"/>
      <c r="TF173" s="5"/>
      <c r="TG173" s="5"/>
      <c r="TH173" s="5"/>
      <c r="TI173" s="5"/>
      <c r="TJ173" s="5"/>
      <c r="TK173" s="5"/>
      <c r="TL173" s="5"/>
      <c r="TM173" s="5"/>
      <c r="TN173" s="5"/>
      <c r="TO173" s="5"/>
      <c r="TP173" s="5"/>
      <c r="TQ173" s="5"/>
      <c r="TR173" s="5"/>
      <c r="TS173" s="5"/>
      <c r="TT173" s="5"/>
      <c r="TU173" s="5"/>
      <c r="TV173" s="5"/>
      <c r="TW173" s="5"/>
      <c r="TX173" s="5"/>
      <c r="TY173" s="5"/>
      <c r="TZ173" s="5"/>
      <c r="UA173" s="5"/>
      <c r="UB173" s="5"/>
      <c r="UC173" s="5"/>
      <c r="UD173" s="5"/>
      <c r="UE173" s="5"/>
      <c r="UF173" s="5"/>
      <c r="UG173" s="5"/>
      <c r="UH173" s="5"/>
      <c r="UI173" s="5"/>
      <c r="UJ173" s="5"/>
      <c r="UK173" s="5"/>
      <c r="UL173" s="5"/>
      <c r="UM173" s="5"/>
      <c r="UN173" s="5"/>
      <c r="UO173" s="5"/>
      <c r="UP173" s="5"/>
      <c r="UQ173" s="5"/>
      <c r="UR173" s="5"/>
      <c r="US173" s="5"/>
      <c r="UT173" s="5"/>
      <c r="UU173" s="5"/>
      <c r="UV173" s="5"/>
      <c r="UW173" s="5"/>
      <c r="UX173" s="5"/>
      <c r="UY173" s="5"/>
      <c r="UZ173" s="5"/>
      <c r="VA173" s="5"/>
      <c r="VB173" s="5"/>
      <c r="VC173" s="5"/>
      <c r="VD173" s="5"/>
      <c r="VE173" s="5"/>
      <c r="VF173" s="5"/>
      <c r="VG173" s="5"/>
      <c r="VH173" s="5"/>
      <c r="VI173" s="5"/>
      <c r="VJ173" s="5"/>
      <c r="VK173" s="5"/>
      <c r="VL173" s="5"/>
      <c r="VM173" s="5"/>
      <c r="VN173" s="5"/>
      <c r="VO173" s="5"/>
      <c r="VP173" s="5"/>
      <c r="VQ173" s="5"/>
      <c r="VR173" s="5"/>
      <c r="VS173" s="5"/>
      <c r="VT173" s="5"/>
      <c r="VU173" s="5"/>
      <c r="VV173" s="5"/>
      <c r="VW173" s="5"/>
      <c r="VX173" s="5"/>
      <c r="VY173" s="5"/>
      <c r="VZ173" s="5"/>
      <c r="WA173" s="5"/>
      <c r="WB173" s="5"/>
      <c r="WC173" s="5"/>
      <c r="WD173" s="5"/>
      <c r="WE173" s="5"/>
      <c r="WF173" s="5"/>
      <c r="WG173" s="5"/>
      <c r="WH173" s="5"/>
      <c r="WI173" s="5"/>
      <c r="WJ173" s="5"/>
      <c r="WK173" s="5"/>
      <c r="WL173" s="5"/>
      <c r="WM173" s="5"/>
      <c r="WN173" s="5"/>
      <c r="WO173" s="5"/>
      <c r="WP173" s="5"/>
      <c r="WQ173" s="5"/>
      <c r="WR173" s="5"/>
      <c r="WS173" s="5"/>
      <c r="WT173" s="5"/>
      <c r="WU173" s="5"/>
      <c r="WV173" s="5"/>
      <c r="WW173" s="5"/>
      <c r="WX173" s="5"/>
      <c r="WY173" s="5"/>
      <c r="WZ173" s="5"/>
      <c r="XA173" s="5"/>
      <c r="XB173" s="5"/>
      <c r="XC173" s="5"/>
      <c r="XD173" s="5"/>
      <c r="XE173" s="5"/>
      <c r="XF173" s="5"/>
      <c r="XG173" s="5"/>
      <c r="XH173" s="5"/>
      <c r="XI173" s="5"/>
      <c r="XJ173" s="5"/>
      <c r="XK173" s="5"/>
      <c r="XL173" s="5"/>
      <c r="XM173" s="5"/>
      <c r="XN173" s="5"/>
      <c r="XO173" s="5"/>
      <c r="XP173" s="5"/>
      <c r="XQ173" s="5"/>
      <c r="XR173" s="5"/>
      <c r="XS173" s="5"/>
      <c r="XT173" s="5"/>
      <c r="XU173" s="5"/>
      <c r="XV173" s="5"/>
      <c r="XW173" s="5"/>
      <c r="XX173" s="5"/>
      <c r="XY173" s="5"/>
      <c r="XZ173" s="5"/>
      <c r="YA173" s="5"/>
      <c r="YB173" s="5"/>
      <c r="YC173" s="5"/>
      <c r="YD173" s="5"/>
      <c r="YE173" s="5"/>
      <c r="YF173" s="5"/>
      <c r="YG173" s="5"/>
      <c r="YH173" s="5"/>
      <c r="YI173" s="5"/>
      <c r="YJ173" s="5"/>
      <c r="YK173" s="5"/>
      <c r="YL173" s="5"/>
      <c r="YM173" s="5"/>
      <c r="YN173" s="5"/>
      <c r="YO173" s="5"/>
      <c r="YP173" s="5"/>
      <c r="YQ173" s="5"/>
      <c r="YR173" s="5"/>
      <c r="YS173" s="5"/>
      <c r="YT173" s="5"/>
      <c r="YU173" s="5"/>
      <c r="YV173" s="5"/>
      <c r="YW173" s="5"/>
      <c r="YX173" s="5"/>
      <c r="YY173" s="5"/>
      <c r="YZ173" s="5"/>
      <c r="ZA173" s="5"/>
      <c r="ZB173" s="5"/>
      <c r="ZC173" s="5"/>
      <c r="ZD173" s="5"/>
      <c r="ZE173" s="5"/>
      <c r="ZF173" s="5"/>
      <c r="ZG173" s="5"/>
      <c r="ZH173" s="5"/>
      <c r="ZI173" s="5"/>
      <c r="ZJ173" s="5"/>
      <c r="ZK173" s="5"/>
      <c r="ZL173" s="5"/>
      <c r="ZM173" s="5"/>
      <c r="ZN173" s="5"/>
      <c r="ZO173" s="5"/>
      <c r="ZP173" s="5"/>
      <c r="ZQ173" s="5"/>
      <c r="ZR173" s="5"/>
      <c r="ZS173" s="5"/>
      <c r="ZT173" s="5"/>
      <c r="ZU173" s="5"/>
      <c r="ZV173" s="5"/>
      <c r="ZW173" s="5"/>
      <c r="ZX173" s="5"/>
      <c r="ZY173" s="5"/>
      <c r="ZZ173" s="5"/>
      <c r="AAA173" s="5"/>
      <c r="AAB173" s="5"/>
      <c r="AAC173" s="5"/>
      <c r="AAD173" s="5"/>
      <c r="AAE173" s="5"/>
      <c r="AAF173" s="5"/>
      <c r="AAG173" s="5"/>
      <c r="AAH173" s="5"/>
      <c r="AAI173" s="5"/>
      <c r="AAJ173" s="5"/>
      <c r="AAK173" s="5"/>
      <c r="AAL173" s="5"/>
      <c r="AAM173" s="5"/>
      <c r="AAN173" s="5"/>
      <c r="AAO173" s="5"/>
      <c r="AAP173" s="5"/>
      <c r="AAQ173" s="5"/>
      <c r="AAR173" s="5"/>
      <c r="AAS173" s="5"/>
      <c r="AAT173" s="5"/>
      <c r="AAU173" s="5"/>
      <c r="AAV173" s="5"/>
      <c r="AAW173" s="5"/>
      <c r="AAX173" s="5"/>
      <c r="AAY173" s="5"/>
      <c r="AAZ173" s="5"/>
      <c r="ABA173" s="5"/>
      <c r="ABB173" s="5"/>
      <c r="ABC173" s="5"/>
      <c r="ABD173" s="5"/>
      <c r="ABE173" s="5"/>
      <c r="ABF173" s="5"/>
      <c r="ABG173" s="5"/>
      <c r="ABH173" s="5"/>
      <c r="ABI173" s="5"/>
      <c r="ABJ173" s="5"/>
      <c r="ABK173" s="5"/>
      <c r="ABL173" s="5"/>
      <c r="ABM173" s="5"/>
      <c r="ABN173" s="5"/>
      <c r="ABO173" s="5"/>
      <c r="ABP173" s="5"/>
      <c r="ABQ173" s="5"/>
      <c r="ABR173" s="5"/>
      <c r="ABS173" s="5"/>
      <c r="ABT173" s="5"/>
      <c r="ABU173" s="5"/>
      <c r="ABV173" s="5"/>
      <c r="ABW173" s="5"/>
      <c r="ABX173" s="5"/>
      <c r="ABY173" s="5"/>
      <c r="ABZ173" s="5"/>
      <c r="ACA173" s="5"/>
      <c r="ACB173" s="5"/>
      <c r="ACC173" s="5"/>
      <c r="ACD173" s="5"/>
      <c r="ACE173" s="5"/>
      <c r="ACF173" s="5"/>
      <c r="ACG173" s="5"/>
      <c r="ACH173" s="5"/>
      <c r="ACI173" s="5"/>
      <c r="ACJ173" s="5"/>
      <c r="ACK173" s="5"/>
      <c r="ACL173" s="5"/>
      <c r="ACM173" s="5"/>
      <c r="ACN173" s="5"/>
      <c r="ACO173" s="5"/>
      <c r="ACP173" s="5"/>
      <c r="ACQ173" s="5"/>
      <c r="ACR173" s="5"/>
      <c r="ACS173" s="5"/>
      <c r="ACT173" s="5"/>
      <c r="ACU173" s="5"/>
      <c r="ACV173" s="5"/>
      <c r="ACW173" s="5"/>
      <c r="ACX173" s="5"/>
      <c r="ACY173" s="5"/>
      <c r="ACZ173" s="5"/>
      <c r="ADA173" s="5"/>
      <c r="ADB173" s="5"/>
      <c r="ADC173" s="5"/>
      <c r="ADD173" s="5"/>
      <c r="ADE173" s="5"/>
      <c r="ADF173" s="5"/>
      <c r="ADG173" s="5"/>
      <c r="ADH173" s="5"/>
      <c r="ADI173" s="5"/>
      <c r="ADJ173" s="5"/>
      <c r="ADK173" s="5"/>
      <c r="ADL173" s="5"/>
      <c r="ADM173" s="5"/>
      <c r="ADN173" s="5"/>
      <c r="ADO173" s="5"/>
      <c r="ADP173" s="5"/>
      <c r="ADQ173" s="5"/>
      <c r="ADR173" s="5"/>
      <c r="ADS173" s="5"/>
      <c r="ADT173" s="5"/>
      <c r="ADU173" s="5"/>
      <c r="ADV173" s="5"/>
      <c r="ADW173" s="5"/>
      <c r="ADX173" s="5"/>
      <c r="ADY173" s="5"/>
      <c r="ADZ173" s="5"/>
      <c r="AEA173" s="5"/>
      <c r="AEB173" s="5"/>
      <c r="AEC173" s="5"/>
      <c r="AED173" s="5"/>
      <c r="AEE173" s="5"/>
      <c r="AEF173" s="5"/>
      <c r="AEG173" s="5"/>
      <c r="AEH173" s="5"/>
      <c r="AEI173" s="5"/>
      <c r="AEJ173" s="5"/>
      <c r="AEK173" s="5"/>
      <c r="AEL173" s="5"/>
      <c r="AEM173" s="5"/>
      <c r="AEN173" s="5"/>
      <c r="AEO173" s="5"/>
      <c r="AEP173" s="5"/>
      <c r="AEQ173" s="5"/>
      <c r="AER173" s="5"/>
      <c r="AES173" s="5"/>
      <c r="AET173" s="5"/>
      <c r="AEU173" s="5"/>
      <c r="AEV173" s="5"/>
      <c r="AEW173" s="5"/>
      <c r="AEX173" s="5"/>
      <c r="AEY173" s="5"/>
      <c r="AEZ173" s="5"/>
      <c r="AFA173" s="5"/>
      <c r="AFB173" s="5"/>
      <c r="AFC173" s="5"/>
      <c r="AFD173" s="5"/>
      <c r="AFE173" s="5"/>
      <c r="AFF173" s="5"/>
      <c r="AFG173" s="5"/>
      <c r="AFH173" s="5"/>
      <c r="AFI173" s="5"/>
      <c r="AFJ173" s="5"/>
      <c r="AFK173" s="5"/>
      <c r="AFL173" s="5"/>
      <c r="AFM173" s="5"/>
      <c r="AFN173" s="5"/>
      <c r="AFO173" s="5"/>
      <c r="AFP173" s="5"/>
      <c r="AFQ173" s="5"/>
      <c r="AFR173" s="5"/>
      <c r="AFS173" s="5"/>
      <c r="AFT173" s="5"/>
      <c r="AFU173" s="5"/>
      <c r="AFV173" s="5"/>
      <c r="AFW173" s="5"/>
      <c r="AFX173" s="5"/>
      <c r="AFY173" s="5"/>
      <c r="AFZ173" s="5"/>
      <c r="AGA173" s="5"/>
      <c r="AGB173" s="5"/>
      <c r="AGC173" s="5"/>
      <c r="AGD173" s="5"/>
      <c r="AGE173" s="5"/>
      <c r="AGF173" s="5"/>
      <c r="AGG173" s="5"/>
      <c r="AGH173" s="5"/>
      <c r="AGI173" s="5"/>
      <c r="AGJ173" s="5"/>
      <c r="AGK173" s="5"/>
      <c r="AGL173" s="5"/>
      <c r="AGM173" s="5"/>
      <c r="AGN173" s="5"/>
      <c r="AGO173" s="5"/>
      <c r="AGP173" s="5"/>
      <c r="AGQ173" s="5"/>
      <c r="AGR173" s="5"/>
      <c r="AGS173" s="5"/>
      <c r="AGT173" s="5"/>
      <c r="AGU173" s="5"/>
      <c r="AGV173" s="5"/>
      <c r="AGW173" s="5"/>
      <c r="AGX173" s="5"/>
      <c r="AGY173" s="5"/>
      <c r="AGZ173" s="5"/>
      <c r="AHA173" s="5"/>
      <c r="AHB173" s="5"/>
      <c r="AHC173" s="5"/>
      <c r="AHD173" s="5"/>
      <c r="AHE173" s="5"/>
      <c r="AHF173" s="5"/>
      <c r="AHG173" s="5"/>
      <c r="AHH173" s="5"/>
      <c r="AHI173" s="5"/>
      <c r="AHJ173" s="5"/>
      <c r="AHK173" s="5"/>
      <c r="AHL173" s="5"/>
      <c r="AHM173" s="5"/>
      <c r="AHN173" s="5"/>
      <c r="AHO173" s="5"/>
      <c r="AHP173" s="5"/>
      <c r="AHQ173" s="5"/>
      <c r="AHR173" s="5"/>
      <c r="AHS173" s="5"/>
      <c r="AHT173" s="5"/>
      <c r="AHU173" s="5"/>
      <c r="AHV173" s="5"/>
      <c r="AHW173" s="5"/>
      <c r="AHX173" s="5"/>
      <c r="AHY173" s="5"/>
      <c r="AHZ173" s="5"/>
      <c r="AIA173" s="5"/>
      <c r="AIB173" s="5"/>
      <c r="AIC173" s="5"/>
      <c r="AID173" s="5"/>
      <c r="AIE173" s="5"/>
      <c r="AIF173" s="5"/>
      <c r="AIG173" s="5"/>
      <c r="AIH173" s="5"/>
      <c r="AII173" s="5"/>
      <c r="AIJ173" s="5"/>
      <c r="AIK173" s="5"/>
      <c r="AIL173" s="5"/>
      <c r="AIM173" s="5"/>
      <c r="AIN173" s="5"/>
      <c r="AIO173" s="5"/>
      <c r="AIP173" s="5"/>
      <c r="AIQ173" s="5"/>
      <c r="AIR173" s="5"/>
      <c r="AIS173" s="5"/>
      <c r="AIT173" s="5"/>
      <c r="AIU173" s="5"/>
      <c r="AIV173" s="5"/>
      <c r="AIW173" s="5"/>
      <c r="AIX173" s="5"/>
      <c r="AIY173" s="5"/>
      <c r="AIZ173" s="5"/>
      <c r="AJA173" s="5"/>
      <c r="AJB173" s="5"/>
      <c r="AJC173" s="5"/>
      <c r="AJD173" s="5"/>
      <c r="AJE173" s="5"/>
      <c r="AJF173" s="5"/>
      <c r="AJG173" s="5"/>
      <c r="AJH173" s="5"/>
      <c r="AJI173" s="5"/>
      <c r="AJJ173" s="5"/>
      <c r="AJK173" s="5"/>
      <c r="AJL173" s="5"/>
      <c r="AJM173" s="5"/>
      <c r="AJN173" s="5"/>
      <c r="AJO173" s="5"/>
      <c r="AJP173" s="5"/>
      <c r="AJQ173" s="5"/>
      <c r="AJR173" s="5"/>
      <c r="AJS173" s="5"/>
      <c r="AJT173" s="5"/>
      <c r="AJU173" s="5"/>
      <c r="AJV173" s="5"/>
      <c r="AJW173" s="5"/>
      <c r="AJX173" s="5"/>
      <c r="AJY173" s="5"/>
      <c r="AJZ173" s="5"/>
      <c r="AKA173" s="5"/>
      <c r="AKB173" s="5"/>
      <c r="AKC173" s="5"/>
      <c r="AKD173" s="5"/>
      <c r="AKE173" s="5"/>
      <c r="AKF173" s="5"/>
      <c r="AKG173" s="5"/>
      <c r="AKH173" s="5"/>
      <c r="AKI173" s="5"/>
      <c r="AKJ173" s="5"/>
      <c r="AKK173" s="5"/>
      <c r="AKL173" s="5"/>
      <c r="AKM173" s="5"/>
      <c r="AKN173" s="5"/>
      <c r="AKO173" s="5"/>
      <c r="AKP173" s="5"/>
      <c r="AKQ173" s="5"/>
      <c r="AKR173" s="5"/>
      <c r="AKS173" s="5"/>
      <c r="AKT173" s="5"/>
      <c r="AKU173" s="5"/>
      <c r="AKV173" s="5"/>
      <c r="AKW173" s="5"/>
      <c r="AKX173" s="5"/>
      <c r="AKY173" s="5"/>
      <c r="AKZ173" s="5"/>
      <c r="ALA173" s="5"/>
      <c r="ALB173" s="5"/>
      <c r="ALC173" s="5"/>
      <c r="ALD173" s="5"/>
      <c r="ALE173" s="5"/>
      <c r="ALF173" s="5"/>
      <c r="ALG173" s="5"/>
      <c r="ALH173" s="5"/>
      <c r="ALI173" s="5"/>
      <c r="ALJ173" s="5"/>
      <c r="ALK173" s="5"/>
      <c r="ALL173" s="5"/>
      <c r="ALM173" s="5"/>
      <c r="ALN173" s="5"/>
      <c r="ALO173" s="5"/>
      <c r="ALP173" s="5"/>
      <c r="ALQ173" s="5"/>
      <c r="ALR173" s="5"/>
      <c r="ALS173" s="5"/>
      <c r="ALT173" s="5"/>
      <c r="ALU173" s="5"/>
      <c r="ALV173" s="5"/>
      <c r="ALW173" s="5"/>
      <c r="ALX173" s="5"/>
      <c r="ALY173" s="5"/>
      <c r="ALZ173" s="5"/>
      <c r="AMA173" s="5"/>
      <c r="AMB173" s="5"/>
      <c r="AMC173" s="5"/>
      <c r="AMD173" s="5"/>
      <c r="AME173" s="5"/>
      <c r="AMF173" s="5"/>
      <c r="AMG173" s="5"/>
      <c r="AMH173" s="5"/>
      <c r="AMI173" s="5"/>
      <c r="AMJ173" s="5"/>
      <c r="AMK173" s="5"/>
      <c r="AML173" s="5"/>
      <c r="AMM173" s="5"/>
      <c r="AMN173" s="5"/>
      <c r="AMO173" s="5"/>
      <c r="AMP173" s="5"/>
      <c r="AMQ173" s="5"/>
      <c r="AMR173" s="5"/>
      <c r="AMS173" s="5"/>
      <c r="AMT173" s="5"/>
      <c r="AMU173" s="5"/>
      <c r="AMV173" s="5"/>
      <c r="AMW173" s="5"/>
      <c r="AMX173" s="5"/>
      <c r="AMY173" s="5"/>
      <c r="AMZ173" s="5"/>
      <c r="ANA173" s="5"/>
      <c r="ANB173" s="5"/>
      <c r="ANC173" s="5"/>
      <c r="AND173" s="5"/>
      <c r="ANE173" s="5"/>
      <c r="ANF173" s="5"/>
      <c r="ANG173" s="5"/>
      <c r="ANH173" s="5"/>
      <c r="ANI173" s="5"/>
      <c r="ANJ173" s="5"/>
      <c r="ANK173" s="5"/>
      <c r="ANL173" s="5"/>
      <c r="ANM173" s="5"/>
      <c r="ANN173" s="5"/>
      <c r="ANO173" s="5"/>
      <c r="ANP173" s="5"/>
      <c r="ANQ173" s="5"/>
      <c r="ANR173" s="5"/>
      <c r="ANS173" s="5"/>
      <c r="ANT173" s="5"/>
      <c r="ANU173" s="5"/>
      <c r="ANV173" s="5"/>
      <c r="ANW173" s="5"/>
      <c r="ANX173" s="5"/>
      <c r="ANY173" s="5"/>
      <c r="ANZ173" s="5"/>
      <c r="AOA173" s="5"/>
      <c r="AOB173" s="5"/>
      <c r="AOC173" s="5"/>
      <c r="AOD173" s="5"/>
      <c r="AOE173" s="5"/>
      <c r="AOF173" s="5"/>
      <c r="AOG173" s="5"/>
      <c r="AOH173" s="5"/>
      <c r="AOI173" s="5"/>
      <c r="AOJ173" s="5"/>
      <c r="AOK173" s="5"/>
      <c r="AOL173" s="5"/>
      <c r="AOM173" s="5"/>
      <c r="AON173" s="5"/>
      <c r="AOO173" s="5"/>
      <c r="AOP173" s="5"/>
      <c r="AOQ173" s="5"/>
      <c r="AOR173" s="5"/>
      <c r="AOS173" s="5"/>
      <c r="AOT173" s="5"/>
      <c r="AOU173" s="5"/>
      <c r="AOV173" s="5"/>
      <c r="AOW173" s="5"/>
      <c r="AOX173" s="5"/>
      <c r="AOY173" s="5"/>
      <c r="AOZ173" s="5"/>
      <c r="APA173" s="5"/>
      <c r="APB173" s="5"/>
      <c r="APC173" s="5"/>
      <c r="APD173" s="5"/>
      <c r="APE173" s="5"/>
      <c r="APF173" s="5"/>
      <c r="APG173" s="5"/>
      <c r="APH173" s="5"/>
      <c r="API173" s="5"/>
      <c r="APJ173" s="5"/>
      <c r="APK173" s="5"/>
      <c r="APL173" s="5"/>
      <c r="APM173" s="5"/>
      <c r="APN173" s="5"/>
      <c r="APO173" s="5"/>
      <c r="APP173" s="5"/>
      <c r="APQ173" s="5"/>
      <c r="APR173" s="5"/>
      <c r="APS173" s="5"/>
      <c r="APT173" s="5"/>
      <c r="APU173" s="5"/>
      <c r="APV173" s="5"/>
      <c r="APW173" s="5"/>
      <c r="APX173" s="5"/>
      <c r="APY173" s="5"/>
      <c r="APZ173" s="5"/>
      <c r="AQA173" s="5"/>
      <c r="AQB173" s="5"/>
      <c r="AQC173" s="5"/>
      <c r="AQD173" s="5"/>
      <c r="AQE173" s="5"/>
      <c r="AQF173" s="5"/>
      <c r="AQG173" s="5"/>
      <c r="AQH173" s="5"/>
      <c r="AQI173" s="5"/>
      <c r="AQJ173" s="5"/>
      <c r="AQK173" s="5"/>
      <c r="AQL173" s="5"/>
      <c r="AQM173" s="5"/>
      <c r="AQN173" s="5"/>
      <c r="AQO173" s="5"/>
      <c r="AQP173" s="5"/>
      <c r="AQQ173" s="5"/>
      <c r="AQR173" s="5"/>
      <c r="AQS173" s="5"/>
      <c r="AQT173" s="5"/>
      <c r="AQU173" s="5"/>
      <c r="AQV173" s="5"/>
      <c r="AQW173" s="5"/>
      <c r="AQX173" s="5"/>
      <c r="AQY173" s="5"/>
      <c r="AQZ173" s="5"/>
      <c r="ARA173" s="5"/>
      <c r="ARB173" s="5"/>
      <c r="ARC173" s="5"/>
      <c r="ARD173" s="5"/>
      <c r="ARE173" s="5"/>
      <c r="ARF173" s="5"/>
      <c r="ARG173" s="5"/>
      <c r="ARH173" s="5"/>
      <c r="ARI173" s="5"/>
      <c r="ARJ173" s="5"/>
      <c r="ARK173" s="5"/>
      <c r="ARL173" s="5"/>
      <c r="ARM173" s="5"/>
      <c r="ARN173" s="5"/>
      <c r="ARO173" s="5"/>
      <c r="ARP173" s="5"/>
      <c r="ARQ173" s="5"/>
      <c r="ARR173" s="5"/>
      <c r="ARS173" s="5"/>
      <c r="ART173" s="5"/>
      <c r="ARU173" s="5"/>
      <c r="ARV173" s="5"/>
      <c r="ARW173" s="5"/>
      <c r="ARX173" s="5"/>
      <c r="ARY173" s="5"/>
      <c r="ARZ173" s="5"/>
      <c r="ASA173" s="5"/>
      <c r="ASB173" s="5"/>
      <c r="ASC173" s="5"/>
      <c r="ASD173" s="5"/>
      <c r="ASE173" s="5"/>
      <c r="ASF173" s="5"/>
      <c r="ASG173" s="5"/>
      <c r="ASH173" s="5"/>
      <c r="ASI173" s="5"/>
      <c r="ASJ173" s="5"/>
      <c r="ASK173" s="5"/>
      <c r="ASL173" s="5"/>
      <c r="ASM173" s="5"/>
      <c r="ASN173" s="5"/>
      <c r="ASO173" s="5"/>
      <c r="ASP173" s="5"/>
      <c r="ASQ173" s="5"/>
      <c r="ASR173" s="5"/>
      <c r="ASS173" s="5"/>
      <c r="AST173" s="5"/>
      <c r="ASU173" s="5"/>
      <c r="ASV173" s="5"/>
      <c r="ASW173" s="5"/>
      <c r="ASX173" s="5"/>
      <c r="ASY173" s="5"/>
      <c r="ASZ173" s="5"/>
      <c r="ATA173" s="5"/>
      <c r="ATB173" s="5"/>
      <c r="ATC173" s="5"/>
      <c r="ATD173" s="5"/>
      <c r="ATE173" s="5"/>
      <c r="ATF173" s="5"/>
      <c r="ATG173" s="5"/>
      <c r="ATH173" s="5"/>
      <c r="ATI173" s="5"/>
      <c r="ATJ173" s="5"/>
      <c r="ATK173" s="5"/>
      <c r="ATL173" s="5"/>
      <c r="ATM173" s="5"/>
      <c r="ATN173" s="5"/>
      <c r="ATO173" s="5"/>
      <c r="ATP173" s="5"/>
      <c r="ATQ173" s="5"/>
      <c r="ATR173" s="5"/>
      <c r="ATS173" s="5"/>
      <c r="ATT173" s="5"/>
      <c r="ATU173" s="5"/>
      <c r="ATV173" s="5"/>
      <c r="ATW173" s="5"/>
      <c r="ATX173" s="5"/>
      <c r="ATY173" s="5"/>
      <c r="ATZ173" s="5"/>
      <c r="AUA173" s="5"/>
      <c r="AUB173" s="5"/>
      <c r="AUC173" s="5"/>
      <c r="AUD173" s="5"/>
      <c r="AUE173" s="5"/>
      <c r="AUF173" s="5"/>
      <c r="AUG173" s="5"/>
      <c r="AUH173" s="5"/>
      <c r="AUI173" s="5"/>
      <c r="AUJ173" s="5"/>
      <c r="AUK173" s="5"/>
      <c r="AUL173" s="5"/>
      <c r="AUM173" s="5"/>
      <c r="AUN173" s="5"/>
      <c r="AUO173" s="5"/>
      <c r="AUP173" s="5"/>
      <c r="AUQ173" s="5"/>
      <c r="AUR173" s="5"/>
      <c r="AUS173" s="5"/>
      <c r="AUT173" s="5"/>
      <c r="AUU173" s="5"/>
      <c r="AUV173" s="5"/>
      <c r="AUW173" s="5"/>
      <c r="AUX173" s="5"/>
      <c r="AUY173" s="5"/>
      <c r="AUZ173" s="5"/>
      <c r="AVA173" s="5"/>
      <c r="AVB173" s="5"/>
      <c r="AVC173" s="5"/>
      <c r="AVD173" s="5"/>
      <c r="AVE173" s="5"/>
      <c r="AVF173" s="5"/>
      <c r="AVG173" s="5"/>
      <c r="AVH173" s="5"/>
      <c r="AVI173" s="5"/>
      <c r="AVJ173" s="5"/>
      <c r="AVK173" s="5"/>
      <c r="AVL173" s="5"/>
      <c r="AVM173" s="5"/>
      <c r="AVN173" s="5"/>
      <c r="AVO173" s="5"/>
      <c r="AVP173" s="5"/>
      <c r="AVQ173" s="5"/>
      <c r="AVR173" s="5"/>
      <c r="AVS173" s="5"/>
      <c r="AVT173" s="5"/>
      <c r="AVU173" s="5"/>
      <c r="AVV173" s="5"/>
      <c r="AVW173" s="5"/>
      <c r="AVX173" s="5"/>
      <c r="AVY173" s="5"/>
      <c r="AVZ173" s="5"/>
      <c r="AWA173" s="5"/>
      <c r="AWB173" s="5"/>
      <c r="AWC173" s="5"/>
      <c r="AWD173" s="5"/>
      <c r="AWE173" s="5"/>
      <c r="AWF173" s="5"/>
      <c r="AWG173" s="5"/>
      <c r="AWH173" s="5"/>
      <c r="AWI173" s="5"/>
      <c r="AWJ173" s="5"/>
      <c r="AWK173" s="5"/>
      <c r="AWL173" s="5"/>
      <c r="AWM173" s="5"/>
      <c r="AWN173" s="5"/>
      <c r="AWO173" s="5"/>
      <c r="AWP173" s="5"/>
      <c r="AWQ173" s="5"/>
      <c r="AWR173" s="5"/>
      <c r="AWS173" s="5"/>
      <c r="AWT173" s="5"/>
      <c r="AWU173" s="5"/>
      <c r="AWV173" s="5"/>
      <c r="AWW173" s="5"/>
      <c r="AWX173" s="5"/>
      <c r="AWY173" s="5"/>
      <c r="AWZ173" s="5"/>
      <c r="AXA173" s="5"/>
      <c r="AXB173" s="5"/>
      <c r="AXC173" s="5"/>
      <c r="AXD173" s="5"/>
      <c r="AXE173" s="5"/>
      <c r="AXF173" s="5"/>
      <c r="AXG173" s="5"/>
      <c r="AXH173" s="5"/>
      <c r="AXI173" s="5"/>
      <c r="AXJ173" s="5"/>
      <c r="AXK173" s="5"/>
      <c r="AXL173" s="5"/>
      <c r="AXM173" s="5"/>
      <c r="AXN173" s="5"/>
      <c r="AXO173" s="5"/>
      <c r="AXP173" s="5"/>
      <c r="AXQ173" s="5"/>
      <c r="AXR173" s="5"/>
      <c r="AXS173" s="5"/>
      <c r="AXT173" s="5"/>
      <c r="AXU173" s="5"/>
      <c r="AXV173" s="5"/>
      <c r="AXW173" s="5"/>
      <c r="AXX173" s="5"/>
      <c r="AXY173" s="5"/>
      <c r="AXZ173" s="5"/>
      <c r="AYA173" s="5"/>
      <c r="AYB173" s="5"/>
      <c r="AYC173" s="5"/>
      <c r="AYD173" s="5"/>
      <c r="AYE173" s="5"/>
      <c r="AYF173" s="5"/>
      <c r="AYG173" s="5"/>
      <c r="AYH173" s="5"/>
      <c r="AYI173" s="5"/>
      <c r="AYJ173" s="5"/>
      <c r="AYK173" s="5"/>
      <c r="AYL173" s="5"/>
      <c r="AYM173" s="5"/>
      <c r="AYN173" s="5"/>
      <c r="AYO173" s="5"/>
      <c r="AYP173" s="5"/>
      <c r="AYQ173" s="5"/>
      <c r="AYR173" s="5"/>
      <c r="AYS173" s="5"/>
      <c r="AYT173" s="5"/>
      <c r="AYU173" s="5"/>
      <c r="AYV173" s="5"/>
      <c r="AYW173" s="5"/>
      <c r="AYX173" s="5"/>
      <c r="AYY173" s="5"/>
      <c r="AYZ173" s="5"/>
      <c r="AZA173" s="5"/>
      <c r="AZB173" s="5"/>
      <c r="AZC173" s="5"/>
      <c r="AZD173" s="5"/>
      <c r="AZE173" s="5"/>
      <c r="AZF173" s="5"/>
      <c r="AZG173" s="5"/>
      <c r="AZH173" s="5"/>
      <c r="AZI173" s="5"/>
      <c r="AZJ173" s="5"/>
      <c r="AZK173" s="5"/>
      <c r="AZL173" s="5"/>
      <c r="AZM173" s="5"/>
      <c r="AZN173" s="5"/>
      <c r="AZO173" s="5"/>
      <c r="AZP173" s="5"/>
      <c r="AZQ173" s="5"/>
      <c r="AZR173" s="5"/>
      <c r="AZS173" s="5"/>
      <c r="AZT173" s="5"/>
      <c r="AZU173" s="5"/>
      <c r="AZV173" s="5"/>
      <c r="AZW173" s="5"/>
      <c r="AZX173" s="5"/>
      <c r="AZY173" s="5"/>
      <c r="AZZ173" s="5"/>
      <c r="BAA173" s="5"/>
      <c r="BAB173" s="5"/>
      <c r="BAC173" s="5"/>
      <c r="BAD173" s="5"/>
      <c r="BAE173" s="5"/>
      <c r="BAF173" s="5"/>
      <c r="BAG173" s="5"/>
      <c r="BAH173" s="5"/>
      <c r="BAI173" s="5"/>
      <c r="BAJ173" s="5"/>
      <c r="BAK173" s="5"/>
      <c r="BAL173" s="5"/>
      <c r="BAM173" s="5"/>
      <c r="BAN173" s="5"/>
      <c r="BAO173" s="5"/>
      <c r="BAP173" s="5"/>
      <c r="BAQ173" s="5"/>
      <c r="BAR173" s="5"/>
      <c r="BAS173" s="5"/>
      <c r="BAT173" s="5"/>
      <c r="BAU173" s="5"/>
      <c r="BAV173" s="5"/>
      <c r="BAW173" s="5"/>
      <c r="BAX173" s="5"/>
      <c r="BAY173" s="5"/>
      <c r="BAZ173" s="5"/>
      <c r="BBA173" s="5"/>
      <c r="BBB173" s="5"/>
      <c r="BBC173" s="5"/>
      <c r="BBD173" s="5"/>
      <c r="BBE173" s="5"/>
      <c r="BBF173" s="5"/>
      <c r="BBG173" s="5"/>
      <c r="BBH173" s="5"/>
      <c r="BBI173" s="5"/>
      <c r="BBJ173" s="5"/>
      <c r="BBK173" s="5"/>
      <c r="BBL173" s="5"/>
      <c r="BBM173" s="5"/>
      <c r="BBN173" s="5"/>
      <c r="BBO173" s="5"/>
      <c r="BBP173" s="5"/>
      <c r="BBQ173" s="5"/>
      <c r="BBR173" s="5"/>
      <c r="BBS173" s="5"/>
      <c r="BBT173" s="5"/>
      <c r="BBU173" s="5"/>
      <c r="BBV173" s="5"/>
      <c r="BBW173" s="5"/>
      <c r="BBX173" s="5"/>
      <c r="BBY173" s="5"/>
      <c r="BBZ173" s="5"/>
      <c r="BCA173" s="5"/>
      <c r="BCB173" s="5"/>
      <c r="BCC173" s="5"/>
      <c r="BCD173" s="5"/>
      <c r="BCE173" s="5"/>
      <c r="BCF173" s="5"/>
      <c r="BCG173" s="5"/>
      <c r="BCH173" s="5"/>
      <c r="BCI173" s="5"/>
      <c r="BCJ173" s="5"/>
      <c r="BCK173" s="5"/>
      <c r="BCL173" s="5"/>
      <c r="BCM173" s="5"/>
      <c r="BCN173" s="5"/>
      <c r="BCO173" s="5"/>
      <c r="BCP173" s="5"/>
      <c r="BCQ173" s="5"/>
      <c r="BCR173" s="5"/>
      <c r="BCS173" s="5"/>
      <c r="BCT173" s="5"/>
      <c r="BCU173" s="5"/>
      <c r="BCV173" s="5"/>
      <c r="BCW173" s="5"/>
      <c r="BCX173" s="5"/>
      <c r="BCY173" s="5"/>
      <c r="BCZ173" s="5"/>
      <c r="BDA173" s="5"/>
      <c r="BDB173" s="5"/>
      <c r="BDC173" s="5"/>
      <c r="BDD173" s="5"/>
      <c r="BDE173" s="5"/>
      <c r="BDF173" s="5"/>
      <c r="BDG173" s="5"/>
      <c r="BDH173" s="5"/>
      <c r="BDI173" s="5"/>
      <c r="BDJ173" s="5"/>
      <c r="BDK173" s="5"/>
      <c r="BDL173" s="5"/>
      <c r="BDM173" s="5"/>
      <c r="BDN173" s="5"/>
      <c r="BDO173" s="5"/>
      <c r="BDP173" s="5"/>
      <c r="BDQ173" s="5"/>
      <c r="BDR173" s="5"/>
      <c r="BDS173" s="5"/>
      <c r="BDT173" s="5"/>
      <c r="BDU173" s="5"/>
      <c r="BDV173" s="5"/>
      <c r="BDW173" s="5"/>
      <c r="BDX173" s="5"/>
      <c r="BDY173" s="5"/>
      <c r="BDZ173" s="5"/>
      <c r="BEA173" s="5"/>
      <c r="BEB173" s="5"/>
      <c r="BEC173" s="5"/>
      <c r="BED173" s="5"/>
      <c r="BEE173" s="5"/>
      <c r="BEF173" s="5"/>
      <c r="BEG173" s="5"/>
      <c r="BEH173" s="5"/>
      <c r="BEI173" s="5"/>
      <c r="BEJ173" s="5"/>
      <c r="BEK173" s="5"/>
      <c r="BEL173" s="5"/>
      <c r="BEM173" s="5"/>
      <c r="BEN173" s="5"/>
      <c r="BEO173" s="5"/>
      <c r="BEP173" s="5"/>
      <c r="BEQ173" s="5"/>
      <c r="BER173" s="5"/>
      <c r="BES173" s="5"/>
      <c r="BET173" s="5"/>
      <c r="BEU173" s="5"/>
      <c r="BEV173" s="5"/>
      <c r="BEW173" s="5"/>
      <c r="BEX173" s="5"/>
      <c r="BEY173" s="5"/>
      <c r="BEZ173" s="5"/>
      <c r="BFA173" s="5"/>
      <c r="BFB173" s="5"/>
      <c r="BFC173" s="5"/>
      <c r="BFD173" s="5"/>
      <c r="BFE173" s="5"/>
      <c r="BFF173" s="5"/>
      <c r="BFG173" s="5"/>
      <c r="BFH173" s="5"/>
      <c r="BFI173" s="5"/>
      <c r="BFJ173" s="5"/>
      <c r="BFK173" s="5"/>
      <c r="BFL173" s="5"/>
      <c r="BFM173" s="5"/>
      <c r="BFN173" s="5"/>
      <c r="BFO173" s="5"/>
      <c r="BFP173" s="5"/>
      <c r="BFQ173" s="5"/>
      <c r="BFR173" s="5"/>
      <c r="BFS173" s="5"/>
      <c r="BFT173" s="5"/>
      <c r="BFU173" s="5"/>
      <c r="BFV173" s="5"/>
      <c r="BFW173" s="5"/>
      <c r="BFX173" s="5"/>
      <c r="BFY173" s="5"/>
      <c r="BFZ173" s="5"/>
      <c r="BGA173" s="5"/>
      <c r="BGB173" s="5"/>
      <c r="BGC173" s="5"/>
      <c r="BGD173" s="5"/>
      <c r="BGE173" s="5"/>
      <c r="BGF173" s="5"/>
      <c r="BGG173" s="5"/>
      <c r="BGH173" s="5"/>
      <c r="BGI173" s="5"/>
      <c r="BGJ173" s="5"/>
      <c r="BGK173" s="5"/>
      <c r="BGL173" s="5"/>
      <c r="BGM173" s="5"/>
      <c r="BGN173" s="5"/>
      <c r="BGO173" s="5"/>
      <c r="BGP173" s="5"/>
      <c r="BGQ173" s="5"/>
      <c r="BGR173" s="5"/>
      <c r="BGS173" s="5"/>
      <c r="BGT173" s="5"/>
      <c r="BGU173" s="5"/>
      <c r="BGV173" s="5"/>
      <c r="BGW173" s="5"/>
      <c r="BGX173" s="5"/>
      <c r="BGY173" s="5"/>
      <c r="BGZ173" s="5"/>
      <c r="BHA173" s="5"/>
      <c r="BHB173" s="5"/>
      <c r="BHC173" s="5"/>
      <c r="BHD173" s="5"/>
      <c r="BHE173" s="5"/>
      <c r="BHF173" s="5"/>
      <c r="BHG173" s="5"/>
      <c r="BHH173" s="5"/>
      <c r="BHI173" s="5"/>
      <c r="BHJ173" s="5"/>
      <c r="BHK173" s="5"/>
      <c r="BHL173" s="5"/>
      <c r="BHM173" s="5"/>
      <c r="BHN173" s="5"/>
      <c r="BHO173" s="5"/>
      <c r="BHP173" s="5"/>
      <c r="BHQ173" s="5"/>
      <c r="BHR173" s="5"/>
      <c r="BHS173" s="5"/>
      <c r="BHT173" s="5"/>
      <c r="BHU173" s="5"/>
      <c r="BHV173" s="5"/>
      <c r="BHW173" s="5"/>
      <c r="BHX173" s="5"/>
      <c r="BHY173" s="5"/>
      <c r="BHZ173" s="5"/>
      <c r="BIA173" s="5"/>
      <c r="BIB173" s="5"/>
      <c r="BIC173" s="5"/>
      <c r="BID173" s="5"/>
      <c r="BIE173" s="5"/>
      <c r="BIF173" s="5"/>
      <c r="BIG173" s="5"/>
      <c r="BIH173" s="5"/>
      <c r="BII173" s="5"/>
      <c r="BIJ173" s="5"/>
      <c r="BIK173" s="5"/>
      <c r="BIL173" s="5"/>
      <c r="BIM173" s="5"/>
      <c r="BIN173" s="5"/>
      <c r="BIO173" s="5"/>
      <c r="BIP173" s="5"/>
      <c r="BIQ173" s="5"/>
      <c r="BIR173" s="5"/>
      <c r="BIS173" s="5"/>
      <c r="BIT173" s="5"/>
      <c r="BIU173" s="5"/>
      <c r="BIV173" s="5"/>
      <c r="BIW173" s="5"/>
      <c r="BIX173" s="5"/>
      <c r="BIY173" s="5"/>
      <c r="BIZ173" s="5"/>
      <c r="BJA173" s="5"/>
      <c r="BJB173" s="5"/>
      <c r="BJC173" s="5"/>
      <c r="BJD173" s="5"/>
      <c r="BJE173" s="5"/>
      <c r="BJF173" s="5"/>
      <c r="BJG173" s="5"/>
      <c r="BJH173" s="5"/>
      <c r="BJI173" s="5"/>
      <c r="BJJ173" s="5"/>
      <c r="BJK173" s="5"/>
      <c r="BJL173" s="5"/>
      <c r="BJM173" s="5"/>
      <c r="BJN173" s="5"/>
      <c r="BJO173" s="5"/>
      <c r="BJP173" s="5"/>
      <c r="BJQ173" s="5"/>
      <c r="BJR173" s="5"/>
      <c r="BJS173" s="5"/>
      <c r="BJT173" s="5"/>
      <c r="BJU173" s="5"/>
      <c r="BJV173" s="5"/>
      <c r="BJW173" s="5"/>
      <c r="BJX173" s="5"/>
      <c r="BJY173" s="5"/>
      <c r="BJZ173" s="5"/>
      <c r="BKA173" s="5"/>
      <c r="BKB173" s="5"/>
      <c r="BKC173" s="5"/>
      <c r="BKD173" s="5"/>
      <c r="BKE173" s="5"/>
      <c r="BKF173" s="5"/>
      <c r="BKG173" s="5"/>
      <c r="BKH173" s="5"/>
      <c r="BKI173" s="5"/>
      <c r="BKJ173" s="5"/>
      <c r="BKK173" s="5"/>
      <c r="BKL173" s="5"/>
      <c r="BKM173" s="5"/>
      <c r="BKN173" s="5"/>
      <c r="BKO173" s="5"/>
      <c r="BKP173" s="5"/>
      <c r="BKQ173" s="5"/>
      <c r="BKR173" s="5"/>
      <c r="BKS173" s="5"/>
      <c r="BKT173" s="5"/>
      <c r="BKU173" s="5"/>
      <c r="BKV173" s="5"/>
      <c r="BKW173" s="5"/>
      <c r="BKX173" s="5"/>
      <c r="BKY173" s="5"/>
      <c r="BKZ173" s="5"/>
      <c r="BLA173" s="5"/>
      <c r="BLB173" s="5"/>
      <c r="BLC173" s="5"/>
      <c r="BLD173" s="5"/>
      <c r="BLE173" s="5"/>
      <c r="BLF173" s="5"/>
      <c r="BLG173" s="5"/>
      <c r="BLH173" s="5"/>
      <c r="BLI173" s="5"/>
      <c r="BLJ173" s="5"/>
      <c r="BLK173" s="5"/>
      <c r="BLL173" s="5"/>
      <c r="BLM173" s="5"/>
      <c r="BLN173" s="5"/>
      <c r="BLO173" s="5"/>
      <c r="BLP173" s="5"/>
      <c r="BLQ173" s="5"/>
      <c r="BLR173" s="5"/>
      <c r="BLS173" s="5"/>
      <c r="BLT173" s="5"/>
      <c r="BLU173" s="5"/>
      <c r="BLV173" s="5"/>
      <c r="BLW173" s="5"/>
      <c r="BLX173" s="5"/>
      <c r="BLY173" s="5"/>
      <c r="BLZ173" s="5"/>
      <c r="BMA173" s="5"/>
      <c r="BMB173" s="5"/>
      <c r="BMC173" s="5"/>
      <c r="BMD173" s="5"/>
      <c r="BME173" s="5"/>
      <c r="BMF173" s="5"/>
      <c r="BMG173" s="5"/>
      <c r="BMH173" s="5"/>
      <c r="BMI173" s="5"/>
      <c r="BMJ173" s="5"/>
      <c r="BMK173" s="5"/>
      <c r="BML173" s="5"/>
      <c r="BMM173" s="5"/>
      <c r="BMN173" s="5"/>
      <c r="BMO173" s="5"/>
      <c r="BMP173" s="5"/>
      <c r="BMQ173" s="5"/>
      <c r="BMR173" s="5"/>
      <c r="BMS173" s="5"/>
      <c r="BMT173" s="5"/>
      <c r="BMU173" s="5"/>
      <c r="BMV173" s="5"/>
      <c r="BMW173" s="5"/>
      <c r="BMX173" s="5"/>
      <c r="BMY173" s="5"/>
      <c r="BMZ173" s="5"/>
      <c r="BNA173" s="5"/>
      <c r="BNB173" s="5"/>
      <c r="BNC173" s="5"/>
      <c r="BND173" s="5"/>
      <c r="BNE173" s="5"/>
      <c r="BNF173" s="5"/>
      <c r="BNG173" s="5"/>
      <c r="BNH173" s="5"/>
      <c r="BNI173" s="5"/>
      <c r="BNJ173" s="5"/>
      <c r="BNK173" s="5"/>
      <c r="BNL173" s="5"/>
      <c r="BNM173" s="5"/>
      <c r="BNN173" s="5"/>
      <c r="BNO173" s="5"/>
      <c r="BNP173" s="5"/>
      <c r="BNQ173" s="5"/>
      <c r="BNR173" s="5"/>
      <c r="BNS173" s="5"/>
      <c r="BNT173" s="5"/>
      <c r="BNU173" s="5"/>
      <c r="BNV173" s="5"/>
      <c r="BNW173" s="5"/>
      <c r="BNX173" s="5"/>
      <c r="BNY173" s="5"/>
      <c r="BNZ173" s="5"/>
      <c r="BOA173" s="5"/>
      <c r="BOB173" s="5"/>
      <c r="BOC173" s="5"/>
      <c r="BOD173" s="5"/>
      <c r="BOE173" s="5"/>
      <c r="BOF173" s="5"/>
      <c r="BOG173" s="5"/>
      <c r="BOH173" s="5"/>
      <c r="BOI173" s="5"/>
      <c r="BOJ173" s="5"/>
      <c r="BOK173" s="5"/>
      <c r="BOL173" s="5"/>
      <c r="BOM173" s="5"/>
      <c r="BON173" s="5"/>
      <c r="BOO173" s="5"/>
      <c r="BOP173" s="5"/>
      <c r="BOQ173" s="5"/>
      <c r="BOR173" s="5"/>
      <c r="BOS173" s="5"/>
      <c r="BOT173" s="5"/>
      <c r="BOU173" s="5"/>
      <c r="BOV173" s="5"/>
      <c r="BOW173" s="5"/>
      <c r="BOX173" s="5"/>
      <c r="BOY173" s="5"/>
      <c r="BOZ173" s="5"/>
      <c r="BPA173" s="5"/>
      <c r="BPB173" s="5"/>
      <c r="BPC173" s="5"/>
      <c r="BPD173" s="5"/>
      <c r="BPE173" s="5"/>
      <c r="BPF173" s="5"/>
      <c r="BPG173" s="5"/>
      <c r="BPH173" s="5"/>
      <c r="BPI173" s="5"/>
      <c r="BPJ173" s="5"/>
      <c r="BPK173" s="5"/>
      <c r="BPL173" s="5"/>
      <c r="BPM173" s="5"/>
      <c r="BPN173" s="5"/>
      <c r="BPO173" s="5"/>
      <c r="BPP173" s="5"/>
      <c r="BPQ173" s="5"/>
      <c r="BPR173" s="5"/>
      <c r="BPS173" s="5"/>
      <c r="BPT173" s="5"/>
      <c r="BPU173" s="5"/>
      <c r="BPV173" s="5"/>
      <c r="BPW173" s="5"/>
      <c r="BPX173" s="5"/>
      <c r="BPY173" s="5"/>
      <c r="BPZ173" s="5"/>
      <c r="BQA173" s="5"/>
      <c r="BQB173" s="5"/>
      <c r="BQC173" s="5"/>
      <c r="BQD173" s="5"/>
      <c r="BQE173" s="5"/>
      <c r="BQF173" s="5"/>
      <c r="BQG173" s="5"/>
      <c r="BQH173" s="5"/>
      <c r="BQI173" s="5"/>
      <c r="BQJ173" s="5"/>
      <c r="BQK173" s="5"/>
      <c r="BQL173" s="5"/>
      <c r="BQM173" s="5"/>
      <c r="BQN173" s="5"/>
      <c r="BQO173" s="5"/>
      <c r="BQP173" s="5"/>
      <c r="BQQ173" s="5"/>
      <c r="BQR173" s="5"/>
      <c r="BQS173" s="5"/>
      <c r="BQT173" s="5"/>
      <c r="BQU173" s="5"/>
      <c r="BQV173" s="5"/>
      <c r="BQW173" s="5"/>
      <c r="BQX173" s="5"/>
      <c r="BQY173" s="5"/>
      <c r="BQZ173" s="5"/>
      <c r="BRA173" s="5"/>
      <c r="BRB173" s="5"/>
      <c r="BRC173" s="5"/>
      <c r="BRD173" s="5"/>
      <c r="BRE173" s="5"/>
      <c r="BRF173" s="5"/>
      <c r="BRG173" s="5"/>
      <c r="BRH173" s="5"/>
      <c r="BRI173" s="5"/>
      <c r="BRJ173" s="5"/>
      <c r="BRK173" s="5"/>
      <c r="BRL173" s="5"/>
      <c r="BRM173" s="5"/>
      <c r="BRN173" s="5"/>
      <c r="BRO173" s="5"/>
      <c r="BRP173" s="5"/>
      <c r="BRQ173" s="5"/>
      <c r="BRR173" s="5"/>
      <c r="BRS173" s="5"/>
      <c r="BRT173" s="5"/>
      <c r="BRU173" s="5"/>
      <c r="BRV173" s="5"/>
      <c r="BRW173" s="5"/>
      <c r="BRX173" s="5"/>
      <c r="BRY173" s="5"/>
      <c r="BRZ173" s="5"/>
      <c r="BSA173" s="5"/>
      <c r="BSB173" s="5"/>
      <c r="BSC173" s="5"/>
      <c r="BSD173" s="5"/>
      <c r="BSE173" s="5"/>
      <c r="BSF173" s="5"/>
      <c r="BSG173" s="5"/>
      <c r="BSH173" s="5"/>
      <c r="BSI173" s="5"/>
      <c r="BSJ173" s="5"/>
      <c r="BSK173" s="5"/>
      <c r="BSL173" s="5"/>
      <c r="BSM173" s="5"/>
      <c r="BSN173" s="5"/>
      <c r="BSO173" s="5"/>
      <c r="BSP173" s="5"/>
      <c r="BSQ173" s="5"/>
      <c r="BSR173" s="5"/>
      <c r="BSS173" s="5"/>
      <c r="BST173" s="5"/>
      <c r="BSU173" s="5"/>
      <c r="BSV173" s="5"/>
      <c r="BSW173" s="5"/>
      <c r="BSX173" s="5"/>
      <c r="BSY173" s="5"/>
      <c r="BSZ173" s="5"/>
      <c r="BTA173" s="5"/>
      <c r="BTB173" s="5"/>
      <c r="BTC173" s="5"/>
      <c r="BTD173" s="5"/>
      <c r="BTE173" s="5"/>
      <c r="BTF173" s="5"/>
      <c r="BTG173" s="5"/>
      <c r="BTH173" s="5"/>
      <c r="BTI173" s="5"/>
      <c r="BTJ173" s="5"/>
      <c r="BTK173" s="5"/>
      <c r="BTL173" s="5"/>
      <c r="BTM173" s="5"/>
      <c r="BTN173" s="5"/>
      <c r="BTO173" s="5"/>
      <c r="BTP173" s="5"/>
      <c r="BTQ173" s="5"/>
      <c r="BTR173" s="5"/>
      <c r="BTS173" s="5"/>
      <c r="BTT173" s="5"/>
      <c r="BTU173" s="5"/>
      <c r="BTV173" s="5"/>
      <c r="BTW173" s="5"/>
      <c r="BTX173" s="5"/>
      <c r="BTY173" s="5"/>
      <c r="BTZ173" s="5"/>
      <c r="BUA173" s="5"/>
      <c r="BUB173" s="5"/>
      <c r="BUC173" s="5"/>
      <c r="BUD173" s="5"/>
      <c r="BUE173" s="5"/>
      <c r="BUF173" s="5"/>
      <c r="BUG173" s="5"/>
      <c r="BUH173" s="5"/>
      <c r="BUI173" s="5"/>
      <c r="BUJ173" s="5"/>
      <c r="BUK173" s="5"/>
      <c r="BUL173" s="5"/>
      <c r="BUM173" s="5"/>
      <c r="BUN173" s="5"/>
      <c r="BUO173" s="5"/>
      <c r="BUP173" s="5"/>
      <c r="BUQ173" s="5"/>
      <c r="BUR173" s="5"/>
      <c r="BUS173" s="5"/>
      <c r="BUT173" s="5"/>
      <c r="BUU173" s="5"/>
      <c r="BUV173" s="5"/>
      <c r="BUW173" s="5"/>
      <c r="BUX173" s="5"/>
      <c r="BUY173" s="5"/>
      <c r="BUZ173" s="5"/>
      <c r="BVA173" s="5"/>
      <c r="BVB173" s="5"/>
      <c r="BVC173" s="5"/>
      <c r="BVD173" s="5"/>
      <c r="BVE173" s="5"/>
      <c r="BVF173" s="5"/>
      <c r="BVG173" s="5"/>
      <c r="BVH173" s="5"/>
      <c r="BVI173" s="5"/>
      <c r="BVJ173" s="5"/>
      <c r="BVK173" s="5"/>
      <c r="BVL173" s="5"/>
      <c r="BVM173" s="5"/>
      <c r="BVN173" s="5"/>
      <c r="BVO173" s="5"/>
      <c r="BVP173" s="5"/>
      <c r="BVQ173" s="5"/>
      <c r="BVR173" s="5"/>
      <c r="BVS173" s="5"/>
      <c r="BVT173" s="5"/>
      <c r="BVU173" s="5"/>
      <c r="BVV173" s="5"/>
      <c r="BVW173" s="5"/>
      <c r="BVX173" s="5"/>
      <c r="BVY173" s="5"/>
      <c r="BVZ173" s="5"/>
      <c r="BWA173" s="5"/>
      <c r="BWB173" s="5"/>
      <c r="BWC173" s="5"/>
      <c r="BWD173" s="5"/>
      <c r="BWE173" s="5"/>
      <c r="BWF173" s="5"/>
      <c r="BWG173" s="5"/>
      <c r="BWH173" s="5"/>
      <c r="BWI173" s="5"/>
      <c r="BWJ173" s="5"/>
      <c r="BWK173" s="5"/>
      <c r="BWL173" s="5"/>
      <c r="BWM173" s="5"/>
      <c r="BWN173" s="5"/>
      <c r="BWO173" s="5"/>
      <c r="BWP173" s="5"/>
      <c r="BWQ173" s="5"/>
      <c r="BWR173" s="5"/>
      <c r="BWS173" s="5"/>
      <c r="BWT173" s="5"/>
      <c r="BWU173" s="5"/>
      <c r="BWV173" s="5"/>
      <c r="BWW173" s="5"/>
      <c r="BWX173" s="5"/>
      <c r="BWY173" s="5"/>
      <c r="BWZ173" s="5"/>
      <c r="BXA173" s="5"/>
      <c r="BXB173" s="5"/>
      <c r="BXC173" s="5"/>
      <c r="BXD173" s="5"/>
      <c r="BXE173" s="5"/>
      <c r="BXF173" s="5"/>
      <c r="BXG173" s="5"/>
      <c r="BXH173" s="5"/>
      <c r="BXI173" s="5"/>
      <c r="BXJ173" s="5"/>
      <c r="BXK173" s="5"/>
      <c r="BXL173" s="5"/>
      <c r="BXM173" s="5"/>
      <c r="BXN173" s="5"/>
      <c r="BXO173" s="5"/>
      <c r="BXP173" s="5"/>
      <c r="BXQ173" s="5"/>
      <c r="BXR173" s="5"/>
      <c r="BXS173" s="5"/>
      <c r="BXT173" s="5"/>
      <c r="BXU173" s="5"/>
      <c r="BXV173" s="5"/>
      <c r="BXW173" s="5"/>
      <c r="BXX173" s="5"/>
      <c r="BXY173" s="5"/>
      <c r="BXZ173" s="5"/>
      <c r="BYA173" s="5"/>
      <c r="BYB173" s="5"/>
      <c r="BYC173" s="5"/>
      <c r="BYD173" s="5"/>
      <c r="BYE173" s="5"/>
      <c r="BYF173" s="5"/>
      <c r="BYG173" s="5"/>
      <c r="BYH173" s="5"/>
      <c r="BYI173" s="5"/>
      <c r="BYJ173" s="5"/>
      <c r="BYK173" s="5"/>
      <c r="BYL173" s="5"/>
      <c r="BYM173" s="5"/>
      <c r="BYN173" s="5"/>
      <c r="BYO173" s="5"/>
      <c r="BYP173" s="5"/>
      <c r="BYQ173" s="5"/>
      <c r="BYR173" s="5"/>
      <c r="BYS173" s="5"/>
      <c r="BYT173" s="5"/>
      <c r="BYU173" s="5"/>
      <c r="BYV173" s="5"/>
      <c r="BYW173" s="5"/>
      <c r="BYX173" s="5"/>
      <c r="BYY173" s="5"/>
      <c r="BYZ173" s="5"/>
      <c r="BZA173" s="5"/>
      <c r="BZB173" s="5"/>
      <c r="BZC173" s="5"/>
      <c r="BZD173" s="5"/>
      <c r="BZE173" s="5"/>
      <c r="BZF173" s="5"/>
      <c r="BZG173" s="5"/>
      <c r="BZH173" s="5"/>
      <c r="BZI173" s="5"/>
      <c r="BZJ173" s="5"/>
      <c r="BZK173" s="5"/>
      <c r="BZL173" s="5"/>
      <c r="BZM173" s="5"/>
      <c r="BZN173" s="5"/>
      <c r="BZO173" s="5"/>
      <c r="BZP173" s="5"/>
      <c r="BZQ173" s="5"/>
      <c r="BZR173" s="5"/>
      <c r="BZS173" s="5"/>
      <c r="BZT173" s="5"/>
      <c r="BZU173" s="5"/>
      <c r="BZV173" s="5"/>
      <c r="BZW173" s="5"/>
      <c r="BZX173" s="5"/>
      <c r="BZY173" s="5"/>
      <c r="BZZ173" s="5"/>
      <c r="CAA173" s="5"/>
      <c r="CAB173" s="5"/>
      <c r="CAC173" s="5"/>
      <c r="CAD173" s="5"/>
      <c r="CAE173" s="5"/>
      <c r="CAF173" s="5"/>
      <c r="CAG173" s="5"/>
      <c r="CAH173" s="5"/>
      <c r="CAI173" s="5"/>
      <c r="CAJ173" s="5"/>
      <c r="CAK173" s="5"/>
      <c r="CAL173" s="5"/>
      <c r="CAM173" s="5"/>
      <c r="CAN173" s="5"/>
      <c r="CAO173" s="5"/>
      <c r="CAP173" s="5"/>
      <c r="CAQ173" s="5"/>
      <c r="CAR173" s="5"/>
      <c r="CAS173" s="5"/>
      <c r="CAT173" s="5"/>
      <c r="CAU173" s="5"/>
      <c r="CAV173" s="5"/>
      <c r="CAW173" s="5"/>
      <c r="CAX173" s="5"/>
      <c r="CAY173" s="5"/>
      <c r="CAZ173" s="5"/>
      <c r="CBA173" s="5"/>
      <c r="CBB173" s="5"/>
      <c r="CBC173" s="5"/>
      <c r="CBD173" s="5"/>
      <c r="CBE173" s="5"/>
      <c r="CBF173" s="5"/>
      <c r="CBG173" s="5"/>
      <c r="CBH173" s="5"/>
      <c r="CBI173" s="5"/>
      <c r="CBJ173" s="5"/>
      <c r="CBK173" s="5"/>
      <c r="CBL173" s="5"/>
      <c r="CBM173" s="5"/>
      <c r="CBN173" s="5"/>
      <c r="CBO173" s="5"/>
      <c r="CBP173" s="5"/>
      <c r="CBQ173" s="5"/>
      <c r="CBR173" s="5"/>
      <c r="CBS173" s="5"/>
      <c r="CBT173" s="5"/>
      <c r="CBU173" s="5"/>
      <c r="CBV173" s="5"/>
      <c r="CBW173" s="5"/>
      <c r="CBX173" s="5"/>
      <c r="CBY173" s="5"/>
      <c r="CBZ173" s="5"/>
      <c r="CCA173" s="5"/>
      <c r="CCB173" s="5"/>
      <c r="CCC173" s="5"/>
      <c r="CCD173" s="5"/>
      <c r="CCE173" s="5"/>
      <c r="CCF173" s="5"/>
      <c r="CCG173" s="5"/>
      <c r="CCH173" s="5"/>
      <c r="CCI173" s="5"/>
      <c r="CCJ173" s="5"/>
      <c r="CCK173" s="5"/>
      <c r="CCL173" s="5"/>
      <c r="CCM173" s="5"/>
      <c r="CCN173" s="5"/>
      <c r="CCO173" s="5"/>
      <c r="CCP173" s="5"/>
      <c r="CCQ173" s="5"/>
      <c r="CCR173" s="5"/>
      <c r="CCS173" s="5"/>
      <c r="CCT173" s="5"/>
      <c r="CCU173" s="5"/>
      <c r="CCV173" s="5"/>
      <c r="CCW173" s="5"/>
      <c r="CCX173" s="5"/>
      <c r="CCY173" s="5"/>
      <c r="CCZ173" s="5"/>
    </row>
    <row r="174" spans="1:2132" ht="15.75" hidden="1" customHeight="1" outlineLevel="1">
      <c r="A174" s="851"/>
      <c r="B174" s="14" t="s">
        <v>401</v>
      </c>
      <c r="C174" s="36" t="s">
        <v>399</v>
      </c>
      <c r="D174" s="14"/>
      <c r="E174" s="12"/>
      <c r="F174" s="12"/>
      <c r="G174" s="14"/>
      <c r="H174" s="14"/>
      <c r="I174" s="13"/>
      <c r="J174" s="13"/>
      <c r="K174" s="13"/>
      <c r="L174" s="13"/>
      <c r="M174" s="13"/>
      <c r="N174" s="13"/>
      <c r="O174" s="13"/>
      <c r="P174" s="13"/>
      <c r="Q174" s="13"/>
      <c r="R174" s="13"/>
      <c r="S174" s="13"/>
      <c r="T174" s="13">
        <f t="shared" si="9"/>
        <v>73</v>
      </c>
      <c r="U174" s="12"/>
      <c r="V174" s="12"/>
      <c r="W174" s="12"/>
      <c r="X174" s="12">
        <v>2</v>
      </c>
      <c r="Y174" s="23"/>
      <c r="Z174" s="23"/>
      <c r="AA174" s="12"/>
      <c r="AB174" s="12"/>
      <c r="AC174" s="12">
        <v>2</v>
      </c>
      <c r="AD174" s="12"/>
      <c r="AE174" s="12">
        <v>2</v>
      </c>
      <c r="AF174" s="12">
        <v>21</v>
      </c>
      <c r="AG174" s="45">
        <v>8</v>
      </c>
      <c r="AH174" s="12">
        <v>2</v>
      </c>
      <c r="AI174" s="12">
        <v>4</v>
      </c>
      <c r="AJ174" s="45"/>
      <c r="AK174" s="12">
        <v>8</v>
      </c>
      <c r="AL174" s="12">
        <v>11</v>
      </c>
      <c r="AM174" s="12">
        <v>4</v>
      </c>
      <c r="AN174" s="12">
        <v>2</v>
      </c>
      <c r="AO174" s="12">
        <v>5</v>
      </c>
      <c r="AP174" s="12">
        <v>2</v>
      </c>
      <c r="AQ174" s="12"/>
      <c r="AR174" s="12"/>
      <c r="AS174" s="12"/>
      <c r="AT174" s="12"/>
      <c r="AU174" s="12"/>
      <c r="AV174" s="12"/>
      <c r="AW174" s="12"/>
      <c r="AX174" s="380"/>
      <c r="AY174" s="12"/>
      <c r="AZ174" s="511"/>
      <c r="BA174" s="511"/>
      <c r="BB174" s="511"/>
      <c r="BC174" s="140"/>
      <c r="BD174" s="507"/>
    </row>
    <row r="175" spans="1:2132" ht="15.75" customHeight="1">
      <c r="A175" s="18" t="s">
        <v>50</v>
      </c>
      <c r="B175" s="21"/>
      <c r="C175" s="21"/>
      <c r="D175" s="19"/>
      <c r="E175" s="19"/>
      <c r="F175" s="19"/>
      <c r="G175" s="21"/>
      <c r="H175" s="21"/>
      <c r="I175" s="20"/>
      <c r="J175" s="20"/>
      <c r="K175" s="20"/>
      <c r="L175" s="20"/>
      <c r="M175" s="20"/>
      <c r="N175" s="20"/>
      <c r="O175" s="20"/>
      <c r="P175" s="20"/>
      <c r="Q175" s="20"/>
      <c r="R175" s="20"/>
      <c r="S175" s="20"/>
      <c r="T175" s="20"/>
      <c r="U175" s="19"/>
      <c r="V175" s="19"/>
      <c r="W175" s="19"/>
      <c r="X175" s="19"/>
      <c r="Y175" s="203"/>
      <c r="Z175" s="203"/>
      <c r="AA175" s="19"/>
      <c r="AB175" s="19"/>
      <c r="AC175" s="19"/>
      <c r="AD175" s="366"/>
      <c r="AE175" s="366"/>
      <c r="AF175" s="19"/>
      <c r="AG175" s="129"/>
      <c r="AH175" s="19"/>
      <c r="AI175" s="19"/>
      <c r="AJ175" s="129"/>
      <c r="AK175" s="19"/>
      <c r="AL175" s="19"/>
      <c r="AM175" s="19"/>
      <c r="AN175" s="19"/>
      <c r="AO175" s="19"/>
      <c r="AP175" s="19"/>
      <c r="AQ175" s="19"/>
      <c r="AR175" s="19"/>
      <c r="AS175" s="19"/>
      <c r="AT175" s="19"/>
      <c r="AU175" s="19"/>
      <c r="AV175" s="19"/>
      <c r="AW175" s="19"/>
      <c r="AX175" s="384"/>
      <c r="AY175" s="19"/>
      <c r="AZ175" s="514"/>
      <c r="BA175" s="514"/>
      <c r="BB175" s="514"/>
      <c r="BC175" s="19"/>
      <c r="BD175" s="505"/>
    </row>
    <row r="176" spans="1:2132" outlineLevel="2">
      <c r="A176" s="6" t="s">
        <v>23</v>
      </c>
      <c r="B176" s="7"/>
      <c r="C176" s="7"/>
      <c r="D176" s="7"/>
      <c r="E176" s="7"/>
      <c r="F176" s="7"/>
      <c r="G176" s="7"/>
      <c r="H176" s="7"/>
      <c r="I176" s="10"/>
      <c r="J176" s="10"/>
      <c r="K176" s="10"/>
      <c r="L176" s="10"/>
      <c r="M176" s="138"/>
      <c r="N176" s="138"/>
      <c r="O176" s="138"/>
      <c r="P176" s="138"/>
      <c r="Q176" s="138"/>
      <c r="R176" s="138"/>
      <c r="S176" s="138"/>
      <c r="T176" s="138"/>
      <c r="U176" s="138"/>
      <c r="V176" s="138"/>
      <c r="W176" s="239"/>
      <c r="X176" s="138"/>
      <c r="Y176" s="10"/>
      <c r="Z176" s="10"/>
      <c r="AA176" s="138"/>
      <c r="AB176" s="138"/>
      <c r="AC176" s="138"/>
      <c r="AD176" s="368"/>
      <c r="AE176" s="368"/>
      <c r="AF176" s="138"/>
      <c r="AG176" s="138"/>
      <c r="AH176" s="138"/>
      <c r="AI176" s="138"/>
      <c r="AJ176" s="138"/>
      <c r="AK176" s="138"/>
      <c r="AL176" s="139"/>
      <c r="AM176" s="139"/>
      <c r="AN176" s="139"/>
      <c r="AO176" s="139"/>
      <c r="AP176" s="138"/>
      <c r="AQ176" s="138"/>
      <c r="AR176" s="138"/>
      <c r="AS176" s="138"/>
      <c r="AT176" s="138"/>
      <c r="AU176" s="160"/>
      <c r="AV176" s="160"/>
      <c r="AW176" s="160"/>
      <c r="AX176" s="385"/>
      <c r="AY176" s="160"/>
      <c r="AZ176" s="516"/>
      <c r="BA176" s="516"/>
      <c r="BB176" s="516"/>
      <c r="BC176" s="160"/>
      <c r="BD176" s="506"/>
    </row>
    <row r="177" spans="1:56" outlineLevel="3">
      <c r="A177" s="815" t="s">
        <v>685</v>
      </c>
      <c r="B177" s="8" t="s">
        <v>1569</v>
      </c>
      <c r="C177" s="8"/>
      <c r="D177" s="8"/>
      <c r="E177" s="8" t="s">
        <v>1958</v>
      </c>
      <c r="F177" s="8" t="s">
        <v>688</v>
      </c>
      <c r="G177" s="8" t="s">
        <v>689</v>
      </c>
      <c r="H177" s="8"/>
      <c r="I177" s="9"/>
      <c r="J177" s="23"/>
      <c r="K177" s="9"/>
      <c r="L177" s="9"/>
      <c r="M177" s="9"/>
      <c r="N177" s="9"/>
      <c r="O177" s="9"/>
      <c r="P177" s="9"/>
      <c r="Q177" s="9"/>
      <c r="R177" s="9"/>
      <c r="S177" s="9"/>
      <c r="T177" s="25">
        <f t="shared" si="9"/>
        <v>8</v>
      </c>
      <c r="U177" s="9"/>
      <c r="V177" s="23"/>
      <c r="W177" s="8"/>
      <c r="X177" s="23"/>
      <c r="Y177" s="9"/>
      <c r="Z177" s="9"/>
      <c r="AA177" s="23"/>
      <c r="AB177" s="23"/>
      <c r="AC177" s="9"/>
      <c r="AD177" s="489"/>
      <c r="AE177" s="363"/>
      <c r="AF177" s="23">
        <v>6</v>
      </c>
      <c r="AG177" s="23"/>
      <c r="AH177" s="23"/>
      <c r="AI177" s="23"/>
      <c r="AJ177" s="23"/>
      <c r="AK177" s="23">
        <v>2</v>
      </c>
      <c r="AL177" s="23"/>
      <c r="AM177" s="23"/>
      <c r="AN177" s="23"/>
      <c r="AO177" s="23"/>
      <c r="AP177" s="23"/>
      <c r="AQ177" s="23"/>
      <c r="AR177" s="23"/>
      <c r="AS177" s="23"/>
      <c r="AT177" s="23"/>
      <c r="AU177" s="23"/>
      <c r="AV177" s="23">
        <v>17</v>
      </c>
      <c r="AW177" s="382">
        <f t="shared" ref="AW177:AW192" si="13">T177-AV177</f>
        <v>-9</v>
      </c>
      <c r="AX177" s="382">
        <f>$T177-$AV177-$AW177</f>
        <v>0</v>
      </c>
      <c r="AY177" s="23" t="s">
        <v>656</v>
      </c>
      <c r="AZ177" s="515"/>
      <c r="BA177" s="515"/>
      <c r="BB177" s="515"/>
      <c r="BC177" s="123" t="s">
        <v>2000</v>
      </c>
      <c r="BD177" s="586" t="s">
        <v>1950</v>
      </c>
    </row>
    <row r="178" spans="1:56" outlineLevel="3">
      <c r="A178" s="816"/>
      <c r="B178" s="8" t="s">
        <v>1571</v>
      </c>
      <c r="C178" s="8"/>
      <c r="D178" s="8"/>
      <c r="E178" s="8" t="s">
        <v>691</v>
      </c>
      <c r="F178" s="8" t="s">
        <v>688</v>
      </c>
      <c r="G178" s="8" t="s">
        <v>689</v>
      </c>
      <c r="H178" s="8"/>
      <c r="I178" s="9"/>
      <c r="J178" s="23"/>
      <c r="K178" s="9"/>
      <c r="L178" s="9"/>
      <c r="M178" s="9"/>
      <c r="N178" s="9"/>
      <c r="O178" s="9"/>
      <c r="P178" s="9"/>
      <c r="Q178" s="9"/>
      <c r="R178" s="9"/>
      <c r="S178" s="9"/>
      <c r="T178" s="25">
        <f t="shared" si="9"/>
        <v>6</v>
      </c>
      <c r="U178" s="9"/>
      <c r="V178" s="23"/>
      <c r="W178" s="8"/>
      <c r="X178" s="23"/>
      <c r="Y178" s="9"/>
      <c r="Z178" s="9"/>
      <c r="AA178" s="23"/>
      <c r="AB178" s="23"/>
      <c r="AC178" s="9"/>
      <c r="AD178" s="489"/>
      <c r="AE178" s="363"/>
      <c r="AF178" s="23">
        <v>4</v>
      </c>
      <c r="AG178" s="23"/>
      <c r="AH178" s="23"/>
      <c r="AI178" s="23"/>
      <c r="AJ178" s="23"/>
      <c r="AK178" s="23">
        <v>2</v>
      </c>
      <c r="AL178" s="23"/>
      <c r="AM178" s="23"/>
      <c r="AN178" s="23"/>
      <c r="AO178" s="23"/>
      <c r="AP178" s="23"/>
      <c r="AQ178" s="23"/>
      <c r="AR178" s="23"/>
      <c r="AS178" s="23"/>
      <c r="AT178" s="23"/>
      <c r="AU178" s="23"/>
      <c r="AV178" s="23">
        <v>8</v>
      </c>
      <c r="AW178" s="382">
        <f t="shared" si="13"/>
        <v>-2</v>
      </c>
      <c r="AX178" s="382">
        <f t="shared" ref="AX178:AX244" si="14">$T178-$AV178-$AW178</f>
        <v>0</v>
      </c>
      <c r="AY178" s="23" t="s">
        <v>656</v>
      </c>
      <c r="AZ178" s="515"/>
      <c r="BA178" s="515"/>
      <c r="BB178" s="515"/>
      <c r="BC178" s="123" t="s">
        <v>2000</v>
      </c>
      <c r="BD178" s="586" t="s">
        <v>1950</v>
      </c>
    </row>
    <row r="179" spans="1:56" outlineLevel="3">
      <c r="A179" s="816"/>
      <c r="B179" s="8" t="s">
        <v>1570</v>
      </c>
      <c r="C179" s="8"/>
      <c r="D179" s="8"/>
      <c r="E179" s="8" t="s">
        <v>693</v>
      </c>
      <c r="F179" s="8" t="s">
        <v>688</v>
      </c>
      <c r="G179" s="8" t="s">
        <v>689</v>
      </c>
      <c r="H179" s="8"/>
      <c r="I179" s="9"/>
      <c r="J179" s="23"/>
      <c r="K179" s="9"/>
      <c r="L179" s="9"/>
      <c r="M179" s="9"/>
      <c r="N179" s="9"/>
      <c r="O179" s="9"/>
      <c r="P179" s="9"/>
      <c r="Q179" s="9"/>
      <c r="R179" s="9"/>
      <c r="S179" s="9"/>
      <c r="T179" s="25">
        <f t="shared" si="9"/>
        <v>10</v>
      </c>
      <c r="U179" s="9"/>
      <c r="V179" s="23"/>
      <c r="W179" s="8"/>
      <c r="X179" s="23"/>
      <c r="Y179" s="9"/>
      <c r="Z179" s="9"/>
      <c r="AA179" s="23"/>
      <c r="AB179" s="23"/>
      <c r="AC179" s="9"/>
      <c r="AD179" s="489"/>
      <c r="AE179" s="363"/>
      <c r="AF179" s="23">
        <v>2</v>
      </c>
      <c r="AG179" s="23"/>
      <c r="AH179" s="23"/>
      <c r="AI179" s="23">
        <v>8</v>
      </c>
      <c r="AJ179" s="23"/>
      <c r="AK179" s="23">
        <v>0</v>
      </c>
      <c r="AL179" s="23"/>
      <c r="AM179" s="23"/>
      <c r="AN179" s="23"/>
      <c r="AO179" s="23"/>
      <c r="AP179" s="23"/>
      <c r="AQ179" s="23"/>
      <c r="AR179" s="23"/>
      <c r="AS179" s="23"/>
      <c r="AT179" s="23"/>
      <c r="AU179" s="23"/>
      <c r="AV179" s="23">
        <v>6</v>
      </c>
      <c r="AW179" s="382">
        <f t="shared" si="13"/>
        <v>4</v>
      </c>
      <c r="AX179" s="382">
        <f t="shared" si="14"/>
        <v>0</v>
      </c>
      <c r="AY179" s="23" t="s">
        <v>656</v>
      </c>
      <c r="AZ179" s="515"/>
      <c r="BA179" s="515"/>
      <c r="BB179" s="515"/>
      <c r="BC179" s="304" t="s">
        <v>928</v>
      </c>
      <c r="BD179" s="586" t="s">
        <v>1963</v>
      </c>
    </row>
    <row r="180" spans="1:56" outlineLevel="3">
      <c r="A180" s="816"/>
      <c r="B180" s="8" t="s">
        <v>694</v>
      </c>
      <c r="C180" s="8"/>
      <c r="D180" s="8"/>
      <c r="E180" s="8" t="s">
        <v>1964</v>
      </c>
      <c r="F180" s="8" t="s">
        <v>696</v>
      </c>
      <c r="G180" s="8" t="s">
        <v>24</v>
      </c>
      <c r="H180" s="8"/>
      <c r="I180" s="9"/>
      <c r="J180" s="23"/>
      <c r="K180" s="9"/>
      <c r="L180" s="9"/>
      <c r="M180" s="9"/>
      <c r="N180" s="9"/>
      <c r="O180" s="9"/>
      <c r="P180" s="9"/>
      <c r="Q180" s="9"/>
      <c r="R180" s="9"/>
      <c r="S180" s="9"/>
      <c r="T180" s="25">
        <f t="shared" si="9"/>
        <v>8</v>
      </c>
      <c r="U180" s="9"/>
      <c r="V180" s="23"/>
      <c r="W180" s="8"/>
      <c r="X180" s="23"/>
      <c r="Y180" s="9"/>
      <c r="Z180" s="9"/>
      <c r="AA180" s="23"/>
      <c r="AB180" s="23"/>
      <c r="AC180" s="9"/>
      <c r="AD180" s="489"/>
      <c r="AE180" s="363">
        <v>2</v>
      </c>
      <c r="AF180" s="23">
        <v>2</v>
      </c>
      <c r="AG180" s="23"/>
      <c r="AH180" s="23"/>
      <c r="AI180" s="23"/>
      <c r="AJ180" s="23"/>
      <c r="AK180" s="23">
        <v>4</v>
      </c>
      <c r="AL180" s="23"/>
      <c r="AM180" s="23"/>
      <c r="AN180" s="23"/>
      <c r="AO180" s="23"/>
      <c r="AP180" s="23"/>
      <c r="AQ180" s="23"/>
      <c r="AR180" s="23"/>
      <c r="AS180" s="23"/>
      <c r="AT180" s="23"/>
      <c r="AU180" s="23"/>
      <c r="AV180" s="23">
        <v>7</v>
      </c>
      <c r="AW180" s="382">
        <f t="shared" si="13"/>
        <v>1</v>
      </c>
      <c r="AX180" s="382">
        <f t="shared" si="14"/>
        <v>0</v>
      </c>
      <c r="AY180" s="23" t="s">
        <v>656</v>
      </c>
      <c r="AZ180" s="515"/>
      <c r="BA180" s="515"/>
      <c r="BB180" s="515"/>
      <c r="BC180" s="304" t="s">
        <v>928</v>
      </c>
      <c r="BD180" s="586" t="s">
        <v>2559</v>
      </c>
    </row>
    <row r="181" spans="1:56" outlineLevel="3">
      <c r="A181" s="816"/>
      <c r="B181" s="8" t="s">
        <v>697</v>
      </c>
      <c r="C181" s="8"/>
      <c r="D181" s="8"/>
      <c r="E181" s="8" t="s">
        <v>698</v>
      </c>
      <c r="F181" s="8" t="s">
        <v>696</v>
      </c>
      <c r="G181" s="8" t="s">
        <v>24</v>
      </c>
      <c r="H181" s="8"/>
      <c r="I181" s="9"/>
      <c r="J181" s="23"/>
      <c r="K181" s="9"/>
      <c r="L181" s="9"/>
      <c r="M181" s="9"/>
      <c r="N181" s="9"/>
      <c r="O181" s="9"/>
      <c r="P181" s="9"/>
      <c r="Q181" s="9"/>
      <c r="R181" s="9"/>
      <c r="S181" s="9"/>
      <c r="T181" s="25">
        <f t="shared" si="9"/>
        <v>10</v>
      </c>
      <c r="U181" s="9"/>
      <c r="V181" s="23"/>
      <c r="W181" s="8"/>
      <c r="X181" s="23"/>
      <c r="Y181" s="9"/>
      <c r="Z181" s="9"/>
      <c r="AA181" s="23"/>
      <c r="AB181" s="23"/>
      <c r="AC181" s="9"/>
      <c r="AD181" s="489"/>
      <c r="AE181" s="363">
        <v>4</v>
      </c>
      <c r="AF181" s="23">
        <v>2</v>
      </c>
      <c r="AG181" s="23"/>
      <c r="AH181" s="23"/>
      <c r="AI181" s="23"/>
      <c r="AJ181" s="23"/>
      <c r="AK181" s="23">
        <v>4</v>
      </c>
      <c r="AL181" s="23"/>
      <c r="AM181" s="23"/>
      <c r="AN181" s="23"/>
      <c r="AO181" s="23"/>
      <c r="AP181" s="23"/>
      <c r="AQ181" s="23"/>
      <c r="AR181" s="23"/>
      <c r="AS181" s="23"/>
      <c r="AT181" s="23"/>
      <c r="AU181" s="23"/>
      <c r="AV181" s="23">
        <v>12</v>
      </c>
      <c r="AW181" s="382">
        <f t="shared" si="13"/>
        <v>-2</v>
      </c>
      <c r="AX181" s="382">
        <f t="shared" si="14"/>
        <v>0</v>
      </c>
      <c r="AY181" s="23" t="s">
        <v>656</v>
      </c>
      <c r="AZ181" s="515"/>
      <c r="BA181" s="515"/>
      <c r="BB181" s="515"/>
      <c r="BC181" s="602" t="s">
        <v>1999</v>
      </c>
      <c r="BD181" s="586" t="s">
        <v>1950</v>
      </c>
    </row>
    <row r="182" spans="1:56" outlineLevel="3">
      <c r="A182" s="817"/>
      <c r="B182" s="8" t="s">
        <v>699</v>
      </c>
      <c r="C182" s="8"/>
      <c r="D182" s="8"/>
      <c r="E182" s="8" t="s">
        <v>1531</v>
      </c>
      <c r="F182" s="8" t="s">
        <v>696</v>
      </c>
      <c r="G182" s="8" t="s">
        <v>24</v>
      </c>
      <c r="H182" s="8"/>
      <c r="I182" s="9"/>
      <c r="J182" s="23"/>
      <c r="K182" s="9"/>
      <c r="L182" s="9"/>
      <c r="M182" s="9"/>
      <c r="N182" s="9"/>
      <c r="O182" s="9"/>
      <c r="P182" s="9"/>
      <c r="Q182" s="9"/>
      <c r="R182" s="9"/>
      <c r="S182" s="9"/>
      <c r="T182" s="25">
        <f t="shared" si="9"/>
        <v>8</v>
      </c>
      <c r="U182" s="9"/>
      <c r="V182" s="23"/>
      <c r="W182" s="8"/>
      <c r="X182" s="23"/>
      <c r="Y182" s="9"/>
      <c r="Z182" s="9"/>
      <c r="AA182" s="23"/>
      <c r="AB182" s="23"/>
      <c r="AC182" s="9"/>
      <c r="AD182" s="489"/>
      <c r="AE182" s="363"/>
      <c r="AF182" s="23">
        <v>4</v>
      </c>
      <c r="AG182" s="23"/>
      <c r="AH182" s="23"/>
      <c r="AI182" s="23"/>
      <c r="AJ182" s="23"/>
      <c r="AK182" s="23">
        <v>4</v>
      </c>
      <c r="AL182" s="23"/>
      <c r="AM182" s="23"/>
      <c r="AN182" s="23"/>
      <c r="AO182" s="23"/>
      <c r="AP182" s="23"/>
      <c r="AQ182" s="23"/>
      <c r="AR182" s="23"/>
      <c r="AS182" s="23"/>
      <c r="AT182" s="23"/>
      <c r="AU182" s="23"/>
      <c r="AV182" s="23">
        <v>8</v>
      </c>
      <c r="AW182" s="382">
        <f t="shared" si="13"/>
        <v>0</v>
      </c>
      <c r="AX182" s="382">
        <f t="shared" si="14"/>
        <v>0</v>
      </c>
      <c r="AY182" s="23" t="s">
        <v>656</v>
      </c>
      <c r="AZ182" s="515"/>
      <c r="BA182" s="515"/>
      <c r="BB182" s="515"/>
      <c r="BC182" s="602" t="s">
        <v>1999</v>
      </c>
      <c r="BD182" s="586" t="s">
        <v>1950</v>
      </c>
    </row>
    <row r="183" spans="1:56" outlineLevel="3">
      <c r="A183" s="815" t="s">
        <v>701</v>
      </c>
      <c r="B183" s="8" t="s">
        <v>2413</v>
      </c>
      <c r="C183" s="8"/>
      <c r="D183" s="8"/>
      <c r="E183" s="8" t="s">
        <v>703</v>
      </c>
      <c r="F183" s="8" t="s">
        <v>669</v>
      </c>
      <c r="G183" s="8" t="s">
        <v>24</v>
      </c>
      <c r="H183" s="8"/>
      <c r="I183" s="9"/>
      <c r="J183" s="23"/>
      <c r="K183" s="9"/>
      <c r="L183" s="9"/>
      <c r="M183" s="9"/>
      <c r="N183" s="9"/>
      <c r="O183" s="9"/>
      <c r="P183" s="9"/>
      <c r="Q183" s="9"/>
      <c r="R183" s="9"/>
      <c r="S183" s="9"/>
      <c r="T183" s="25">
        <f t="shared" si="9"/>
        <v>32</v>
      </c>
      <c r="U183" s="9"/>
      <c r="V183" s="23"/>
      <c r="W183" s="23">
        <v>2</v>
      </c>
      <c r="X183" s="23"/>
      <c r="Y183" s="9"/>
      <c r="Z183" s="9"/>
      <c r="AA183" s="23"/>
      <c r="AB183" s="23"/>
      <c r="AC183" s="9"/>
      <c r="AD183" s="489"/>
      <c r="AE183" s="363"/>
      <c r="AF183" s="23">
        <v>6</v>
      </c>
      <c r="AG183" s="23"/>
      <c r="AH183" s="23"/>
      <c r="AI183" s="23">
        <v>0</v>
      </c>
      <c r="AJ183" s="23"/>
      <c r="AK183" s="23">
        <v>4</v>
      </c>
      <c r="AL183" s="23">
        <v>20</v>
      </c>
      <c r="AM183" s="23"/>
      <c r="AN183" s="23"/>
      <c r="AO183" s="23"/>
      <c r="AP183" s="23"/>
      <c r="AQ183" s="23"/>
      <c r="AR183" s="23"/>
      <c r="AS183" s="23"/>
      <c r="AT183" s="23"/>
      <c r="AU183" s="23"/>
      <c r="AV183" s="23">
        <v>48</v>
      </c>
      <c r="AW183" s="382">
        <f t="shared" si="13"/>
        <v>-16</v>
      </c>
      <c r="AX183" s="382">
        <f t="shared" si="14"/>
        <v>0</v>
      </c>
      <c r="AY183" s="23" t="s">
        <v>656</v>
      </c>
      <c r="AZ183" s="515"/>
      <c r="BA183" s="515"/>
      <c r="BB183" s="515"/>
      <c r="BC183" s="602" t="s">
        <v>1999</v>
      </c>
      <c r="BD183" s="586" t="s">
        <v>1962</v>
      </c>
    </row>
    <row r="184" spans="1:56" outlineLevel="3">
      <c r="A184" s="816"/>
      <c r="B184" s="8" t="s">
        <v>2414</v>
      </c>
      <c r="C184" s="8"/>
      <c r="D184" s="8"/>
      <c r="E184" s="8" t="s">
        <v>679</v>
      </c>
      <c r="F184" s="8" t="s">
        <v>669</v>
      </c>
      <c r="G184" s="8" t="s">
        <v>24</v>
      </c>
      <c r="H184" s="8"/>
      <c r="I184" s="9"/>
      <c r="J184" s="23"/>
      <c r="K184" s="9"/>
      <c r="L184" s="9"/>
      <c r="M184" s="9"/>
      <c r="N184" s="9"/>
      <c r="O184" s="9"/>
      <c r="P184" s="9"/>
      <c r="Q184" s="9"/>
      <c r="R184" s="9"/>
      <c r="S184" s="9"/>
      <c r="T184" s="25">
        <f t="shared" si="9"/>
        <v>10</v>
      </c>
      <c r="U184" s="9"/>
      <c r="V184" s="23"/>
      <c r="W184" s="23"/>
      <c r="X184" s="23"/>
      <c r="Y184" s="9"/>
      <c r="Z184" s="9"/>
      <c r="AA184" s="23"/>
      <c r="AB184" s="23"/>
      <c r="AC184" s="9"/>
      <c r="AD184" s="489"/>
      <c r="AE184" s="363">
        <v>2</v>
      </c>
      <c r="AF184" s="23">
        <v>4</v>
      </c>
      <c r="AG184" s="23"/>
      <c r="AH184" s="23"/>
      <c r="AI184" s="23"/>
      <c r="AJ184" s="23"/>
      <c r="AK184" s="23">
        <v>4</v>
      </c>
      <c r="AL184" s="23"/>
      <c r="AM184" s="23"/>
      <c r="AN184" s="23"/>
      <c r="AO184" s="23"/>
      <c r="AP184" s="23"/>
      <c r="AQ184" s="23"/>
      <c r="AR184" s="23"/>
      <c r="AS184" s="23"/>
      <c r="AT184" s="23"/>
      <c r="AU184" s="23"/>
      <c r="AV184" s="23">
        <v>10</v>
      </c>
      <c r="AW184" s="382">
        <f t="shared" si="13"/>
        <v>0</v>
      </c>
      <c r="AX184" s="382">
        <f t="shared" si="14"/>
        <v>0</v>
      </c>
      <c r="AY184" s="23" t="s">
        <v>656</v>
      </c>
      <c r="AZ184" s="515"/>
      <c r="BA184" s="515"/>
      <c r="BB184" s="515"/>
      <c r="BC184" s="602" t="s">
        <v>1999</v>
      </c>
      <c r="BD184" s="586" t="s">
        <v>1950</v>
      </c>
    </row>
    <row r="185" spans="1:56" outlineLevel="3">
      <c r="A185" s="816"/>
      <c r="B185" s="8" t="s">
        <v>1568</v>
      </c>
      <c r="C185" s="8"/>
      <c r="D185" s="8"/>
      <c r="E185" s="8" t="s">
        <v>705</v>
      </c>
      <c r="F185" s="8" t="s">
        <v>669</v>
      </c>
      <c r="G185" s="8" t="s">
        <v>24</v>
      </c>
      <c r="H185" s="8"/>
      <c r="I185" s="9"/>
      <c r="J185" s="23"/>
      <c r="K185" s="9"/>
      <c r="L185" s="9"/>
      <c r="M185" s="9"/>
      <c r="N185" s="9"/>
      <c r="O185" s="9"/>
      <c r="P185" s="9"/>
      <c r="Q185" s="9"/>
      <c r="R185" s="9"/>
      <c r="S185" s="9"/>
      <c r="T185" s="25">
        <f t="shared" si="9"/>
        <v>62</v>
      </c>
      <c r="U185" s="9"/>
      <c r="V185" s="23">
        <v>4</v>
      </c>
      <c r="W185" s="23"/>
      <c r="X185" s="23"/>
      <c r="Y185" s="9"/>
      <c r="Z185" s="9"/>
      <c r="AA185" s="23"/>
      <c r="AB185" s="23"/>
      <c r="AC185" s="9"/>
      <c r="AD185" s="489"/>
      <c r="AE185" s="363">
        <v>4</v>
      </c>
      <c r="AF185" s="23">
        <v>4</v>
      </c>
      <c r="AG185" s="23">
        <v>20</v>
      </c>
      <c r="AH185" s="23"/>
      <c r="AI185" s="23">
        <v>16</v>
      </c>
      <c r="AJ185" s="23"/>
      <c r="AK185" s="23">
        <v>4</v>
      </c>
      <c r="AL185" s="23">
        <v>10</v>
      </c>
      <c r="AM185" s="23"/>
      <c r="AN185" s="23"/>
      <c r="AO185" s="23"/>
      <c r="AP185" s="23"/>
      <c r="AQ185" s="23"/>
      <c r="AR185" s="23"/>
      <c r="AS185" s="23"/>
      <c r="AT185" s="23"/>
      <c r="AU185" s="23"/>
      <c r="AV185" s="23">
        <v>107</v>
      </c>
      <c r="AW185" s="382">
        <f t="shared" si="13"/>
        <v>-45</v>
      </c>
      <c r="AX185" s="382">
        <f t="shared" si="14"/>
        <v>0</v>
      </c>
      <c r="AY185" s="23" t="s">
        <v>656</v>
      </c>
      <c r="AZ185" s="515"/>
      <c r="BA185" s="515"/>
      <c r="BB185" s="515"/>
      <c r="BC185" s="602" t="s">
        <v>1999</v>
      </c>
      <c r="BD185" s="586" t="s">
        <v>2560</v>
      </c>
    </row>
    <row r="186" spans="1:56" outlineLevel="3">
      <c r="A186" s="816"/>
      <c r="B186" s="8" t="s">
        <v>667</v>
      </c>
      <c r="C186" s="8"/>
      <c r="D186" s="8"/>
      <c r="E186" s="8" t="s">
        <v>668</v>
      </c>
      <c r="F186" s="8" t="s">
        <v>669</v>
      </c>
      <c r="G186" s="8" t="s">
        <v>24</v>
      </c>
      <c r="H186" s="8"/>
      <c r="I186" s="9"/>
      <c r="J186" s="23"/>
      <c r="K186" s="9"/>
      <c r="L186" s="9"/>
      <c r="M186" s="9"/>
      <c r="N186" s="9"/>
      <c r="O186" s="9"/>
      <c r="P186" s="9"/>
      <c r="Q186" s="9"/>
      <c r="R186" s="9"/>
      <c r="S186" s="9"/>
      <c r="T186" s="25">
        <f t="shared" si="9"/>
        <v>16</v>
      </c>
      <c r="U186" s="9"/>
      <c r="V186" s="23">
        <v>4</v>
      </c>
      <c r="W186" s="23"/>
      <c r="X186" s="23"/>
      <c r="Y186" s="9"/>
      <c r="Z186" s="9"/>
      <c r="AA186" s="23"/>
      <c r="AB186" s="23"/>
      <c r="AC186" s="9"/>
      <c r="AD186" s="489"/>
      <c r="AE186" s="363"/>
      <c r="AF186" s="23">
        <v>4</v>
      </c>
      <c r="AG186" s="23"/>
      <c r="AH186" s="23"/>
      <c r="AI186" s="23">
        <v>0</v>
      </c>
      <c r="AJ186" s="23"/>
      <c r="AK186" s="23">
        <v>4</v>
      </c>
      <c r="AL186" s="23"/>
      <c r="AM186" s="23"/>
      <c r="AN186" s="23"/>
      <c r="AO186" s="23"/>
      <c r="AP186" s="23">
        <v>4</v>
      </c>
      <c r="AQ186" s="23"/>
      <c r="AR186" s="23"/>
      <c r="AS186" s="23"/>
      <c r="AT186" s="23"/>
      <c r="AU186" s="23"/>
      <c r="AV186" s="23">
        <v>16</v>
      </c>
      <c r="AW186" s="382">
        <f t="shared" si="13"/>
        <v>0</v>
      </c>
      <c r="AX186" s="382">
        <f t="shared" si="14"/>
        <v>0</v>
      </c>
      <c r="AY186" s="23" t="s">
        <v>1989</v>
      </c>
      <c r="AZ186" s="515"/>
      <c r="BA186" s="515"/>
      <c r="BB186" s="515"/>
      <c r="BC186" s="602" t="s">
        <v>1999</v>
      </c>
      <c r="BD186" s="586" t="s">
        <v>1950</v>
      </c>
    </row>
    <row r="187" spans="1:56" outlineLevel="3">
      <c r="A187" s="816"/>
      <c r="B187" s="8" t="s">
        <v>706</v>
      </c>
      <c r="C187" s="8"/>
      <c r="D187" s="8"/>
      <c r="E187" s="8" t="s">
        <v>681</v>
      </c>
      <c r="F187" s="8" t="s">
        <v>669</v>
      </c>
      <c r="G187" s="8" t="s">
        <v>24</v>
      </c>
      <c r="H187" s="8"/>
      <c r="I187" s="9"/>
      <c r="J187" s="23"/>
      <c r="K187" s="9"/>
      <c r="L187" s="9"/>
      <c r="M187" s="9"/>
      <c r="N187" s="9"/>
      <c r="O187" s="9"/>
      <c r="P187" s="9"/>
      <c r="Q187" s="9"/>
      <c r="R187" s="9"/>
      <c r="S187" s="9"/>
      <c r="T187" s="25">
        <f t="shared" si="9"/>
        <v>18</v>
      </c>
      <c r="U187" s="9"/>
      <c r="V187" s="23"/>
      <c r="W187" s="23"/>
      <c r="X187" s="23"/>
      <c r="Y187" s="9"/>
      <c r="Z187" s="9"/>
      <c r="AA187" s="23"/>
      <c r="AB187" s="23"/>
      <c r="AC187" s="9"/>
      <c r="AD187" s="489"/>
      <c r="AE187" s="363"/>
      <c r="AF187" s="23">
        <v>2</v>
      </c>
      <c r="AG187" s="23"/>
      <c r="AH187" s="23"/>
      <c r="AI187" s="23">
        <v>16</v>
      </c>
      <c r="AJ187" s="23"/>
      <c r="AK187" s="23"/>
      <c r="AL187" s="23"/>
      <c r="AM187" s="23"/>
      <c r="AN187" s="23"/>
      <c r="AO187" s="23"/>
      <c r="AP187" s="23"/>
      <c r="AQ187" s="23"/>
      <c r="AR187" s="23"/>
      <c r="AS187" s="23"/>
      <c r="AT187" s="23"/>
      <c r="AU187" s="23"/>
      <c r="AV187" s="23">
        <v>46</v>
      </c>
      <c r="AW187" s="382">
        <f t="shared" si="13"/>
        <v>-28</v>
      </c>
      <c r="AX187" s="382">
        <f t="shared" si="14"/>
        <v>0</v>
      </c>
      <c r="AY187" s="23" t="s">
        <v>656</v>
      </c>
      <c r="AZ187" s="515"/>
      <c r="BA187" s="515"/>
      <c r="BB187" s="515"/>
      <c r="BC187" s="602" t="s">
        <v>1999</v>
      </c>
      <c r="BD187" s="586" t="s">
        <v>1950</v>
      </c>
    </row>
    <row r="188" spans="1:56" outlineLevel="3">
      <c r="A188" s="816"/>
      <c r="B188" s="8" t="s">
        <v>682</v>
      </c>
      <c r="C188" s="8"/>
      <c r="D188" s="8"/>
      <c r="E188" s="8" t="s">
        <v>707</v>
      </c>
      <c r="F188" s="8" t="s">
        <v>669</v>
      </c>
      <c r="G188" s="8" t="s">
        <v>24</v>
      </c>
      <c r="H188" s="8"/>
      <c r="I188" s="9"/>
      <c r="J188" s="23"/>
      <c r="K188" s="9"/>
      <c r="L188" s="9"/>
      <c r="M188" s="9"/>
      <c r="N188" s="9"/>
      <c r="O188" s="9"/>
      <c r="P188" s="9"/>
      <c r="Q188" s="9"/>
      <c r="R188" s="9"/>
      <c r="S188" s="9"/>
      <c r="T188" s="25">
        <f t="shared" si="9"/>
        <v>8</v>
      </c>
      <c r="U188" s="9"/>
      <c r="V188" s="23"/>
      <c r="W188" s="23"/>
      <c r="X188" s="23"/>
      <c r="Y188" s="9"/>
      <c r="Z188" s="9"/>
      <c r="AA188" s="23"/>
      <c r="AB188" s="23"/>
      <c r="AC188" s="9"/>
      <c r="AD188" s="489"/>
      <c r="AE188" s="363"/>
      <c r="AF188" s="23">
        <v>4</v>
      </c>
      <c r="AG188" s="23"/>
      <c r="AH188" s="23"/>
      <c r="AI188" s="23"/>
      <c r="AJ188" s="23"/>
      <c r="AK188" s="23">
        <v>4</v>
      </c>
      <c r="AL188" s="23"/>
      <c r="AM188" s="23"/>
      <c r="AN188" s="23"/>
      <c r="AO188" s="23"/>
      <c r="AP188" s="23"/>
      <c r="AQ188" s="23"/>
      <c r="AR188" s="23"/>
      <c r="AS188" s="23"/>
      <c r="AT188" s="23"/>
      <c r="AU188" s="23"/>
      <c r="AV188" s="23">
        <v>32</v>
      </c>
      <c r="AW188" s="382">
        <f t="shared" si="13"/>
        <v>-24</v>
      </c>
      <c r="AX188" s="382">
        <f t="shared" si="14"/>
        <v>0</v>
      </c>
      <c r="AY188" s="23" t="s">
        <v>656</v>
      </c>
      <c r="AZ188" s="515"/>
      <c r="BA188" s="515"/>
      <c r="BB188" s="515"/>
      <c r="BC188" s="602" t="s">
        <v>1999</v>
      </c>
      <c r="BD188" s="586" t="s">
        <v>1950</v>
      </c>
    </row>
    <row r="189" spans="1:56" outlineLevel="3">
      <c r="A189" s="817"/>
      <c r="B189" s="8" t="s">
        <v>683</v>
      </c>
      <c r="C189" s="8"/>
      <c r="D189" s="8"/>
      <c r="E189" s="8" t="s">
        <v>684</v>
      </c>
      <c r="F189" s="8" t="s">
        <v>669</v>
      </c>
      <c r="G189" s="8" t="s">
        <v>24</v>
      </c>
      <c r="H189" s="8"/>
      <c r="I189" s="9"/>
      <c r="J189" s="23"/>
      <c r="K189" s="9"/>
      <c r="L189" s="9"/>
      <c r="M189" s="9"/>
      <c r="N189" s="9"/>
      <c r="O189" s="9"/>
      <c r="P189" s="9"/>
      <c r="Q189" s="9"/>
      <c r="R189" s="9"/>
      <c r="S189" s="9"/>
      <c r="T189" s="25">
        <f t="shared" si="9"/>
        <v>10</v>
      </c>
      <c r="U189" s="9"/>
      <c r="V189" s="23"/>
      <c r="W189" s="23"/>
      <c r="X189" s="23"/>
      <c r="Y189" s="9"/>
      <c r="Z189" s="9"/>
      <c r="AA189" s="23"/>
      <c r="AB189" s="23"/>
      <c r="AC189" s="9"/>
      <c r="AD189" s="489"/>
      <c r="AE189" s="363"/>
      <c r="AF189" s="23">
        <v>6</v>
      </c>
      <c r="AG189" s="23"/>
      <c r="AH189" s="23"/>
      <c r="AI189" s="23"/>
      <c r="AJ189" s="23"/>
      <c r="AK189" s="23">
        <v>4</v>
      </c>
      <c r="AL189" s="23"/>
      <c r="AM189" s="23"/>
      <c r="AN189" s="23"/>
      <c r="AO189" s="23"/>
      <c r="AP189" s="23"/>
      <c r="AQ189" s="23"/>
      <c r="AR189" s="23"/>
      <c r="AS189" s="23"/>
      <c r="AT189" s="23"/>
      <c r="AU189" s="23"/>
      <c r="AV189" s="23">
        <v>22</v>
      </c>
      <c r="AW189" s="382">
        <f t="shared" si="13"/>
        <v>-12</v>
      </c>
      <c r="AX189" s="382">
        <f t="shared" si="14"/>
        <v>0</v>
      </c>
      <c r="AY189" s="23" t="s">
        <v>656</v>
      </c>
      <c r="AZ189" s="515"/>
      <c r="BA189" s="515"/>
      <c r="BB189" s="515"/>
      <c r="BC189" s="602" t="s">
        <v>1999</v>
      </c>
      <c r="BD189" s="586" t="s">
        <v>1950</v>
      </c>
    </row>
    <row r="190" spans="1:56" outlineLevel="3">
      <c r="A190" s="815" t="s">
        <v>708</v>
      </c>
      <c r="B190" s="8" t="s">
        <v>709</v>
      </c>
      <c r="C190" s="8"/>
      <c r="D190" s="8"/>
      <c r="E190" s="8" t="s">
        <v>882</v>
      </c>
      <c r="F190" s="8" t="s">
        <v>669</v>
      </c>
      <c r="G190" s="8" t="s">
        <v>24</v>
      </c>
      <c r="H190" s="8"/>
      <c r="I190" s="9"/>
      <c r="J190" s="23"/>
      <c r="K190" s="9"/>
      <c r="L190" s="9"/>
      <c r="M190" s="9"/>
      <c r="N190" s="9"/>
      <c r="O190" s="9"/>
      <c r="P190" s="9"/>
      <c r="Q190" s="9"/>
      <c r="R190" s="9"/>
      <c r="S190" s="9"/>
      <c r="T190" s="25">
        <f t="shared" si="9"/>
        <v>2</v>
      </c>
      <c r="U190" s="9"/>
      <c r="V190" s="23"/>
      <c r="W190" s="23"/>
      <c r="X190" s="23"/>
      <c r="Y190" s="9"/>
      <c r="Z190" s="9"/>
      <c r="AA190" s="23"/>
      <c r="AB190" s="23"/>
      <c r="AC190" s="9"/>
      <c r="AD190" s="489"/>
      <c r="AE190" s="363"/>
      <c r="AF190" s="23">
        <v>2</v>
      </c>
      <c r="AG190" s="23"/>
      <c r="AH190" s="23"/>
      <c r="AI190" s="23"/>
      <c r="AJ190" s="23"/>
      <c r="AK190" s="23"/>
      <c r="AL190" s="23"/>
      <c r="AM190" s="23"/>
      <c r="AN190" s="23"/>
      <c r="AO190" s="23"/>
      <c r="AP190" s="23"/>
      <c r="AQ190" s="23"/>
      <c r="AR190" s="23"/>
      <c r="AS190" s="23"/>
      <c r="AT190" s="23"/>
      <c r="AU190" s="23"/>
      <c r="AV190" s="23">
        <v>6</v>
      </c>
      <c r="AW190" s="382">
        <f t="shared" si="13"/>
        <v>-4</v>
      </c>
      <c r="AX190" s="382">
        <f t="shared" si="14"/>
        <v>0</v>
      </c>
      <c r="AY190" s="23" t="s">
        <v>656</v>
      </c>
      <c r="AZ190" s="515"/>
      <c r="BA190" s="515"/>
      <c r="BB190" s="515"/>
      <c r="BC190" s="602" t="s">
        <v>1999</v>
      </c>
      <c r="BD190" s="586" t="s">
        <v>1950</v>
      </c>
    </row>
    <row r="191" spans="1:56" outlineLevel="3">
      <c r="A191" s="816"/>
      <c r="B191" s="8" t="s">
        <v>710</v>
      </c>
      <c r="C191" s="8"/>
      <c r="D191" s="8"/>
      <c r="E191" s="8" t="s">
        <v>883</v>
      </c>
      <c r="F191" s="8" t="s">
        <v>669</v>
      </c>
      <c r="G191" s="8" t="s">
        <v>24</v>
      </c>
      <c r="H191" s="8"/>
      <c r="I191" s="9"/>
      <c r="J191" s="23"/>
      <c r="K191" s="9"/>
      <c r="L191" s="9"/>
      <c r="M191" s="9"/>
      <c r="N191" s="9"/>
      <c r="O191" s="9"/>
      <c r="P191" s="9"/>
      <c r="Q191" s="9"/>
      <c r="R191" s="9"/>
      <c r="S191" s="9"/>
      <c r="T191" s="25">
        <f t="shared" si="9"/>
        <v>2</v>
      </c>
      <c r="U191" s="9"/>
      <c r="V191" s="23"/>
      <c r="W191" s="23"/>
      <c r="X191" s="23"/>
      <c r="Y191" s="9"/>
      <c r="Z191" s="9"/>
      <c r="AA191" s="23"/>
      <c r="AB191" s="23"/>
      <c r="AC191" s="9"/>
      <c r="AD191" s="489"/>
      <c r="AE191" s="363"/>
      <c r="AF191" s="23">
        <v>2</v>
      </c>
      <c r="AG191" s="23"/>
      <c r="AH191" s="23"/>
      <c r="AI191" s="23"/>
      <c r="AJ191" s="23"/>
      <c r="AK191" s="23">
        <v>0</v>
      </c>
      <c r="AL191" s="23"/>
      <c r="AM191" s="23"/>
      <c r="AN191" s="23"/>
      <c r="AO191" s="23"/>
      <c r="AP191" s="23"/>
      <c r="AQ191" s="23"/>
      <c r="AR191" s="23"/>
      <c r="AS191" s="23"/>
      <c r="AT191" s="23"/>
      <c r="AU191" s="23"/>
      <c r="AV191" s="23">
        <v>6</v>
      </c>
      <c r="AW191" s="382">
        <f t="shared" si="13"/>
        <v>-4</v>
      </c>
      <c r="AX191" s="382">
        <f t="shared" si="14"/>
        <v>0</v>
      </c>
      <c r="AY191" s="23" t="s">
        <v>656</v>
      </c>
      <c r="AZ191" s="515"/>
      <c r="BA191" s="515"/>
      <c r="BB191" s="515"/>
      <c r="BC191" s="602" t="s">
        <v>1999</v>
      </c>
      <c r="BD191" s="586" t="s">
        <v>1950</v>
      </c>
    </row>
    <row r="192" spans="1:56" outlineLevel="3">
      <c r="A192" s="817"/>
      <c r="B192" s="8" t="s">
        <v>711</v>
      </c>
      <c r="C192" s="8"/>
      <c r="D192" s="8"/>
      <c r="E192" s="8" t="s">
        <v>1976</v>
      </c>
      <c r="F192" s="8" t="s">
        <v>669</v>
      </c>
      <c r="G192" s="8" t="s">
        <v>24</v>
      </c>
      <c r="H192" s="8"/>
      <c r="I192" s="9"/>
      <c r="J192" s="23"/>
      <c r="K192" s="9"/>
      <c r="L192" s="9"/>
      <c r="M192" s="9"/>
      <c r="N192" s="9"/>
      <c r="O192" s="9"/>
      <c r="P192" s="9"/>
      <c r="Q192" s="9"/>
      <c r="R192" s="9"/>
      <c r="S192" s="9"/>
      <c r="T192" s="25">
        <f t="shared" si="9"/>
        <v>20</v>
      </c>
      <c r="U192" s="9"/>
      <c r="V192" s="23"/>
      <c r="W192" s="23"/>
      <c r="X192" s="23"/>
      <c r="Y192" s="9"/>
      <c r="Z192" s="9"/>
      <c r="AA192" s="23"/>
      <c r="AB192" s="23"/>
      <c r="AC192" s="9"/>
      <c r="AD192" s="489"/>
      <c r="AE192" s="363"/>
      <c r="AF192" s="23">
        <v>2</v>
      </c>
      <c r="AG192" s="23"/>
      <c r="AH192" s="23"/>
      <c r="AI192" s="23"/>
      <c r="AJ192" s="23">
        <v>16</v>
      </c>
      <c r="AK192" s="23">
        <v>2</v>
      </c>
      <c r="AL192" s="23"/>
      <c r="AM192" s="23"/>
      <c r="AN192" s="23"/>
      <c r="AO192" s="23"/>
      <c r="AP192" s="23"/>
      <c r="AQ192" s="23"/>
      <c r="AR192" s="23"/>
      <c r="AS192" s="23"/>
      <c r="AT192" s="23"/>
      <c r="AU192" s="23"/>
      <c r="AV192" s="23">
        <f>6+20</f>
        <v>26</v>
      </c>
      <c r="AW192" s="382">
        <f t="shared" si="13"/>
        <v>-6</v>
      </c>
      <c r="AX192" s="382">
        <f t="shared" si="14"/>
        <v>0</v>
      </c>
      <c r="AY192" s="23" t="s">
        <v>656</v>
      </c>
      <c r="AZ192" s="515"/>
      <c r="BA192" s="515"/>
      <c r="BB192" s="515"/>
      <c r="BC192" s="602" t="s">
        <v>1999</v>
      </c>
      <c r="BD192" s="586" t="s">
        <v>1979</v>
      </c>
    </row>
    <row r="193" spans="1:56" ht="33" customHeight="1" outlineLevel="2">
      <c r="A193" s="1" t="s">
        <v>1429</v>
      </c>
      <c r="B193" s="8" t="s">
        <v>1469</v>
      </c>
      <c r="C193" s="8"/>
      <c r="D193" s="8"/>
      <c r="E193" s="601" t="s">
        <v>1470</v>
      </c>
      <c r="F193" s="8" t="s">
        <v>918</v>
      </c>
      <c r="G193" s="8" t="s">
        <v>24</v>
      </c>
      <c r="H193" s="8"/>
      <c r="I193" s="9"/>
      <c r="J193" s="23"/>
      <c r="K193" s="9"/>
      <c r="L193" s="9"/>
      <c r="M193" s="9"/>
      <c r="N193" s="9"/>
      <c r="O193" s="9"/>
      <c r="P193" s="9"/>
      <c r="Q193" s="9"/>
      <c r="R193" s="9"/>
      <c r="S193" s="9"/>
      <c r="T193" s="25">
        <f t="shared" si="9"/>
        <v>40</v>
      </c>
      <c r="U193" s="9"/>
      <c r="V193" s="23"/>
      <c r="W193" s="23"/>
      <c r="X193" s="23"/>
      <c r="Y193" s="9"/>
      <c r="Z193" s="9"/>
      <c r="AA193" s="23">
        <f>4+2</f>
        <v>6</v>
      </c>
      <c r="AB193" s="23"/>
      <c r="AC193" s="9"/>
      <c r="AD193" s="9"/>
      <c r="AE193" s="23">
        <v>4</v>
      </c>
      <c r="AF193" s="23">
        <f>12+6</f>
        <v>18</v>
      </c>
      <c r="AG193" s="8"/>
      <c r="AH193" s="23">
        <f>4+2</f>
        <v>6</v>
      </c>
      <c r="AI193" s="23"/>
      <c r="AJ193" s="9"/>
      <c r="AK193" s="23">
        <v>4</v>
      </c>
      <c r="AL193" s="23"/>
      <c r="AM193" s="23">
        <v>2</v>
      </c>
      <c r="AN193" s="23"/>
      <c r="AO193" s="23"/>
      <c r="AP193" s="23"/>
      <c r="AQ193" s="23"/>
      <c r="AR193" s="23"/>
      <c r="AS193" s="23"/>
      <c r="AT193" s="23"/>
      <c r="AU193" s="23"/>
      <c r="AV193" s="388">
        <f>8+32+16</f>
        <v>56</v>
      </c>
      <c r="AW193" s="382">
        <f t="shared" ref="AW193:AW198" si="15">T193-AV193</f>
        <v>-16</v>
      </c>
      <c r="AX193" s="382">
        <f t="shared" si="14"/>
        <v>0</v>
      </c>
      <c r="AY193" s="23" t="s">
        <v>656</v>
      </c>
      <c r="AZ193" s="645" t="s">
        <v>2119</v>
      </c>
      <c r="BA193" s="279" t="s">
        <v>2582</v>
      </c>
      <c r="BB193" s="279" t="s">
        <v>2368</v>
      </c>
      <c r="BC193" s="602" t="s">
        <v>1999</v>
      </c>
      <c r="BD193" s="585" t="s">
        <v>2646</v>
      </c>
    </row>
    <row r="194" spans="1:56" ht="31.35" customHeight="1" outlineLevel="3">
      <c r="A194" s="1"/>
      <c r="B194" s="8" t="s">
        <v>1467</v>
      </c>
      <c r="C194" s="8"/>
      <c r="D194" s="8"/>
      <c r="E194" s="8" t="s">
        <v>1468</v>
      </c>
      <c r="F194" s="8" t="s">
        <v>918</v>
      </c>
      <c r="G194" s="8" t="s">
        <v>24</v>
      </c>
      <c r="H194" s="8"/>
      <c r="I194" s="9"/>
      <c r="J194" s="23"/>
      <c r="K194" s="9"/>
      <c r="L194" s="9"/>
      <c r="M194" s="9"/>
      <c r="N194" s="9"/>
      <c r="O194" s="9"/>
      <c r="P194" s="9"/>
      <c r="Q194" s="9"/>
      <c r="R194" s="9"/>
      <c r="S194" s="9"/>
      <c r="T194" s="25">
        <f t="shared" si="9"/>
        <v>34</v>
      </c>
      <c r="U194" s="9"/>
      <c r="V194" s="23"/>
      <c r="W194" s="23"/>
      <c r="X194" s="23">
        <v>4</v>
      </c>
      <c r="Y194" s="9"/>
      <c r="Z194" s="9"/>
      <c r="AA194" s="23">
        <v>6</v>
      </c>
      <c r="AB194" s="23"/>
      <c r="AC194" s="9"/>
      <c r="AD194" s="9"/>
      <c r="AE194" s="8"/>
      <c r="AF194" s="23">
        <f>4+4</f>
        <v>8</v>
      </c>
      <c r="AG194" s="8"/>
      <c r="AH194" s="23">
        <f>4+2</f>
        <v>6</v>
      </c>
      <c r="AI194" s="23"/>
      <c r="AJ194" s="9"/>
      <c r="AK194" s="23"/>
      <c r="AL194" s="23"/>
      <c r="AM194" s="23">
        <v>2</v>
      </c>
      <c r="AN194" s="23">
        <v>8</v>
      </c>
      <c r="AO194" s="23"/>
      <c r="AP194" s="23"/>
      <c r="AQ194" s="23"/>
      <c r="AR194" s="23"/>
      <c r="AS194" s="23"/>
      <c r="AT194" s="23"/>
      <c r="AU194" s="23"/>
      <c r="AV194" s="688">
        <f>8+26</f>
        <v>34</v>
      </c>
      <c r="AW194" s="382">
        <f t="shared" si="15"/>
        <v>0</v>
      </c>
      <c r="AX194" s="382">
        <f t="shared" si="14"/>
        <v>0</v>
      </c>
      <c r="AY194" s="23" t="s">
        <v>656</v>
      </c>
      <c r="AZ194" s="645" t="s">
        <v>2012</v>
      </c>
      <c r="BA194" s="279" t="s">
        <v>2582</v>
      </c>
      <c r="BB194" s="279" t="s">
        <v>2368</v>
      </c>
      <c r="BC194" s="123" t="s">
        <v>2000</v>
      </c>
      <c r="BD194" s="585" t="s">
        <v>2213</v>
      </c>
    </row>
    <row r="195" spans="1:56" ht="33" customHeight="1" outlineLevel="3">
      <c r="A195" s="1"/>
      <c r="B195" s="8" t="s">
        <v>1465</v>
      </c>
      <c r="C195" s="8"/>
      <c r="D195" s="8"/>
      <c r="E195" s="8" t="s">
        <v>1466</v>
      </c>
      <c r="F195" s="8" t="s">
        <v>918</v>
      </c>
      <c r="G195" s="8" t="s">
        <v>24</v>
      </c>
      <c r="H195" s="8"/>
      <c r="I195" s="9"/>
      <c r="J195" s="23"/>
      <c r="K195" s="9"/>
      <c r="L195" s="9"/>
      <c r="M195" s="9"/>
      <c r="N195" s="9"/>
      <c r="O195" s="9"/>
      <c r="P195" s="9"/>
      <c r="Q195" s="9"/>
      <c r="R195" s="9"/>
      <c r="S195" s="9"/>
      <c r="T195" s="25">
        <f t="shared" si="9"/>
        <v>25</v>
      </c>
      <c r="U195" s="9"/>
      <c r="V195" s="23"/>
      <c r="W195" s="23"/>
      <c r="X195" s="23"/>
      <c r="Y195" s="9"/>
      <c r="Z195" s="9"/>
      <c r="AA195" s="23">
        <f>4+3</f>
        <v>7</v>
      </c>
      <c r="AB195" s="23"/>
      <c r="AC195" s="9"/>
      <c r="AD195" s="9"/>
      <c r="AE195" s="23">
        <v>2</v>
      </c>
      <c r="AF195" s="23">
        <f>4+2</f>
        <v>6</v>
      </c>
      <c r="AG195" s="8"/>
      <c r="AH195" s="23"/>
      <c r="AI195" s="23"/>
      <c r="AJ195" s="9"/>
      <c r="AK195" s="23"/>
      <c r="AL195" s="23"/>
      <c r="AM195" s="23">
        <v>2</v>
      </c>
      <c r="AN195" s="23">
        <v>8</v>
      </c>
      <c r="AO195" s="23"/>
      <c r="AP195" s="23"/>
      <c r="AQ195" s="23"/>
      <c r="AR195" s="23"/>
      <c r="AS195" s="23"/>
      <c r="AT195" s="23"/>
      <c r="AU195" s="23"/>
      <c r="AV195" s="23">
        <f>5+22</f>
        <v>27</v>
      </c>
      <c r="AW195" s="382">
        <f t="shared" si="15"/>
        <v>-2</v>
      </c>
      <c r="AX195" s="382">
        <f t="shared" si="14"/>
        <v>0</v>
      </c>
      <c r="AY195" s="23" t="s">
        <v>656</v>
      </c>
      <c r="AZ195" s="645" t="s">
        <v>2014</v>
      </c>
      <c r="BA195" s="279" t="s">
        <v>2582</v>
      </c>
      <c r="BB195" s="279" t="s">
        <v>2582</v>
      </c>
      <c r="BC195" s="123" t="s">
        <v>2000</v>
      </c>
      <c r="BD195" s="585" t="s">
        <v>2214</v>
      </c>
    </row>
    <row r="196" spans="1:56" ht="34.35" customHeight="1" outlineLevel="3">
      <c r="A196" s="1"/>
      <c r="B196" s="8" t="s">
        <v>1463</v>
      </c>
      <c r="C196" s="8"/>
      <c r="D196" s="8"/>
      <c r="E196" s="601" t="s">
        <v>1464</v>
      </c>
      <c r="F196" s="8" t="s">
        <v>918</v>
      </c>
      <c r="G196" s="8" t="s">
        <v>24</v>
      </c>
      <c r="H196" s="8"/>
      <c r="I196" s="9"/>
      <c r="J196" s="23"/>
      <c r="K196" s="9"/>
      <c r="L196" s="9"/>
      <c r="M196" s="9"/>
      <c r="N196" s="9"/>
      <c r="O196" s="9"/>
      <c r="P196" s="9"/>
      <c r="Q196" s="9"/>
      <c r="R196" s="9"/>
      <c r="S196" s="9"/>
      <c r="T196" s="25">
        <f t="shared" ref="T196:T201" si="16">SUM(U196:AR196)</f>
        <v>18</v>
      </c>
      <c r="U196" s="9"/>
      <c r="V196" s="23"/>
      <c r="W196" s="23"/>
      <c r="X196" s="23"/>
      <c r="Y196" s="9"/>
      <c r="Z196" s="9"/>
      <c r="AA196" s="23"/>
      <c r="AB196" s="23"/>
      <c r="AC196" s="9"/>
      <c r="AD196" s="9"/>
      <c r="AE196" s="8"/>
      <c r="AF196" s="23">
        <v>4</v>
      </c>
      <c r="AG196" s="8"/>
      <c r="AH196" s="23">
        <v>4</v>
      </c>
      <c r="AI196" s="23"/>
      <c r="AJ196" s="9"/>
      <c r="AK196" s="23">
        <v>4</v>
      </c>
      <c r="AL196" s="23">
        <v>4</v>
      </c>
      <c r="AM196" s="23">
        <v>2</v>
      </c>
      <c r="AN196" s="23"/>
      <c r="AO196" s="23"/>
      <c r="AP196" s="23"/>
      <c r="AQ196" s="23"/>
      <c r="AR196" s="23"/>
      <c r="AS196" s="23"/>
      <c r="AT196" s="23"/>
      <c r="AU196" s="23"/>
      <c r="AV196" s="23">
        <f>6+3+1</f>
        <v>10</v>
      </c>
      <c r="AW196" s="382">
        <v>0</v>
      </c>
      <c r="AX196" s="382">
        <v>0</v>
      </c>
      <c r="AY196" s="23" t="s">
        <v>656</v>
      </c>
      <c r="AZ196" s="645" t="s">
        <v>2120</v>
      </c>
      <c r="BA196" s="279" t="s">
        <v>2582</v>
      </c>
      <c r="BB196" s="279" t="s">
        <v>2368</v>
      </c>
      <c r="BC196" s="123" t="s">
        <v>2000</v>
      </c>
      <c r="BD196" s="585" t="s">
        <v>2223</v>
      </c>
    </row>
    <row r="197" spans="1:56" ht="32.1" customHeight="1" outlineLevel="3">
      <c r="A197" s="1"/>
      <c r="B197" s="8" t="s">
        <v>1436</v>
      </c>
      <c r="C197" s="8"/>
      <c r="D197" s="8"/>
      <c r="E197" s="8" t="s">
        <v>1437</v>
      </c>
      <c r="F197" s="8" t="s">
        <v>918</v>
      </c>
      <c r="G197" s="8" t="s">
        <v>24</v>
      </c>
      <c r="H197" s="8"/>
      <c r="I197" s="9"/>
      <c r="J197" s="23"/>
      <c r="K197" s="9"/>
      <c r="L197" s="9"/>
      <c r="M197" s="9"/>
      <c r="N197" s="9"/>
      <c r="O197" s="9"/>
      <c r="P197" s="9"/>
      <c r="Q197" s="9"/>
      <c r="R197" s="9"/>
      <c r="S197" s="9"/>
      <c r="T197" s="25">
        <f t="shared" si="16"/>
        <v>16</v>
      </c>
      <c r="U197" s="9"/>
      <c r="V197" s="23"/>
      <c r="W197" s="23"/>
      <c r="X197" s="23"/>
      <c r="Y197" s="9"/>
      <c r="Z197" s="9"/>
      <c r="AA197" s="23"/>
      <c r="AB197" s="23"/>
      <c r="AC197" s="9"/>
      <c r="AD197" s="9"/>
      <c r="AE197" s="8"/>
      <c r="AF197" s="23">
        <v>4</v>
      </c>
      <c r="AG197" s="8"/>
      <c r="AH197" s="23">
        <f>4+2</f>
        <v>6</v>
      </c>
      <c r="AI197" s="23"/>
      <c r="AJ197" s="9"/>
      <c r="AK197" s="23">
        <v>4</v>
      </c>
      <c r="AL197" s="23"/>
      <c r="AM197" s="23">
        <v>2</v>
      </c>
      <c r="AN197" s="23"/>
      <c r="AO197" s="23"/>
      <c r="AP197" s="23"/>
      <c r="AQ197" s="23"/>
      <c r="AR197" s="23"/>
      <c r="AS197" s="23"/>
      <c r="AT197" s="23"/>
      <c r="AU197" s="23"/>
      <c r="AV197" s="23">
        <f>4+10+2</f>
        <v>16</v>
      </c>
      <c r="AW197" s="382">
        <f t="shared" si="15"/>
        <v>0</v>
      </c>
      <c r="AX197" s="382">
        <f t="shared" si="14"/>
        <v>0</v>
      </c>
      <c r="AY197" s="23" t="s">
        <v>656</v>
      </c>
      <c r="AZ197" s="645" t="s">
        <v>2001</v>
      </c>
      <c r="BA197" s="279" t="s">
        <v>2582</v>
      </c>
      <c r="BB197" s="279" t="s">
        <v>2582</v>
      </c>
      <c r="BC197" s="123" t="s">
        <v>2000</v>
      </c>
      <c r="BD197" s="585" t="s">
        <v>2160</v>
      </c>
    </row>
    <row r="198" spans="1:56" ht="30" outlineLevel="3">
      <c r="A198" s="1"/>
      <c r="B198" s="8" t="s">
        <v>1461</v>
      </c>
      <c r="C198" s="8"/>
      <c r="D198" s="8"/>
      <c r="E198" s="8" t="s">
        <v>1462</v>
      </c>
      <c r="F198" s="8" t="s">
        <v>918</v>
      </c>
      <c r="G198" s="8" t="s">
        <v>24</v>
      </c>
      <c r="H198" s="8"/>
      <c r="I198" s="9"/>
      <c r="J198" s="23"/>
      <c r="K198" s="9"/>
      <c r="L198" s="9"/>
      <c r="M198" s="9"/>
      <c r="N198" s="9"/>
      <c r="O198" s="9"/>
      <c r="P198" s="9"/>
      <c r="Q198" s="9"/>
      <c r="R198" s="9"/>
      <c r="S198" s="9"/>
      <c r="T198" s="25">
        <f t="shared" si="16"/>
        <v>6</v>
      </c>
      <c r="U198" s="9"/>
      <c r="V198" s="23"/>
      <c r="W198" s="23"/>
      <c r="X198" s="23"/>
      <c r="Y198" s="9"/>
      <c r="Z198" s="9"/>
      <c r="AA198" s="23"/>
      <c r="AB198" s="23"/>
      <c r="AC198" s="9"/>
      <c r="AD198" s="9"/>
      <c r="AE198" s="23"/>
      <c r="AF198" s="23">
        <v>4</v>
      </c>
      <c r="AG198" s="8"/>
      <c r="AH198" s="23"/>
      <c r="AI198" s="23"/>
      <c r="AJ198" s="9"/>
      <c r="AK198" s="23"/>
      <c r="AL198" s="23"/>
      <c r="AM198" s="23">
        <v>2</v>
      </c>
      <c r="AN198" s="23"/>
      <c r="AO198" s="23"/>
      <c r="AP198" s="23"/>
      <c r="AQ198" s="23"/>
      <c r="AR198" s="23"/>
      <c r="AS198" s="23"/>
      <c r="AT198" s="23"/>
      <c r="AU198" s="23"/>
      <c r="AV198" s="23">
        <f>4+3</f>
        <v>7</v>
      </c>
      <c r="AW198" s="382">
        <f t="shared" si="15"/>
        <v>-1</v>
      </c>
      <c r="AX198" s="382">
        <f t="shared" si="14"/>
        <v>0</v>
      </c>
      <c r="AY198" s="23" t="s">
        <v>656</v>
      </c>
      <c r="AZ198" s="645" t="s">
        <v>2011</v>
      </c>
      <c r="BA198" s="279" t="s">
        <v>2367</v>
      </c>
      <c r="BB198" s="279" t="s">
        <v>2368</v>
      </c>
      <c r="BC198" s="123" t="s">
        <v>2000</v>
      </c>
      <c r="BD198" s="585" t="s">
        <v>2145</v>
      </c>
    </row>
    <row r="199" spans="1:56" ht="16.350000000000001" customHeight="1" outlineLevel="3">
      <c r="A199" s="1"/>
      <c r="B199" s="676" t="s">
        <v>1941</v>
      </c>
      <c r="C199" s="676"/>
      <c r="D199" s="676"/>
      <c r="E199" s="676" t="s">
        <v>1896</v>
      </c>
      <c r="F199" s="676" t="s">
        <v>2195</v>
      </c>
      <c r="G199" s="676" t="s">
        <v>2196</v>
      </c>
      <c r="H199" s="676"/>
      <c r="I199" s="362"/>
      <c r="J199" s="677"/>
      <c r="K199" s="362"/>
      <c r="L199" s="362"/>
      <c r="M199" s="362"/>
      <c r="N199" s="362"/>
      <c r="O199" s="362"/>
      <c r="P199" s="362"/>
      <c r="Q199" s="362"/>
      <c r="R199" s="362"/>
      <c r="S199" s="362"/>
      <c r="T199" s="678">
        <f t="shared" si="16"/>
        <v>16</v>
      </c>
      <c r="U199" s="362"/>
      <c r="V199" s="677">
        <v>4</v>
      </c>
      <c r="W199" s="677"/>
      <c r="X199" s="677"/>
      <c r="Y199" s="362"/>
      <c r="Z199" s="362"/>
      <c r="AA199" s="677">
        <v>4</v>
      </c>
      <c r="AB199" s="677"/>
      <c r="AC199" s="362"/>
      <c r="AD199" s="362"/>
      <c r="AE199" s="676"/>
      <c r="AF199" s="677">
        <f>4+2</f>
        <v>6</v>
      </c>
      <c r="AG199" s="676"/>
      <c r="AH199" s="677"/>
      <c r="AI199" s="677"/>
      <c r="AJ199" s="362"/>
      <c r="AK199" s="677"/>
      <c r="AL199" s="677"/>
      <c r="AM199" s="677">
        <v>2</v>
      </c>
      <c r="AN199" s="677"/>
      <c r="AO199" s="677"/>
      <c r="AP199" s="677"/>
      <c r="AQ199" s="677"/>
      <c r="AR199" s="677"/>
      <c r="AS199" s="677"/>
      <c r="AT199" s="677"/>
      <c r="AU199" s="677"/>
      <c r="AV199" s="677">
        <v>16</v>
      </c>
      <c r="AW199" s="679">
        <f>T199-AV199</f>
        <v>0</v>
      </c>
      <c r="AX199" s="679">
        <f t="shared" si="14"/>
        <v>0</v>
      </c>
      <c r="AY199" s="677" t="s">
        <v>656</v>
      </c>
      <c r="AZ199" s="680" t="s">
        <v>2197</v>
      </c>
      <c r="BA199" s="374" t="s">
        <v>2369</v>
      </c>
      <c r="BB199" s="374" t="s">
        <v>2369</v>
      </c>
      <c r="BC199" s="681"/>
      <c r="BD199" s="776" t="s">
        <v>2161</v>
      </c>
    </row>
    <row r="200" spans="1:56" outlineLevel="3">
      <c r="A200" s="1"/>
      <c r="B200" s="621" t="s">
        <v>1942</v>
      </c>
      <c r="C200" s="621"/>
      <c r="D200" s="621"/>
      <c r="E200" s="621" t="s">
        <v>1897</v>
      </c>
      <c r="F200" s="621" t="s">
        <v>2193</v>
      </c>
      <c r="G200" s="621" t="s">
        <v>2194</v>
      </c>
      <c r="H200" s="621"/>
      <c r="I200" s="725"/>
      <c r="J200" s="726"/>
      <c r="K200" s="725"/>
      <c r="L200" s="725"/>
      <c r="M200" s="725"/>
      <c r="N200" s="725"/>
      <c r="O200" s="725"/>
      <c r="P200" s="725"/>
      <c r="Q200" s="725"/>
      <c r="R200" s="725"/>
      <c r="S200" s="725"/>
      <c r="T200" s="727">
        <f t="shared" si="16"/>
        <v>10</v>
      </c>
      <c r="U200" s="725"/>
      <c r="V200" s="726"/>
      <c r="W200" s="726"/>
      <c r="X200" s="726"/>
      <c r="Y200" s="725"/>
      <c r="Z200" s="725"/>
      <c r="AA200" s="726"/>
      <c r="AB200" s="726"/>
      <c r="AC200" s="725"/>
      <c r="AD200" s="725"/>
      <c r="AE200" s="621"/>
      <c r="AF200" s="726">
        <v>4</v>
      </c>
      <c r="AG200" s="621"/>
      <c r="AH200" s="726"/>
      <c r="AI200" s="726"/>
      <c r="AJ200" s="725"/>
      <c r="AK200" s="726">
        <v>4</v>
      </c>
      <c r="AL200" s="726"/>
      <c r="AM200" s="726">
        <v>2</v>
      </c>
      <c r="AN200" s="726"/>
      <c r="AO200" s="726"/>
      <c r="AP200" s="726"/>
      <c r="AQ200" s="726"/>
      <c r="AR200" s="726"/>
      <c r="AS200" s="726"/>
      <c r="AT200" s="726"/>
      <c r="AU200" s="726"/>
      <c r="AV200" s="751">
        <v>8</v>
      </c>
      <c r="AW200" s="730">
        <v>0</v>
      </c>
      <c r="AX200" s="730">
        <v>0</v>
      </c>
      <c r="AY200" s="726" t="s">
        <v>656</v>
      </c>
      <c r="AZ200" s="731" t="s">
        <v>1914</v>
      </c>
      <c r="BA200" s="374" t="s">
        <v>2369</v>
      </c>
      <c r="BB200" s="790" t="s">
        <v>2583</v>
      </c>
      <c r="BC200" s="124" t="s">
        <v>2600</v>
      </c>
      <c r="BD200" s="586" t="s">
        <v>2599</v>
      </c>
    </row>
    <row r="201" spans="1:56" ht="19.350000000000001" customHeight="1" outlineLevel="3">
      <c r="A201" s="1"/>
      <c r="B201" s="8" t="s">
        <v>1943</v>
      </c>
      <c r="C201" s="8"/>
      <c r="D201" s="8"/>
      <c r="E201" s="8" t="s">
        <v>1898</v>
      </c>
      <c r="F201" s="8" t="s">
        <v>918</v>
      </c>
      <c r="G201" s="8" t="s">
        <v>24</v>
      </c>
      <c r="H201" s="8"/>
      <c r="I201" s="9"/>
      <c r="J201" s="23"/>
      <c r="K201" s="9"/>
      <c r="L201" s="9"/>
      <c r="M201" s="9"/>
      <c r="N201" s="9"/>
      <c r="O201" s="9"/>
      <c r="P201" s="9"/>
      <c r="Q201" s="9"/>
      <c r="R201" s="9"/>
      <c r="S201" s="9"/>
      <c r="T201" s="25">
        <f t="shared" si="16"/>
        <v>56</v>
      </c>
      <c r="U201" s="9"/>
      <c r="V201" s="23"/>
      <c r="W201" s="23"/>
      <c r="X201" s="23">
        <v>4</v>
      </c>
      <c r="Y201" s="9"/>
      <c r="Z201" s="9"/>
      <c r="AA201" s="23">
        <v>4</v>
      </c>
      <c r="AB201" s="23"/>
      <c r="AC201" s="9"/>
      <c r="AD201" s="489"/>
      <c r="AE201" s="363">
        <v>4</v>
      </c>
      <c r="AF201" s="23">
        <f>4+4</f>
        <v>8</v>
      </c>
      <c r="AG201" s="23"/>
      <c r="AH201" s="23"/>
      <c r="AI201" s="23"/>
      <c r="AJ201" s="23"/>
      <c r="AK201" s="23">
        <v>4</v>
      </c>
      <c r="AL201" s="23"/>
      <c r="AM201" s="23">
        <v>8</v>
      </c>
      <c r="AN201" s="23">
        <v>8</v>
      </c>
      <c r="AO201" s="23">
        <v>16</v>
      </c>
      <c r="AP201" s="23"/>
      <c r="AQ201" s="23"/>
      <c r="AR201" s="23"/>
      <c r="AS201" s="23"/>
      <c r="AT201" s="23"/>
      <c r="AU201" s="23"/>
      <c r="AV201" s="23">
        <f>30+20+16</f>
        <v>66</v>
      </c>
      <c r="AW201" s="382">
        <f>T201-AV201</f>
        <v>-10</v>
      </c>
      <c r="AX201" s="382">
        <f t="shared" si="14"/>
        <v>0</v>
      </c>
      <c r="AY201" s="23" t="s">
        <v>656</v>
      </c>
      <c r="AZ201" s="597" t="s">
        <v>2121</v>
      </c>
      <c r="BA201" s="279" t="s">
        <v>2582</v>
      </c>
      <c r="BB201" s="279" t="s">
        <v>2582</v>
      </c>
      <c r="BC201" s="123" t="s">
        <v>2000</v>
      </c>
      <c r="BD201" s="585" t="s">
        <v>2162</v>
      </c>
    </row>
    <row r="202" spans="1:56" ht="33" customHeight="1" outlineLevel="3">
      <c r="A202" s="1"/>
      <c r="B202" s="8" t="s">
        <v>1452</v>
      </c>
      <c r="C202" s="8"/>
      <c r="D202" s="8"/>
      <c r="E202" s="8" t="s">
        <v>1453</v>
      </c>
      <c r="F202" s="8" t="s">
        <v>918</v>
      </c>
      <c r="G202" s="8" t="s">
        <v>24</v>
      </c>
      <c r="H202" s="8"/>
      <c r="I202" s="9"/>
      <c r="J202" s="23"/>
      <c r="K202" s="9"/>
      <c r="L202" s="9"/>
      <c r="M202" s="9"/>
      <c r="N202" s="9"/>
      <c r="O202" s="9"/>
      <c r="P202" s="9"/>
      <c r="Q202" s="9"/>
      <c r="R202" s="9"/>
      <c r="S202" s="9"/>
      <c r="T202" s="25">
        <f t="shared" ref="T202:T236" si="17">SUM(U202:AR202)</f>
        <v>16</v>
      </c>
      <c r="U202" s="9"/>
      <c r="V202" s="23"/>
      <c r="W202" s="23"/>
      <c r="X202" s="23"/>
      <c r="Y202" s="9"/>
      <c r="Z202" s="9"/>
      <c r="AA202" s="23"/>
      <c r="AB202" s="23"/>
      <c r="AC202" s="9"/>
      <c r="AD202" s="9"/>
      <c r="AE202" s="8"/>
      <c r="AF202" s="23">
        <v>4</v>
      </c>
      <c r="AG202" s="8"/>
      <c r="AH202" s="23">
        <f>4+2</f>
        <v>6</v>
      </c>
      <c r="AI202" s="23"/>
      <c r="AJ202" s="9"/>
      <c r="AK202" s="23">
        <v>4</v>
      </c>
      <c r="AL202" s="23"/>
      <c r="AM202" s="23">
        <v>2</v>
      </c>
      <c r="AN202" s="23"/>
      <c r="AO202" s="23"/>
      <c r="AP202" s="23"/>
      <c r="AQ202" s="23"/>
      <c r="AR202" s="23"/>
      <c r="AS202" s="23"/>
      <c r="AT202" s="23"/>
      <c r="AU202" s="23"/>
      <c r="AV202" s="23">
        <f>4+10+2</f>
        <v>16</v>
      </c>
      <c r="AW202" s="382">
        <f t="shared" ref="AW202:AW216" si="18">T202-AV202</f>
        <v>0</v>
      </c>
      <c r="AX202" s="382">
        <f t="shared" si="14"/>
        <v>0</v>
      </c>
      <c r="AY202" s="23" t="s">
        <v>656</v>
      </c>
      <c r="AZ202" s="645" t="s">
        <v>2008</v>
      </c>
      <c r="BA202" s="279" t="s">
        <v>2582</v>
      </c>
      <c r="BB202" s="279" t="s">
        <v>2582</v>
      </c>
      <c r="BC202" s="123" t="s">
        <v>2000</v>
      </c>
      <c r="BD202" s="585" t="s">
        <v>2163</v>
      </c>
    </row>
    <row r="203" spans="1:56" ht="30" outlineLevel="3">
      <c r="A203" s="1"/>
      <c r="B203" s="8" t="s">
        <v>2355</v>
      </c>
      <c r="C203" s="8"/>
      <c r="D203" s="8"/>
      <c r="E203" s="8" t="s">
        <v>1460</v>
      </c>
      <c r="F203" s="8" t="s">
        <v>918</v>
      </c>
      <c r="G203" s="8" t="s">
        <v>24</v>
      </c>
      <c r="H203" s="8"/>
      <c r="I203" s="9"/>
      <c r="J203" s="23"/>
      <c r="K203" s="9"/>
      <c r="L203" s="9"/>
      <c r="M203" s="9"/>
      <c r="N203" s="9"/>
      <c r="O203" s="9"/>
      <c r="P203" s="9"/>
      <c r="Q203" s="9"/>
      <c r="R203" s="9"/>
      <c r="S203" s="9"/>
      <c r="T203" s="25">
        <f t="shared" si="17"/>
        <v>6</v>
      </c>
      <c r="U203" s="9"/>
      <c r="V203" s="23"/>
      <c r="W203" s="23"/>
      <c r="X203" s="23"/>
      <c r="Y203" s="9"/>
      <c r="Z203" s="9"/>
      <c r="AA203" s="23"/>
      <c r="AB203" s="23"/>
      <c r="AC203" s="9"/>
      <c r="AD203" s="9"/>
      <c r="AE203" s="23"/>
      <c r="AF203" s="23">
        <v>4</v>
      </c>
      <c r="AG203" s="8"/>
      <c r="AH203" s="23"/>
      <c r="AI203" s="23"/>
      <c r="AJ203" s="9"/>
      <c r="AK203" s="23"/>
      <c r="AL203" s="23"/>
      <c r="AM203" s="23">
        <v>2</v>
      </c>
      <c r="AN203" s="23"/>
      <c r="AO203" s="23"/>
      <c r="AP203" s="23"/>
      <c r="AQ203" s="23"/>
      <c r="AR203" s="23"/>
      <c r="AS203" s="23"/>
      <c r="AT203" s="23"/>
      <c r="AU203" s="23"/>
      <c r="AV203" s="23">
        <f>4+8</f>
        <v>12</v>
      </c>
      <c r="AW203" s="382">
        <f t="shared" si="18"/>
        <v>-6</v>
      </c>
      <c r="AX203" s="382">
        <f t="shared" si="14"/>
        <v>0</v>
      </c>
      <c r="AY203" s="23" t="s">
        <v>656</v>
      </c>
      <c r="AZ203" s="645" t="s">
        <v>2010</v>
      </c>
      <c r="BA203" s="279" t="s">
        <v>2367</v>
      </c>
      <c r="BB203" s="279" t="s">
        <v>2368</v>
      </c>
      <c r="BC203" s="123" t="s">
        <v>2000</v>
      </c>
      <c r="BD203" s="585" t="s">
        <v>2146</v>
      </c>
    </row>
    <row r="204" spans="1:56" ht="33" customHeight="1" outlineLevel="3">
      <c r="A204" s="1"/>
      <c r="B204" s="8" t="s">
        <v>1450</v>
      </c>
      <c r="C204" s="8"/>
      <c r="D204" s="8"/>
      <c r="E204" s="8" t="s">
        <v>1451</v>
      </c>
      <c r="F204" s="8" t="s">
        <v>918</v>
      </c>
      <c r="G204" s="8" t="s">
        <v>24</v>
      </c>
      <c r="H204" s="8"/>
      <c r="I204" s="9"/>
      <c r="J204" s="23"/>
      <c r="K204" s="9"/>
      <c r="L204" s="9"/>
      <c r="M204" s="9"/>
      <c r="N204" s="9"/>
      <c r="O204" s="9"/>
      <c r="P204" s="9"/>
      <c r="Q204" s="9"/>
      <c r="R204" s="9"/>
      <c r="S204" s="9"/>
      <c r="T204" s="25">
        <f t="shared" si="17"/>
        <v>18</v>
      </c>
      <c r="U204" s="9"/>
      <c r="V204" s="23"/>
      <c r="W204" s="23"/>
      <c r="X204" s="23"/>
      <c r="Y204" s="9"/>
      <c r="Z204" s="9"/>
      <c r="AA204" s="23"/>
      <c r="AB204" s="23"/>
      <c r="AC204" s="9"/>
      <c r="AD204" s="9"/>
      <c r="AE204" s="8"/>
      <c r="AF204" s="23">
        <v>4</v>
      </c>
      <c r="AG204" s="8"/>
      <c r="AH204" s="23"/>
      <c r="AI204" s="23">
        <v>12</v>
      </c>
      <c r="AJ204" s="9"/>
      <c r="AK204" s="23"/>
      <c r="AL204" s="23"/>
      <c r="AM204" s="23">
        <v>2</v>
      </c>
      <c r="AN204" s="23"/>
      <c r="AO204" s="23"/>
      <c r="AP204" s="23"/>
      <c r="AQ204" s="23"/>
      <c r="AR204" s="23"/>
      <c r="AS204" s="23"/>
      <c r="AT204" s="23"/>
      <c r="AU204" s="23"/>
      <c r="AV204" s="23">
        <f>4+4+10</f>
        <v>18</v>
      </c>
      <c r="AW204" s="382">
        <f>T204-AV204</f>
        <v>0</v>
      </c>
      <c r="AX204" s="382">
        <f t="shared" si="14"/>
        <v>0</v>
      </c>
      <c r="AY204" s="23" t="s">
        <v>656</v>
      </c>
      <c r="AZ204" s="645" t="s">
        <v>2007</v>
      </c>
      <c r="BA204" s="279" t="s">
        <v>2582</v>
      </c>
      <c r="BB204" s="279" t="s">
        <v>2582</v>
      </c>
      <c r="BC204" s="123" t="s">
        <v>1234</v>
      </c>
      <c r="BD204" s="585" t="s">
        <v>2412</v>
      </c>
    </row>
    <row r="205" spans="1:56" outlineLevel="3">
      <c r="A205" s="1"/>
      <c r="B205" s="8" t="s">
        <v>1458</v>
      </c>
      <c r="C205" s="8"/>
      <c r="D205" s="8"/>
      <c r="E205" s="8" t="s">
        <v>1459</v>
      </c>
      <c r="F205" s="8" t="s">
        <v>918</v>
      </c>
      <c r="G205" s="8" t="s">
        <v>24</v>
      </c>
      <c r="H205" s="8"/>
      <c r="I205" s="9"/>
      <c r="J205" s="23"/>
      <c r="K205" s="9"/>
      <c r="L205" s="9"/>
      <c r="M205" s="9"/>
      <c r="N205" s="9"/>
      <c r="O205" s="9"/>
      <c r="P205" s="9"/>
      <c r="Q205" s="9"/>
      <c r="R205" s="9"/>
      <c r="S205" s="9"/>
      <c r="T205" s="25">
        <f t="shared" si="17"/>
        <v>8</v>
      </c>
      <c r="U205" s="9"/>
      <c r="V205" s="23"/>
      <c r="W205" s="23"/>
      <c r="X205" s="23"/>
      <c r="Y205" s="9"/>
      <c r="Z205" s="9"/>
      <c r="AA205" s="23"/>
      <c r="AB205" s="23"/>
      <c r="AC205" s="9"/>
      <c r="AD205" s="9"/>
      <c r="AE205" s="8"/>
      <c r="AF205" s="23">
        <v>6</v>
      </c>
      <c r="AG205" s="8"/>
      <c r="AH205" s="23"/>
      <c r="AI205" s="23"/>
      <c r="AJ205" s="9"/>
      <c r="AK205" s="23"/>
      <c r="AL205" s="23"/>
      <c r="AM205" s="23">
        <v>2</v>
      </c>
      <c r="AN205" s="23"/>
      <c r="AO205" s="23"/>
      <c r="AP205" s="23"/>
      <c r="AQ205" s="23"/>
      <c r="AR205" s="23"/>
      <c r="AS205" s="23"/>
      <c r="AT205" s="23"/>
      <c r="AU205" s="23"/>
      <c r="AV205" s="23">
        <v>8</v>
      </c>
      <c r="AW205" s="382">
        <f t="shared" si="18"/>
        <v>0</v>
      </c>
      <c r="AX205" s="382">
        <f t="shared" si="14"/>
        <v>0</v>
      </c>
      <c r="AY205" s="23" t="s">
        <v>656</v>
      </c>
      <c r="AZ205" s="515"/>
      <c r="BA205" s="279" t="s">
        <v>2367</v>
      </c>
      <c r="BB205" s="279" t="s">
        <v>2368</v>
      </c>
      <c r="BC205" s="123" t="s">
        <v>1234</v>
      </c>
      <c r="BD205" s="586" t="s">
        <v>2416</v>
      </c>
    </row>
    <row r="206" spans="1:56" outlineLevel="3">
      <c r="A206" s="1"/>
      <c r="B206" s="621" t="s">
        <v>1432</v>
      </c>
      <c r="C206" s="621"/>
      <c r="D206" s="621"/>
      <c r="E206" s="621" t="s">
        <v>1433</v>
      </c>
      <c r="F206" s="621" t="s">
        <v>918</v>
      </c>
      <c r="G206" s="621" t="s">
        <v>24</v>
      </c>
      <c r="H206" s="621"/>
      <c r="I206" s="725"/>
      <c r="J206" s="726"/>
      <c r="K206" s="725"/>
      <c r="L206" s="725"/>
      <c r="M206" s="725"/>
      <c r="N206" s="725"/>
      <c r="O206" s="725"/>
      <c r="P206" s="725"/>
      <c r="Q206" s="725"/>
      <c r="R206" s="725"/>
      <c r="S206" s="725"/>
      <c r="T206" s="727">
        <f t="shared" si="17"/>
        <v>8</v>
      </c>
      <c r="U206" s="725"/>
      <c r="V206" s="726"/>
      <c r="W206" s="726"/>
      <c r="X206" s="726"/>
      <c r="Y206" s="725"/>
      <c r="Z206" s="725"/>
      <c r="AA206" s="726"/>
      <c r="AB206" s="726"/>
      <c r="AC206" s="725"/>
      <c r="AD206" s="725"/>
      <c r="AE206" s="621"/>
      <c r="AF206" s="751">
        <v>2</v>
      </c>
      <c r="AG206" s="621"/>
      <c r="AH206" s="726">
        <v>2</v>
      </c>
      <c r="AI206" s="726"/>
      <c r="AJ206" s="725"/>
      <c r="AK206" s="726">
        <v>2</v>
      </c>
      <c r="AL206" s="726"/>
      <c r="AM206" s="726">
        <v>2</v>
      </c>
      <c r="AN206" s="726"/>
      <c r="AO206" s="726"/>
      <c r="AP206" s="726"/>
      <c r="AQ206" s="726"/>
      <c r="AR206" s="726"/>
      <c r="AS206" s="726"/>
      <c r="AT206" s="726"/>
      <c r="AU206" s="726"/>
      <c r="AV206" s="726">
        <v>8</v>
      </c>
      <c r="AW206" s="730">
        <v>0</v>
      </c>
      <c r="AX206" s="730">
        <v>0</v>
      </c>
      <c r="AY206" s="726" t="s">
        <v>656</v>
      </c>
      <c r="AZ206" s="731"/>
      <c r="BA206" s="791" t="s">
        <v>2582</v>
      </c>
      <c r="BB206" s="374" t="s">
        <v>2369</v>
      </c>
      <c r="BC206" s="123" t="s">
        <v>1234</v>
      </c>
      <c r="BD206" s="586" t="s">
        <v>2587</v>
      </c>
    </row>
    <row r="207" spans="1:56" outlineLevel="3">
      <c r="A207" s="1"/>
      <c r="B207" s="621" t="s">
        <v>1434</v>
      </c>
      <c r="C207" s="621"/>
      <c r="D207" s="621"/>
      <c r="E207" s="621" t="s">
        <v>1435</v>
      </c>
      <c r="F207" s="621" t="s">
        <v>918</v>
      </c>
      <c r="G207" s="621" t="s">
        <v>24</v>
      </c>
      <c r="H207" s="621"/>
      <c r="I207" s="725"/>
      <c r="J207" s="726"/>
      <c r="K207" s="725"/>
      <c r="L207" s="725"/>
      <c r="M207" s="725"/>
      <c r="N207" s="725"/>
      <c r="O207" s="725"/>
      <c r="P207" s="725"/>
      <c r="Q207" s="725"/>
      <c r="R207" s="725"/>
      <c r="S207" s="725"/>
      <c r="T207" s="727">
        <f t="shared" si="17"/>
        <v>8</v>
      </c>
      <c r="U207" s="725"/>
      <c r="V207" s="726"/>
      <c r="W207" s="726"/>
      <c r="X207" s="726"/>
      <c r="Y207" s="725"/>
      <c r="Z207" s="725"/>
      <c r="AA207" s="726"/>
      <c r="AB207" s="726"/>
      <c r="AC207" s="725"/>
      <c r="AD207" s="725"/>
      <c r="AE207" s="621"/>
      <c r="AF207" s="751">
        <v>2</v>
      </c>
      <c r="AG207" s="621"/>
      <c r="AH207" s="726">
        <v>2</v>
      </c>
      <c r="AI207" s="726"/>
      <c r="AJ207" s="725"/>
      <c r="AK207" s="726">
        <v>2</v>
      </c>
      <c r="AL207" s="726"/>
      <c r="AM207" s="726">
        <v>2</v>
      </c>
      <c r="AN207" s="726"/>
      <c r="AO207" s="726"/>
      <c r="AP207" s="726"/>
      <c r="AQ207" s="726"/>
      <c r="AR207" s="726"/>
      <c r="AS207" s="726"/>
      <c r="AT207" s="726"/>
      <c r="AU207" s="726"/>
      <c r="AV207" s="726">
        <v>8</v>
      </c>
      <c r="AW207" s="730">
        <v>0</v>
      </c>
      <c r="AX207" s="730">
        <v>0</v>
      </c>
      <c r="AY207" s="726" t="s">
        <v>656</v>
      </c>
      <c r="AZ207" s="731"/>
      <c r="BA207" s="791" t="s">
        <v>2582</v>
      </c>
      <c r="BB207" s="374" t="s">
        <v>2369</v>
      </c>
      <c r="BC207" s="123" t="s">
        <v>1234</v>
      </c>
      <c r="BD207" s="586" t="s">
        <v>2587</v>
      </c>
    </row>
    <row r="208" spans="1:56" ht="30" outlineLevel="3">
      <c r="A208" s="1"/>
      <c r="B208" s="8" t="s">
        <v>1444</v>
      </c>
      <c r="C208" s="8"/>
      <c r="D208" s="8"/>
      <c r="E208" s="8" t="s">
        <v>1445</v>
      </c>
      <c r="F208" s="8" t="s">
        <v>918</v>
      </c>
      <c r="G208" s="8" t="s">
        <v>24</v>
      </c>
      <c r="H208" s="8"/>
      <c r="I208" s="9"/>
      <c r="J208" s="23"/>
      <c r="K208" s="9"/>
      <c r="L208" s="9"/>
      <c r="M208" s="9"/>
      <c r="N208" s="9"/>
      <c r="O208" s="9"/>
      <c r="P208" s="9"/>
      <c r="Q208" s="9"/>
      <c r="R208" s="9"/>
      <c r="S208" s="9"/>
      <c r="T208" s="25">
        <f t="shared" si="17"/>
        <v>14</v>
      </c>
      <c r="U208" s="9"/>
      <c r="V208" s="23"/>
      <c r="W208" s="23"/>
      <c r="X208" s="23"/>
      <c r="Y208" s="9"/>
      <c r="Z208" s="9"/>
      <c r="AA208" s="23"/>
      <c r="AB208" s="23"/>
      <c r="AC208" s="9"/>
      <c r="AD208" s="9"/>
      <c r="AE208" s="8"/>
      <c r="AF208" s="23">
        <v>4</v>
      </c>
      <c r="AG208" s="8"/>
      <c r="AH208" s="23"/>
      <c r="AI208" s="23"/>
      <c r="AJ208" s="9"/>
      <c r="AK208" s="23"/>
      <c r="AL208" s="23"/>
      <c r="AM208" s="23">
        <v>2</v>
      </c>
      <c r="AN208" s="23">
        <v>8</v>
      </c>
      <c r="AO208" s="23"/>
      <c r="AP208" s="23"/>
      <c r="AQ208" s="23"/>
      <c r="AR208" s="23"/>
      <c r="AS208" s="23"/>
      <c r="AT208" s="23"/>
      <c r="AU208" s="23"/>
      <c r="AV208" s="23">
        <f>4+10</f>
        <v>14</v>
      </c>
      <c r="AW208" s="382">
        <f t="shared" si="18"/>
        <v>0</v>
      </c>
      <c r="AX208" s="382">
        <f t="shared" si="14"/>
        <v>0</v>
      </c>
      <c r="AY208" s="23" t="s">
        <v>656</v>
      </c>
      <c r="AZ208" s="645" t="s">
        <v>2004</v>
      </c>
      <c r="BA208" s="279" t="s">
        <v>2582</v>
      </c>
      <c r="BB208" s="279" t="s">
        <v>2582</v>
      </c>
      <c r="BC208" s="123" t="s">
        <v>2000</v>
      </c>
      <c r="BD208" s="585" t="s">
        <v>2147</v>
      </c>
    </row>
    <row r="209" spans="1:56" ht="33" customHeight="1" outlineLevel="3">
      <c r="A209" s="1"/>
      <c r="B209" s="8" t="s">
        <v>1448</v>
      </c>
      <c r="C209" s="8"/>
      <c r="D209" s="8"/>
      <c r="E209" s="8" t="s">
        <v>1449</v>
      </c>
      <c r="F209" s="8" t="s">
        <v>918</v>
      </c>
      <c r="G209" s="8" t="s">
        <v>24</v>
      </c>
      <c r="H209" s="8"/>
      <c r="I209" s="9"/>
      <c r="J209" s="23"/>
      <c r="K209" s="9"/>
      <c r="L209" s="9"/>
      <c r="M209" s="9"/>
      <c r="N209" s="9"/>
      <c r="O209" s="9"/>
      <c r="P209" s="9"/>
      <c r="Q209" s="9"/>
      <c r="R209" s="9"/>
      <c r="S209" s="9"/>
      <c r="T209" s="25">
        <f t="shared" si="17"/>
        <v>10</v>
      </c>
      <c r="U209" s="9"/>
      <c r="V209" s="23"/>
      <c r="W209" s="23"/>
      <c r="X209" s="23"/>
      <c r="Y209" s="9"/>
      <c r="Z209" s="9"/>
      <c r="AA209" s="23"/>
      <c r="AB209" s="23"/>
      <c r="AC209" s="9"/>
      <c r="AD209" s="9"/>
      <c r="AE209" s="8"/>
      <c r="AF209" s="23">
        <v>4</v>
      </c>
      <c r="AG209" s="8"/>
      <c r="AH209" s="23">
        <v>4</v>
      </c>
      <c r="AI209" s="23"/>
      <c r="AJ209" s="9"/>
      <c r="AK209" s="23"/>
      <c r="AL209" s="23"/>
      <c r="AM209" s="23">
        <v>2</v>
      </c>
      <c r="AN209" s="23"/>
      <c r="AO209" s="23"/>
      <c r="AP209" s="23"/>
      <c r="AQ209" s="23"/>
      <c r="AR209" s="23"/>
      <c r="AS209" s="23"/>
      <c r="AT209" s="23"/>
      <c r="AU209" s="23"/>
      <c r="AV209" s="23">
        <f>4+4+2</f>
        <v>10</v>
      </c>
      <c r="AW209" s="382">
        <f>T209-AV209</f>
        <v>0</v>
      </c>
      <c r="AX209" s="382">
        <f t="shared" si="14"/>
        <v>0</v>
      </c>
      <c r="AY209" s="23" t="s">
        <v>656</v>
      </c>
      <c r="AZ209" s="645" t="s">
        <v>2016</v>
      </c>
      <c r="BA209" s="279" t="s">
        <v>2582</v>
      </c>
      <c r="BB209" s="279" t="s">
        <v>2582</v>
      </c>
      <c r="BC209" s="123" t="s">
        <v>1234</v>
      </c>
      <c r="BD209" s="585" t="s">
        <v>2381</v>
      </c>
    </row>
    <row r="210" spans="1:56" outlineLevel="3">
      <c r="A210" s="1"/>
      <c r="B210" s="8" t="s">
        <v>1456</v>
      </c>
      <c r="C210" s="8"/>
      <c r="D210" s="8"/>
      <c r="E210" s="8" t="s">
        <v>1457</v>
      </c>
      <c r="F210" s="8" t="s">
        <v>918</v>
      </c>
      <c r="G210" s="8" t="s">
        <v>24</v>
      </c>
      <c r="H210" s="8"/>
      <c r="I210" s="9"/>
      <c r="J210" s="23"/>
      <c r="K210" s="9"/>
      <c r="L210" s="9"/>
      <c r="M210" s="9"/>
      <c r="N210" s="9"/>
      <c r="O210" s="9"/>
      <c r="P210" s="9"/>
      <c r="Q210" s="9"/>
      <c r="R210" s="9"/>
      <c r="S210" s="9"/>
      <c r="T210" s="25">
        <f t="shared" si="17"/>
        <v>10</v>
      </c>
      <c r="U210" s="9"/>
      <c r="V210" s="23"/>
      <c r="W210" s="23"/>
      <c r="X210" s="23"/>
      <c r="Y210" s="9"/>
      <c r="Z210" s="9"/>
      <c r="AA210" s="23"/>
      <c r="AB210" s="23"/>
      <c r="AC210" s="9"/>
      <c r="AD210" s="9"/>
      <c r="AE210" s="8"/>
      <c r="AF210" s="23">
        <v>6</v>
      </c>
      <c r="AG210" s="8"/>
      <c r="AH210" s="23"/>
      <c r="AI210" s="23"/>
      <c r="AJ210" s="9"/>
      <c r="AK210" s="23">
        <v>2</v>
      </c>
      <c r="AL210" s="23"/>
      <c r="AM210" s="23">
        <v>2</v>
      </c>
      <c r="AN210" s="23"/>
      <c r="AO210" s="23"/>
      <c r="AP210" s="23"/>
      <c r="AQ210" s="23"/>
      <c r="AR210" s="23"/>
      <c r="AS210" s="23"/>
      <c r="AT210" s="23"/>
      <c r="AU210" s="23"/>
      <c r="AV210" s="23">
        <v>10</v>
      </c>
      <c r="AW210" s="382">
        <f t="shared" si="18"/>
        <v>0</v>
      </c>
      <c r="AX210" s="382">
        <f t="shared" si="14"/>
        <v>0</v>
      </c>
      <c r="AY210" s="23" t="s">
        <v>656</v>
      </c>
      <c r="AZ210" s="515"/>
      <c r="BA210" s="279" t="s">
        <v>2582</v>
      </c>
      <c r="BB210" s="279" t="s">
        <v>2582</v>
      </c>
      <c r="BC210" s="123" t="s">
        <v>1234</v>
      </c>
      <c r="BD210" s="586" t="s">
        <v>2415</v>
      </c>
    </row>
    <row r="211" spans="1:56" ht="30" outlineLevel="3">
      <c r="A211" s="1"/>
      <c r="B211" s="8" t="s">
        <v>1446</v>
      </c>
      <c r="C211" s="8"/>
      <c r="D211" s="8"/>
      <c r="E211" s="8" t="s">
        <v>1447</v>
      </c>
      <c r="F211" s="8" t="s">
        <v>918</v>
      </c>
      <c r="G211" s="8" t="s">
        <v>24</v>
      </c>
      <c r="H211" s="8"/>
      <c r="I211" s="9"/>
      <c r="J211" s="23"/>
      <c r="K211" s="9"/>
      <c r="L211" s="9"/>
      <c r="M211" s="9"/>
      <c r="N211" s="9"/>
      <c r="O211" s="9"/>
      <c r="P211" s="9"/>
      <c r="Q211" s="9"/>
      <c r="R211" s="9"/>
      <c r="S211" s="9"/>
      <c r="T211" s="25">
        <f t="shared" si="17"/>
        <v>6</v>
      </c>
      <c r="U211" s="9"/>
      <c r="V211" s="23"/>
      <c r="W211" s="23"/>
      <c r="X211" s="23"/>
      <c r="Y211" s="9"/>
      <c r="Z211" s="9"/>
      <c r="AA211" s="23"/>
      <c r="AB211" s="23"/>
      <c r="AC211" s="9"/>
      <c r="AD211" s="9"/>
      <c r="AE211" s="8"/>
      <c r="AF211" s="23">
        <v>4</v>
      </c>
      <c r="AG211" s="8"/>
      <c r="AH211" s="23"/>
      <c r="AI211" s="23"/>
      <c r="AJ211" s="9"/>
      <c r="AK211" s="23"/>
      <c r="AL211" s="23"/>
      <c r="AM211" s="23">
        <v>2</v>
      </c>
      <c r="AN211" s="23"/>
      <c r="AO211" s="23"/>
      <c r="AP211" s="23"/>
      <c r="AQ211" s="23"/>
      <c r="AR211" s="23"/>
      <c r="AS211" s="23"/>
      <c r="AT211" s="23"/>
      <c r="AU211" s="23"/>
      <c r="AV211" s="23">
        <f>4+5</f>
        <v>9</v>
      </c>
      <c r="AW211" s="382">
        <f t="shared" si="18"/>
        <v>-3</v>
      </c>
      <c r="AX211" s="382">
        <f t="shared" si="14"/>
        <v>0</v>
      </c>
      <c r="AY211" s="23" t="s">
        <v>656</v>
      </c>
      <c r="AZ211" s="645" t="s">
        <v>2006</v>
      </c>
      <c r="BA211" s="279" t="s">
        <v>2582</v>
      </c>
      <c r="BB211" s="279" t="s">
        <v>2582</v>
      </c>
      <c r="BC211" s="123" t="s">
        <v>2000</v>
      </c>
      <c r="BD211" s="585" t="s">
        <v>2148</v>
      </c>
    </row>
    <row r="212" spans="1:56" ht="34.35" customHeight="1" outlineLevel="3">
      <c r="A212" s="1"/>
      <c r="B212" s="8" t="s">
        <v>1454</v>
      </c>
      <c r="C212" s="8"/>
      <c r="D212" s="8"/>
      <c r="E212" s="8" t="s">
        <v>1455</v>
      </c>
      <c r="F212" s="8" t="s">
        <v>918</v>
      </c>
      <c r="G212" s="8" t="s">
        <v>24</v>
      </c>
      <c r="H212" s="8"/>
      <c r="I212" s="9"/>
      <c r="J212" s="23"/>
      <c r="K212" s="9"/>
      <c r="L212" s="9"/>
      <c r="M212" s="9"/>
      <c r="N212" s="9"/>
      <c r="O212" s="9"/>
      <c r="P212" s="9"/>
      <c r="Q212" s="9"/>
      <c r="R212" s="9"/>
      <c r="S212" s="9"/>
      <c r="T212" s="25">
        <f t="shared" si="17"/>
        <v>10</v>
      </c>
      <c r="U212" s="9"/>
      <c r="V212" s="23"/>
      <c r="W212" s="23"/>
      <c r="X212" s="23"/>
      <c r="Y212" s="9"/>
      <c r="Z212" s="9"/>
      <c r="AA212" s="23"/>
      <c r="AB212" s="23"/>
      <c r="AC212" s="9"/>
      <c r="AD212" s="9"/>
      <c r="AE212" s="8"/>
      <c r="AF212" s="23">
        <v>4</v>
      </c>
      <c r="AG212" s="23"/>
      <c r="AH212" s="23">
        <v>4</v>
      </c>
      <c r="AI212" s="23"/>
      <c r="AJ212" s="9"/>
      <c r="AK212" s="23"/>
      <c r="AL212" s="23"/>
      <c r="AM212" s="23">
        <v>2</v>
      </c>
      <c r="AN212" s="23"/>
      <c r="AO212" s="23"/>
      <c r="AP212" s="23"/>
      <c r="AQ212" s="23"/>
      <c r="AR212" s="23"/>
      <c r="AS212" s="23"/>
      <c r="AT212" s="23"/>
      <c r="AU212" s="23"/>
      <c r="AV212" s="23">
        <f>4+2+1+2</f>
        <v>9</v>
      </c>
      <c r="AW212" s="724">
        <v>0</v>
      </c>
      <c r="AX212" s="382">
        <v>0</v>
      </c>
      <c r="AY212" s="23" t="s">
        <v>656</v>
      </c>
      <c r="AZ212" s="645" t="s">
        <v>2009</v>
      </c>
      <c r="BA212" s="279" t="s">
        <v>2582</v>
      </c>
      <c r="BB212" s="279" t="s">
        <v>2582</v>
      </c>
      <c r="BC212" s="123" t="s">
        <v>1234</v>
      </c>
      <c r="BD212" s="585" t="s">
        <v>2382</v>
      </c>
    </row>
    <row r="213" spans="1:56" ht="16.350000000000001" customHeight="1" outlineLevel="3">
      <c r="A213" s="1"/>
      <c r="B213" s="8" t="s">
        <v>1430</v>
      </c>
      <c r="C213" s="8"/>
      <c r="D213" s="8"/>
      <c r="E213" s="8" t="s">
        <v>1431</v>
      </c>
      <c r="F213" s="8" t="s">
        <v>918</v>
      </c>
      <c r="G213" s="8" t="s">
        <v>24</v>
      </c>
      <c r="H213" s="8"/>
      <c r="I213" s="9"/>
      <c r="J213" s="23"/>
      <c r="K213" s="9"/>
      <c r="L213" s="9"/>
      <c r="M213" s="9"/>
      <c r="N213" s="9"/>
      <c r="O213" s="9"/>
      <c r="P213" s="9"/>
      <c r="Q213" s="9"/>
      <c r="R213" s="9"/>
      <c r="S213" s="9"/>
      <c r="T213" s="25">
        <f t="shared" si="17"/>
        <v>12</v>
      </c>
      <c r="U213" s="9"/>
      <c r="V213" s="23"/>
      <c r="W213" s="23"/>
      <c r="X213" s="23"/>
      <c r="Y213" s="9"/>
      <c r="Z213" s="9"/>
      <c r="AA213" s="23"/>
      <c r="AB213" s="23"/>
      <c r="AC213" s="9"/>
      <c r="AD213" s="9"/>
      <c r="AE213" s="8"/>
      <c r="AF213" s="23">
        <f>4+2</f>
        <v>6</v>
      </c>
      <c r="AG213" s="8"/>
      <c r="AH213" s="23">
        <v>4</v>
      </c>
      <c r="AI213" s="23"/>
      <c r="AJ213" s="9"/>
      <c r="AK213" s="9"/>
      <c r="AL213" s="23"/>
      <c r="AM213" s="23">
        <v>2</v>
      </c>
      <c r="AN213" s="23"/>
      <c r="AO213" s="23"/>
      <c r="AP213" s="23"/>
      <c r="AQ213" s="23"/>
      <c r="AR213" s="23"/>
      <c r="AS213" s="23"/>
      <c r="AT213" s="23"/>
      <c r="AU213" s="23"/>
      <c r="AV213" s="23">
        <v>12</v>
      </c>
      <c r="AW213" s="382">
        <f t="shared" si="18"/>
        <v>0</v>
      </c>
      <c r="AX213" s="382">
        <f t="shared" si="14"/>
        <v>0</v>
      </c>
      <c r="AY213" s="23" t="s">
        <v>656</v>
      </c>
      <c r="AZ213" s="515" t="s">
        <v>2017</v>
      </c>
      <c r="BA213" s="279" t="s">
        <v>2582</v>
      </c>
      <c r="BB213" s="279" t="s">
        <v>2582</v>
      </c>
      <c r="BC213" s="123" t="s">
        <v>2000</v>
      </c>
      <c r="BD213" s="585" t="s">
        <v>2164</v>
      </c>
    </row>
    <row r="214" spans="1:56" ht="33" customHeight="1" outlineLevel="3">
      <c r="A214" s="1"/>
      <c r="B214" s="8" t="s">
        <v>1442</v>
      </c>
      <c r="C214" s="8"/>
      <c r="D214" s="8"/>
      <c r="E214" s="8" t="s">
        <v>1443</v>
      </c>
      <c r="F214" s="8" t="s">
        <v>918</v>
      </c>
      <c r="G214" s="8" t="s">
        <v>24</v>
      </c>
      <c r="H214" s="8"/>
      <c r="I214" s="9"/>
      <c r="J214" s="23"/>
      <c r="K214" s="9"/>
      <c r="L214" s="9"/>
      <c r="M214" s="9"/>
      <c r="N214" s="9"/>
      <c r="O214" s="9"/>
      <c r="P214" s="9"/>
      <c r="Q214" s="9"/>
      <c r="R214" s="9"/>
      <c r="S214" s="9"/>
      <c r="T214" s="25">
        <f t="shared" si="17"/>
        <v>6</v>
      </c>
      <c r="U214" s="9"/>
      <c r="V214" s="23"/>
      <c r="W214" s="23"/>
      <c r="X214" s="23"/>
      <c r="Y214" s="9"/>
      <c r="Z214" s="9"/>
      <c r="AA214" s="23"/>
      <c r="AB214" s="23"/>
      <c r="AC214" s="9"/>
      <c r="AD214" s="9"/>
      <c r="AE214" s="8"/>
      <c r="AF214" s="23">
        <v>4</v>
      </c>
      <c r="AG214" s="8"/>
      <c r="AH214" s="23"/>
      <c r="AI214" s="23"/>
      <c r="AJ214" s="9"/>
      <c r="AK214" s="23"/>
      <c r="AL214" s="23"/>
      <c r="AM214" s="23">
        <v>2</v>
      </c>
      <c r="AN214" s="23"/>
      <c r="AO214" s="23"/>
      <c r="AP214" s="23"/>
      <c r="AQ214" s="23"/>
      <c r="AR214" s="23"/>
      <c r="AS214" s="23"/>
      <c r="AT214" s="23"/>
      <c r="AU214" s="23"/>
      <c r="AV214" s="382">
        <f>2+4</f>
        <v>6</v>
      </c>
      <c r="AW214" s="382">
        <f t="shared" si="18"/>
        <v>0</v>
      </c>
      <c r="AX214" s="382">
        <f t="shared" si="14"/>
        <v>0</v>
      </c>
      <c r="AY214" s="23" t="s">
        <v>656</v>
      </c>
      <c r="AZ214" s="645" t="s">
        <v>2003</v>
      </c>
      <c r="BA214" s="279" t="s">
        <v>2366</v>
      </c>
      <c r="BB214" s="279" t="s">
        <v>2366</v>
      </c>
      <c r="BC214" s="123" t="s">
        <v>2000</v>
      </c>
      <c r="BD214" s="585" t="s">
        <v>2212</v>
      </c>
    </row>
    <row r="215" spans="1:56" ht="32.1" customHeight="1" outlineLevel="3">
      <c r="A215" s="1"/>
      <c r="B215" s="8" t="s">
        <v>1440</v>
      </c>
      <c r="C215" s="8"/>
      <c r="D215" s="8"/>
      <c r="E215" s="8" t="s">
        <v>1441</v>
      </c>
      <c r="F215" s="8" t="s">
        <v>918</v>
      </c>
      <c r="G215" s="8" t="s">
        <v>24</v>
      </c>
      <c r="H215" s="8"/>
      <c r="I215" s="9"/>
      <c r="J215" s="23"/>
      <c r="K215" s="9"/>
      <c r="L215" s="9"/>
      <c r="M215" s="9"/>
      <c r="N215" s="9"/>
      <c r="O215" s="9"/>
      <c r="P215" s="9"/>
      <c r="Q215" s="9"/>
      <c r="R215" s="9"/>
      <c r="S215" s="9"/>
      <c r="T215" s="25">
        <f t="shared" si="17"/>
        <v>20</v>
      </c>
      <c r="U215" s="9"/>
      <c r="V215" s="23">
        <v>4</v>
      </c>
      <c r="W215" s="23"/>
      <c r="X215" s="23"/>
      <c r="Y215" s="9"/>
      <c r="Z215" s="9"/>
      <c r="AA215" s="23"/>
      <c r="AB215" s="23"/>
      <c r="AC215" s="9"/>
      <c r="AD215" s="9"/>
      <c r="AE215" s="8"/>
      <c r="AF215" s="23">
        <f>4+2</f>
        <v>6</v>
      </c>
      <c r="AG215" s="23"/>
      <c r="AH215" s="23">
        <v>4</v>
      </c>
      <c r="AI215" s="23"/>
      <c r="AJ215" s="9"/>
      <c r="AK215" s="23">
        <v>4</v>
      </c>
      <c r="AL215" s="23"/>
      <c r="AM215" s="23">
        <v>2</v>
      </c>
      <c r="AN215" s="23"/>
      <c r="AO215" s="23"/>
      <c r="AP215" s="23"/>
      <c r="AQ215" s="23"/>
      <c r="AR215" s="23"/>
      <c r="AS215" s="23"/>
      <c r="AT215" s="23"/>
      <c r="AU215" s="23"/>
      <c r="AV215" s="23">
        <v>26</v>
      </c>
      <c r="AW215" s="382">
        <f t="shared" si="18"/>
        <v>-6</v>
      </c>
      <c r="AX215" s="382">
        <f t="shared" si="14"/>
        <v>0</v>
      </c>
      <c r="AY215" s="23" t="s">
        <v>656</v>
      </c>
      <c r="AZ215" s="515" t="s">
        <v>2018</v>
      </c>
      <c r="BA215" s="279" t="s">
        <v>2582</v>
      </c>
      <c r="BB215" s="279" t="s">
        <v>2582</v>
      </c>
      <c r="BC215" s="123" t="s">
        <v>932</v>
      </c>
      <c r="BD215" s="585" t="s">
        <v>2383</v>
      </c>
    </row>
    <row r="216" spans="1:56" ht="30" outlineLevel="3">
      <c r="A216" s="1"/>
      <c r="B216" s="8" t="s">
        <v>1438</v>
      </c>
      <c r="C216" s="8"/>
      <c r="D216" s="8"/>
      <c r="E216" s="8" t="s">
        <v>1439</v>
      </c>
      <c r="F216" s="8" t="s">
        <v>918</v>
      </c>
      <c r="G216" s="8" t="s">
        <v>24</v>
      </c>
      <c r="H216" s="8"/>
      <c r="I216" s="9"/>
      <c r="J216" s="23"/>
      <c r="K216" s="9"/>
      <c r="L216" s="9"/>
      <c r="M216" s="9"/>
      <c r="N216" s="9"/>
      <c r="O216" s="9"/>
      <c r="P216" s="9"/>
      <c r="Q216" s="9"/>
      <c r="R216" s="9"/>
      <c r="S216" s="9"/>
      <c r="T216" s="25">
        <f t="shared" si="17"/>
        <v>10</v>
      </c>
      <c r="U216" s="9"/>
      <c r="V216" s="23"/>
      <c r="W216" s="23"/>
      <c r="X216" s="23"/>
      <c r="Y216" s="9"/>
      <c r="Z216" s="9"/>
      <c r="AA216" s="23"/>
      <c r="AB216" s="23"/>
      <c r="AC216" s="9"/>
      <c r="AD216" s="9"/>
      <c r="AE216" s="23"/>
      <c r="AF216" s="23">
        <v>4</v>
      </c>
      <c r="AG216" s="8"/>
      <c r="AH216" s="23">
        <v>4</v>
      </c>
      <c r="AI216" s="23"/>
      <c r="AJ216" s="9"/>
      <c r="AK216" s="23"/>
      <c r="AL216" s="23"/>
      <c r="AM216" s="23">
        <v>2</v>
      </c>
      <c r="AN216" s="23"/>
      <c r="AO216" s="23"/>
      <c r="AP216" s="23"/>
      <c r="AQ216" s="23"/>
      <c r="AR216" s="23"/>
      <c r="AS216" s="23"/>
      <c r="AT216" s="23"/>
      <c r="AU216" s="23"/>
      <c r="AV216" s="23">
        <f>4+6</f>
        <v>10</v>
      </c>
      <c r="AW216" s="382">
        <f t="shared" si="18"/>
        <v>0</v>
      </c>
      <c r="AX216" s="382">
        <f t="shared" si="14"/>
        <v>0</v>
      </c>
      <c r="AY216" s="23" t="s">
        <v>656</v>
      </c>
      <c r="AZ216" s="645" t="s">
        <v>2002</v>
      </c>
      <c r="BA216" s="279" t="s">
        <v>2582</v>
      </c>
      <c r="BB216" s="279" t="s">
        <v>2582</v>
      </c>
      <c r="BC216" s="123" t="s">
        <v>2000</v>
      </c>
      <c r="BD216" s="585" t="s">
        <v>2149</v>
      </c>
    </row>
    <row r="217" spans="1:56" ht="32.1" customHeight="1" outlineLevel="3">
      <c r="A217" s="1" t="s">
        <v>2370</v>
      </c>
      <c r="B217" s="8" t="s">
        <v>1944</v>
      </c>
      <c r="C217" s="8"/>
      <c r="D217" s="8"/>
      <c r="E217" s="8" t="s">
        <v>1899</v>
      </c>
      <c r="F217" s="8" t="s">
        <v>918</v>
      </c>
      <c r="G217" s="8" t="s">
        <v>24</v>
      </c>
      <c r="H217" s="8"/>
      <c r="I217" s="9"/>
      <c r="J217" s="23"/>
      <c r="K217" s="9"/>
      <c r="L217" s="9"/>
      <c r="M217" s="9"/>
      <c r="N217" s="9"/>
      <c r="O217" s="9"/>
      <c r="P217" s="9"/>
      <c r="Q217" s="9"/>
      <c r="R217" s="9"/>
      <c r="S217" s="9"/>
      <c r="T217" s="25">
        <f t="shared" si="17"/>
        <v>18</v>
      </c>
      <c r="U217" s="9"/>
      <c r="V217" s="23"/>
      <c r="W217" s="23"/>
      <c r="X217" s="23"/>
      <c r="Y217" s="9"/>
      <c r="Z217" s="9"/>
      <c r="AA217" s="23"/>
      <c r="AB217" s="23"/>
      <c r="AC217" s="9"/>
      <c r="AD217" s="9"/>
      <c r="AE217" s="8"/>
      <c r="AF217" s="23">
        <f>8+4</f>
        <v>12</v>
      </c>
      <c r="AG217" s="8"/>
      <c r="AH217" s="23">
        <v>4</v>
      </c>
      <c r="AI217" s="23"/>
      <c r="AJ217" s="9"/>
      <c r="AK217" s="9"/>
      <c r="AL217" s="23"/>
      <c r="AM217" s="23">
        <v>2</v>
      </c>
      <c r="AN217" s="23"/>
      <c r="AO217" s="23"/>
      <c r="AP217" s="23"/>
      <c r="AQ217" s="23"/>
      <c r="AR217" s="23"/>
      <c r="AS217" s="23"/>
      <c r="AT217" s="23"/>
      <c r="AU217" s="23"/>
      <c r="AV217" s="23">
        <f>3+13+2</f>
        <v>18</v>
      </c>
      <c r="AW217" s="382">
        <f>T217-AV217</f>
        <v>0</v>
      </c>
      <c r="AX217" s="382">
        <f t="shared" si="14"/>
        <v>0</v>
      </c>
      <c r="AY217" s="23" t="s">
        <v>656</v>
      </c>
      <c r="AZ217" s="597" t="s">
        <v>2122</v>
      </c>
      <c r="BA217" s="279" t="s">
        <v>2582</v>
      </c>
      <c r="BB217" s="279" t="s">
        <v>2582</v>
      </c>
      <c r="BC217" s="123" t="s">
        <v>1234</v>
      </c>
      <c r="BD217" s="585" t="s">
        <v>2384</v>
      </c>
    </row>
    <row r="218" spans="1:56" ht="16.350000000000001" customHeight="1" outlineLevel="3">
      <c r="A218" s="1"/>
      <c r="B218" s="8" t="s">
        <v>1927</v>
      </c>
      <c r="C218" s="8"/>
      <c r="D218" s="8"/>
      <c r="E218" s="8" t="s">
        <v>1916</v>
      </c>
      <c r="F218" s="8" t="s">
        <v>1938</v>
      </c>
      <c r="G218" s="8" t="s">
        <v>24</v>
      </c>
      <c r="H218" s="8"/>
      <c r="I218" s="9"/>
      <c r="J218" s="23"/>
      <c r="K218" s="9"/>
      <c r="L218" s="9"/>
      <c r="M218" s="9"/>
      <c r="N218" s="9"/>
      <c r="O218" s="9"/>
      <c r="P218" s="9"/>
      <c r="Q218" s="9"/>
      <c r="R218" s="9"/>
      <c r="S218" s="9"/>
      <c r="T218" s="25">
        <f t="shared" si="17"/>
        <v>12</v>
      </c>
      <c r="U218" s="9"/>
      <c r="V218" s="23">
        <v>2</v>
      </c>
      <c r="W218" s="23"/>
      <c r="X218" s="23"/>
      <c r="Y218" s="9"/>
      <c r="Z218" s="9"/>
      <c r="AA218" s="23"/>
      <c r="AB218" s="23"/>
      <c r="AC218" s="9"/>
      <c r="AD218" s="9"/>
      <c r="AE218" s="8"/>
      <c r="AF218" s="23">
        <f>4+4</f>
        <v>8</v>
      </c>
      <c r="AG218" s="8"/>
      <c r="AH218" s="23"/>
      <c r="AI218" s="23"/>
      <c r="AJ218" s="9"/>
      <c r="AK218" s="23"/>
      <c r="AL218" s="23"/>
      <c r="AM218" s="23">
        <v>2</v>
      </c>
      <c r="AN218" s="23"/>
      <c r="AO218" s="23"/>
      <c r="AP218" s="23"/>
      <c r="AQ218" s="23"/>
      <c r="AR218" s="23"/>
      <c r="AS218" s="23"/>
      <c r="AT218" s="23"/>
      <c r="AU218" s="23"/>
      <c r="AV218" s="23">
        <v>37</v>
      </c>
      <c r="AW218" s="382">
        <f>T218-AV218</f>
        <v>-25</v>
      </c>
      <c r="AX218" s="382">
        <f t="shared" si="14"/>
        <v>0</v>
      </c>
      <c r="AY218" s="23" t="s">
        <v>656</v>
      </c>
      <c r="AZ218" s="597" t="s">
        <v>2019</v>
      </c>
      <c r="BA218" s="279" t="s">
        <v>2366</v>
      </c>
      <c r="BB218" s="279" t="s">
        <v>2366</v>
      </c>
      <c r="BC218" s="123" t="s">
        <v>2000</v>
      </c>
      <c r="BD218" s="585" t="s">
        <v>2168</v>
      </c>
    </row>
    <row r="219" spans="1:56" ht="16.350000000000001" customHeight="1" outlineLevel="3">
      <c r="A219" s="1"/>
      <c r="B219" s="8" t="s">
        <v>1928</v>
      </c>
      <c r="C219" s="8"/>
      <c r="D219" s="8"/>
      <c r="E219" s="8" t="s">
        <v>1917</v>
      </c>
      <c r="F219" s="8" t="s">
        <v>1938</v>
      </c>
      <c r="G219" s="8" t="s">
        <v>24</v>
      </c>
      <c r="H219" s="8"/>
      <c r="I219" s="9"/>
      <c r="J219" s="23"/>
      <c r="K219" s="9"/>
      <c r="L219" s="9"/>
      <c r="M219" s="9"/>
      <c r="N219" s="9"/>
      <c r="O219" s="9"/>
      <c r="P219" s="9"/>
      <c r="Q219" s="9"/>
      <c r="R219" s="9"/>
      <c r="S219" s="9"/>
      <c r="T219" s="25">
        <f t="shared" si="17"/>
        <v>12</v>
      </c>
      <c r="U219" s="9"/>
      <c r="V219" s="23"/>
      <c r="W219" s="23"/>
      <c r="X219" s="23"/>
      <c r="Y219" s="9"/>
      <c r="Z219" s="9"/>
      <c r="AA219" s="23"/>
      <c r="AB219" s="23"/>
      <c r="AC219" s="9"/>
      <c r="AD219" s="9"/>
      <c r="AE219" s="8"/>
      <c r="AF219" s="23">
        <f>4+4</f>
        <v>8</v>
      </c>
      <c r="AG219" s="8"/>
      <c r="AH219" s="23"/>
      <c r="AI219" s="23"/>
      <c r="AJ219" s="9"/>
      <c r="AK219" s="23">
        <v>2</v>
      </c>
      <c r="AL219" s="23"/>
      <c r="AM219" s="23">
        <v>2</v>
      </c>
      <c r="AN219" s="23"/>
      <c r="AO219" s="23"/>
      <c r="AP219" s="23"/>
      <c r="AQ219" s="23"/>
      <c r="AR219" s="23"/>
      <c r="AS219" s="23"/>
      <c r="AT219" s="23"/>
      <c r="AU219" s="23"/>
      <c r="AV219" s="23">
        <v>45</v>
      </c>
      <c r="AW219" s="382">
        <f>T219-AV219</f>
        <v>-33</v>
      </c>
      <c r="AX219" s="382">
        <f t="shared" si="14"/>
        <v>0</v>
      </c>
      <c r="AY219" s="23" t="s">
        <v>656</v>
      </c>
      <c r="AZ219" s="597" t="s">
        <v>2020</v>
      </c>
      <c r="BA219" s="279" t="s">
        <v>2366</v>
      </c>
      <c r="BB219" s="279" t="s">
        <v>2366</v>
      </c>
      <c r="BC219" s="123" t="s">
        <v>2000</v>
      </c>
      <c r="BD219" s="585" t="s">
        <v>2169</v>
      </c>
    </row>
    <row r="220" spans="1:56" ht="31.35" customHeight="1" outlineLevel="3">
      <c r="A220" s="1"/>
      <c r="B220" s="8" t="s">
        <v>1945</v>
      </c>
      <c r="C220" s="8"/>
      <c r="D220" s="8"/>
      <c r="E220" s="8" t="s">
        <v>1900</v>
      </c>
      <c r="F220" s="8" t="s">
        <v>918</v>
      </c>
      <c r="G220" s="8" t="s">
        <v>24</v>
      </c>
      <c r="H220" s="8"/>
      <c r="I220" s="9"/>
      <c r="J220" s="23"/>
      <c r="K220" s="9"/>
      <c r="L220" s="9"/>
      <c r="M220" s="9"/>
      <c r="N220" s="9"/>
      <c r="O220" s="9"/>
      <c r="P220" s="9"/>
      <c r="Q220" s="9"/>
      <c r="R220" s="9"/>
      <c r="S220" s="9"/>
      <c r="T220" s="25">
        <f t="shared" si="17"/>
        <v>68</v>
      </c>
      <c r="U220" s="9"/>
      <c r="V220" s="23"/>
      <c r="W220" s="23"/>
      <c r="X220" s="23"/>
      <c r="Y220" s="9"/>
      <c r="Z220" s="9"/>
      <c r="AA220" s="23"/>
      <c r="AB220" s="23"/>
      <c r="AC220" s="9"/>
      <c r="AD220" s="9"/>
      <c r="AE220" s="8"/>
      <c r="AF220" s="23">
        <f>4+4</f>
        <v>8</v>
      </c>
      <c r="AG220" s="8"/>
      <c r="AH220" s="23"/>
      <c r="AI220" s="23"/>
      <c r="AJ220" s="9"/>
      <c r="AK220" s="23">
        <v>4</v>
      </c>
      <c r="AL220" s="23">
        <v>40</v>
      </c>
      <c r="AM220" s="23">
        <v>8</v>
      </c>
      <c r="AN220" s="23">
        <v>8</v>
      </c>
      <c r="AO220" s="23"/>
      <c r="AP220" s="23"/>
      <c r="AQ220" s="23"/>
      <c r="AR220" s="23"/>
      <c r="AS220" s="23"/>
      <c r="AT220" s="23"/>
      <c r="AU220" s="23"/>
      <c r="AV220" s="382">
        <f>8+50+14</f>
        <v>72</v>
      </c>
      <c r="AW220" s="382">
        <f>T220-AV220</f>
        <v>-4</v>
      </c>
      <c r="AX220" s="382">
        <f t="shared" si="14"/>
        <v>0</v>
      </c>
      <c r="AY220" s="23" t="s">
        <v>656</v>
      </c>
      <c r="AZ220" s="645" t="s">
        <v>2013</v>
      </c>
      <c r="BA220" s="279" t="s">
        <v>2366</v>
      </c>
      <c r="BB220" s="279" t="s">
        <v>2366</v>
      </c>
      <c r="BC220" s="123" t="s">
        <v>2000</v>
      </c>
      <c r="BD220" s="585" t="s">
        <v>2165</v>
      </c>
    </row>
    <row r="221" spans="1:56" ht="16.350000000000001" customHeight="1" outlineLevel="3">
      <c r="A221" s="1"/>
      <c r="B221" s="8" t="s">
        <v>1929</v>
      </c>
      <c r="C221" s="8"/>
      <c r="D221" s="8"/>
      <c r="E221" s="8" t="s">
        <v>1918</v>
      </c>
      <c r="F221" s="8" t="s">
        <v>1938</v>
      </c>
      <c r="G221" s="8" t="s">
        <v>24</v>
      </c>
      <c r="H221" s="8"/>
      <c r="I221" s="9"/>
      <c r="J221" s="23"/>
      <c r="K221" s="9"/>
      <c r="L221" s="9"/>
      <c r="M221" s="9"/>
      <c r="N221" s="9"/>
      <c r="O221" s="9"/>
      <c r="P221" s="9"/>
      <c r="Q221" s="9"/>
      <c r="R221" s="9"/>
      <c r="S221" s="9"/>
      <c r="T221" s="25">
        <f t="shared" si="17"/>
        <v>50</v>
      </c>
      <c r="U221" s="9"/>
      <c r="V221" s="23">
        <v>2</v>
      </c>
      <c r="W221" s="23"/>
      <c r="X221" s="23"/>
      <c r="Y221" s="9"/>
      <c r="Z221" s="9"/>
      <c r="AA221" s="23"/>
      <c r="AB221" s="23"/>
      <c r="AC221" s="9"/>
      <c r="AD221" s="9"/>
      <c r="AE221" s="8"/>
      <c r="AF221" s="598">
        <v>8</v>
      </c>
      <c r="AG221" s="23">
        <v>24</v>
      </c>
      <c r="AH221" s="23">
        <v>4</v>
      </c>
      <c r="AI221" s="23"/>
      <c r="AJ221" s="9"/>
      <c r="AK221" s="23">
        <v>2</v>
      </c>
      <c r="AL221" s="23"/>
      <c r="AM221" s="23">
        <v>2</v>
      </c>
      <c r="AN221" s="23">
        <v>8</v>
      </c>
      <c r="AO221" s="23"/>
      <c r="AP221" s="23"/>
      <c r="AQ221" s="23"/>
      <c r="AR221" s="23"/>
      <c r="AS221" s="23"/>
      <c r="AT221" s="23"/>
      <c r="AU221" s="23"/>
      <c r="AV221" s="23">
        <v>56</v>
      </c>
      <c r="AW221" s="382">
        <f t="shared" ref="AW221:AW229" si="19">T221-AV221</f>
        <v>-6</v>
      </c>
      <c r="AX221" s="382">
        <f t="shared" si="14"/>
        <v>0</v>
      </c>
      <c r="AY221" s="23" t="s">
        <v>656</v>
      </c>
      <c r="AZ221" s="597" t="s">
        <v>2021</v>
      </c>
      <c r="BA221" s="279" t="s">
        <v>2582</v>
      </c>
      <c r="BB221" s="279" t="s">
        <v>2582</v>
      </c>
      <c r="BC221" s="123" t="s">
        <v>2000</v>
      </c>
      <c r="BD221" s="585" t="s">
        <v>2170</v>
      </c>
    </row>
    <row r="222" spans="1:56" outlineLevel="3">
      <c r="A222" s="1"/>
      <c r="B222" s="8" t="s">
        <v>1930</v>
      </c>
      <c r="C222" s="8"/>
      <c r="D222" s="8"/>
      <c r="E222" s="8" t="s">
        <v>1919</v>
      </c>
      <c r="F222" s="8" t="s">
        <v>1938</v>
      </c>
      <c r="G222" s="8" t="s">
        <v>24</v>
      </c>
      <c r="H222" s="8"/>
      <c r="I222" s="9"/>
      <c r="J222" s="23"/>
      <c r="K222" s="9"/>
      <c r="L222" s="9"/>
      <c r="M222" s="9"/>
      <c r="N222" s="9"/>
      <c r="O222" s="9"/>
      <c r="P222" s="9"/>
      <c r="Q222" s="9"/>
      <c r="R222" s="9"/>
      <c r="S222" s="9"/>
      <c r="T222" s="25">
        <f t="shared" si="17"/>
        <v>4</v>
      </c>
      <c r="U222" s="9"/>
      <c r="V222" s="23"/>
      <c r="W222" s="23"/>
      <c r="X222" s="23"/>
      <c r="Y222" s="9"/>
      <c r="Z222" s="9"/>
      <c r="AA222" s="23"/>
      <c r="AB222" s="23"/>
      <c r="AC222" s="9"/>
      <c r="AD222" s="9"/>
      <c r="AE222" s="8"/>
      <c r="AF222" s="23">
        <v>2</v>
      </c>
      <c r="AG222" s="8"/>
      <c r="AH222" s="23"/>
      <c r="AI222" s="23"/>
      <c r="AJ222" s="9"/>
      <c r="AK222" s="23"/>
      <c r="AL222" s="23"/>
      <c r="AM222" s="23">
        <v>2</v>
      </c>
      <c r="AN222" s="23"/>
      <c r="AO222" s="23"/>
      <c r="AP222" s="23"/>
      <c r="AQ222" s="23"/>
      <c r="AR222" s="23"/>
      <c r="AS222" s="23"/>
      <c r="AT222" s="23"/>
      <c r="AU222" s="23"/>
      <c r="AV222" s="23">
        <v>4</v>
      </c>
      <c r="AW222" s="382">
        <f t="shared" si="19"/>
        <v>0</v>
      </c>
      <c r="AX222" s="382">
        <f t="shared" si="14"/>
        <v>0</v>
      </c>
      <c r="AY222" s="23" t="s">
        <v>656</v>
      </c>
      <c r="AZ222" s="721" t="s">
        <v>1914</v>
      </c>
      <c r="BA222" s="279" t="s">
        <v>2582</v>
      </c>
      <c r="BB222" s="374" t="s">
        <v>2369</v>
      </c>
      <c r="BC222" s="123" t="s">
        <v>2000</v>
      </c>
      <c r="BD222" s="586" t="s">
        <v>2321</v>
      </c>
    </row>
    <row r="223" spans="1:56" outlineLevel="3">
      <c r="A223" s="812" t="s">
        <v>1940</v>
      </c>
      <c r="B223" s="8" t="s">
        <v>1931</v>
      </c>
      <c r="C223" s="8"/>
      <c r="D223" s="8"/>
      <c r="E223" s="8" t="s">
        <v>1920</v>
      </c>
      <c r="F223" s="8" t="s">
        <v>1939</v>
      </c>
      <c r="G223" s="8" t="s">
        <v>2196</v>
      </c>
      <c r="H223" s="8"/>
      <c r="I223" s="9"/>
      <c r="J223" s="23"/>
      <c r="K223" s="9"/>
      <c r="L223" s="9"/>
      <c r="M223" s="9"/>
      <c r="N223" s="9"/>
      <c r="O223" s="9"/>
      <c r="P223" s="9"/>
      <c r="Q223" s="9"/>
      <c r="R223" s="9"/>
      <c r="S223" s="9"/>
      <c r="T223" s="25">
        <f t="shared" si="17"/>
        <v>4</v>
      </c>
      <c r="U223" s="9"/>
      <c r="V223" s="23"/>
      <c r="W223" s="23"/>
      <c r="X223" s="23"/>
      <c r="Y223" s="9"/>
      <c r="Z223" s="9"/>
      <c r="AA223" s="23"/>
      <c r="AB223" s="23"/>
      <c r="AC223" s="9"/>
      <c r="AD223" s="9"/>
      <c r="AE223" s="8"/>
      <c r="AF223" s="23">
        <v>2</v>
      </c>
      <c r="AG223" s="8"/>
      <c r="AH223" s="23"/>
      <c r="AI223" s="23"/>
      <c r="AJ223" s="9"/>
      <c r="AK223" s="23"/>
      <c r="AL223" s="23"/>
      <c r="AM223" s="23">
        <v>2</v>
      </c>
      <c r="AN223" s="23"/>
      <c r="AO223" s="23"/>
      <c r="AP223" s="23"/>
      <c r="AQ223" s="23"/>
      <c r="AR223" s="23"/>
      <c r="AS223" s="23"/>
      <c r="AT223" s="23"/>
      <c r="AU223" s="23"/>
      <c r="AV223" s="23">
        <v>4</v>
      </c>
      <c r="AW223" s="382">
        <f t="shared" si="19"/>
        <v>0</v>
      </c>
      <c r="AX223" s="382">
        <f t="shared" si="14"/>
        <v>0</v>
      </c>
      <c r="AY223" s="23" t="s">
        <v>656</v>
      </c>
      <c r="AZ223" s="721" t="s">
        <v>1914</v>
      </c>
      <c r="BA223" s="279" t="s">
        <v>2366</v>
      </c>
      <c r="BB223" s="374" t="s">
        <v>2369</v>
      </c>
      <c r="BC223" s="123" t="s">
        <v>2000</v>
      </c>
      <c r="BD223" s="586" t="s">
        <v>2321</v>
      </c>
    </row>
    <row r="224" spans="1:56" outlineLevel="3">
      <c r="A224" s="813"/>
      <c r="B224" s="8" t="s">
        <v>1932</v>
      </c>
      <c r="C224" s="8"/>
      <c r="D224" s="8"/>
      <c r="E224" s="8" t="s">
        <v>1921</v>
      </c>
      <c r="F224" s="8" t="s">
        <v>1939</v>
      </c>
      <c r="G224" s="8" t="s">
        <v>24</v>
      </c>
      <c r="H224" s="8"/>
      <c r="I224" s="9"/>
      <c r="J224" s="23"/>
      <c r="K224" s="9"/>
      <c r="L224" s="9"/>
      <c r="M224" s="9"/>
      <c r="N224" s="9"/>
      <c r="O224" s="9"/>
      <c r="P224" s="9"/>
      <c r="Q224" s="9"/>
      <c r="R224" s="9"/>
      <c r="S224" s="9"/>
      <c r="T224" s="25">
        <f t="shared" si="17"/>
        <v>6</v>
      </c>
      <c r="U224" s="9"/>
      <c r="V224" s="23"/>
      <c r="W224" s="23"/>
      <c r="X224" s="23"/>
      <c r="Y224" s="9"/>
      <c r="Z224" s="9"/>
      <c r="AA224" s="23"/>
      <c r="AB224" s="23"/>
      <c r="AC224" s="9"/>
      <c r="AD224" s="9"/>
      <c r="AE224" s="8"/>
      <c r="AF224" s="23">
        <v>2</v>
      </c>
      <c r="AG224" s="8"/>
      <c r="AH224" s="23"/>
      <c r="AI224" s="23"/>
      <c r="AJ224" s="9"/>
      <c r="AK224" s="23">
        <v>2</v>
      </c>
      <c r="AL224" s="23"/>
      <c r="AM224" s="23">
        <v>2</v>
      </c>
      <c r="AN224" s="23"/>
      <c r="AO224" s="23"/>
      <c r="AP224" s="23"/>
      <c r="AQ224" s="23"/>
      <c r="AR224" s="23"/>
      <c r="AS224" s="23"/>
      <c r="AT224" s="23"/>
      <c r="AU224" s="23"/>
      <c r="AV224" s="23">
        <v>6</v>
      </c>
      <c r="AW224" s="382">
        <f t="shared" si="19"/>
        <v>0</v>
      </c>
      <c r="AX224" s="382">
        <f t="shared" si="14"/>
        <v>0</v>
      </c>
      <c r="AY224" s="23" t="s">
        <v>656</v>
      </c>
      <c r="AZ224" s="721" t="s">
        <v>2198</v>
      </c>
      <c r="BA224" s="279" t="s">
        <v>2366</v>
      </c>
      <c r="BB224" s="374" t="s">
        <v>2369</v>
      </c>
      <c r="BC224" s="123" t="s">
        <v>2000</v>
      </c>
      <c r="BD224" s="586" t="s">
        <v>2322</v>
      </c>
    </row>
    <row r="225" spans="1:56" outlineLevel="3">
      <c r="A225" s="813"/>
      <c r="B225" s="8" t="s">
        <v>1933</v>
      </c>
      <c r="C225" s="8"/>
      <c r="D225" s="8"/>
      <c r="E225" s="8" t="s">
        <v>1922</v>
      </c>
      <c r="F225" s="8" t="s">
        <v>1939</v>
      </c>
      <c r="G225" s="8" t="s">
        <v>2196</v>
      </c>
      <c r="H225" s="8"/>
      <c r="I225" s="9"/>
      <c r="J225" s="23"/>
      <c r="K225" s="9"/>
      <c r="L225" s="9"/>
      <c r="M225" s="9"/>
      <c r="N225" s="9"/>
      <c r="O225" s="9"/>
      <c r="P225" s="9"/>
      <c r="Q225" s="9"/>
      <c r="R225" s="9"/>
      <c r="S225" s="9"/>
      <c r="T225" s="25">
        <f t="shared" si="17"/>
        <v>4</v>
      </c>
      <c r="U225" s="9"/>
      <c r="V225" s="23"/>
      <c r="W225" s="23"/>
      <c r="X225" s="23"/>
      <c r="Y225" s="9"/>
      <c r="Z225" s="9"/>
      <c r="AA225" s="23"/>
      <c r="AB225" s="23"/>
      <c r="AC225" s="9"/>
      <c r="AD225" s="9"/>
      <c r="AE225" s="8"/>
      <c r="AF225" s="23">
        <v>2</v>
      </c>
      <c r="AG225" s="8"/>
      <c r="AH225" s="23"/>
      <c r="AI225" s="23"/>
      <c r="AJ225" s="9"/>
      <c r="AK225" s="23"/>
      <c r="AL225" s="23"/>
      <c r="AM225" s="23">
        <v>2</v>
      </c>
      <c r="AN225" s="23"/>
      <c r="AO225" s="23"/>
      <c r="AP225" s="23"/>
      <c r="AQ225" s="23"/>
      <c r="AR225" s="23"/>
      <c r="AS225" s="23"/>
      <c r="AT225" s="23"/>
      <c r="AU225" s="23"/>
      <c r="AV225" s="23">
        <v>4</v>
      </c>
      <c r="AW225" s="382">
        <f t="shared" si="19"/>
        <v>0</v>
      </c>
      <c r="AX225" s="382">
        <f t="shared" si="14"/>
        <v>0</v>
      </c>
      <c r="AY225" s="23" t="s">
        <v>656</v>
      </c>
      <c r="AZ225" s="721" t="s">
        <v>1914</v>
      </c>
      <c r="BA225" s="279" t="s">
        <v>2366</v>
      </c>
      <c r="BB225" s="374" t="s">
        <v>2369</v>
      </c>
      <c r="BC225" s="123" t="s">
        <v>2000</v>
      </c>
      <c r="BD225" s="586" t="s">
        <v>2321</v>
      </c>
    </row>
    <row r="226" spans="1:56" outlineLevel="3">
      <c r="A226" s="813"/>
      <c r="B226" s="8" t="s">
        <v>1934</v>
      </c>
      <c r="C226" s="8"/>
      <c r="D226" s="8"/>
      <c r="E226" s="8" t="s">
        <v>1923</v>
      </c>
      <c r="F226" s="8" t="s">
        <v>1939</v>
      </c>
      <c r="G226" s="8" t="s">
        <v>2196</v>
      </c>
      <c r="H226" s="8"/>
      <c r="I226" s="9"/>
      <c r="J226" s="23"/>
      <c r="K226" s="9"/>
      <c r="L226" s="9"/>
      <c r="M226" s="9"/>
      <c r="N226" s="9"/>
      <c r="O226" s="9"/>
      <c r="P226" s="9"/>
      <c r="Q226" s="9"/>
      <c r="R226" s="9"/>
      <c r="S226" s="9"/>
      <c r="T226" s="25">
        <f t="shared" si="17"/>
        <v>4</v>
      </c>
      <c r="U226" s="9"/>
      <c r="V226" s="23"/>
      <c r="W226" s="23"/>
      <c r="X226" s="23"/>
      <c r="Y226" s="9"/>
      <c r="Z226" s="9"/>
      <c r="AA226" s="23"/>
      <c r="AB226" s="23"/>
      <c r="AC226" s="9"/>
      <c r="AD226" s="9"/>
      <c r="AE226" s="8"/>
      <c r="AF226" s="23">
        <v>2</v>
      </c>
      <c r="AG226" s="8"/>
      <c r="AH226" s="23"/>
      <c r="AI226" s="23"/>
      <c r="AJ226" s="9"/>
      <c r="AK226" s="23"/>
      <c r="AL226" s="23"/>
      <c r="AM226" s="23">
        <v>2</v>
      </c>
      <c r="AN226" s="23"/>
      <c r="AO226" s="23"/>
      <c r="AP226" s="23"/>
      <c r="AQ226" s="23"/>
      <c r="AR226" s="23"/>
      <c r="AS226" s="23"/>
      <c r="AT226" s="23"/>
      <c r="AU226" s="23"/>
      <c r="AV226" s="23">
        <v>4</v>
      </c>
      <c r="AW226" s="382">
        <f t="shared" si="19"/>
        <v>0</v>
      </c>
      <c r="AX226" s="382">
        <f t="shared" si="14"/>
        <v>0</v>
      </c>
      <c r="AY226" s="23" t="s">
        <v>656</v>
      </c>
      <c r="AZ226" s="721" t="s">
        <v>1914</v>
      </c>
      <c r="BA226" s="279" t="s">
        <v>2366</v>
      </c>
      <c r="BB226" s="374" t="s">
        <v>2369</v>
      </c>
      <c r="BC226" s="123" t="s">
        <v>2000</v>
      </c>
      <c r="BD226" s="586" t="s">
        <v>2323</v>
      </c>
    </row>
    <row r="227" spans="1:56" ht="30" outlineLevel="3">
      <c r="A227" s="813"/>
      <c r="B227" s="8" t="s">
        <v>1935</v>
      </c>
      <c r="C227" s="8"/>
      <c r="D227" s="8"/>
      <c r="E227" s="8" t="s">
        <v>1924</v>
      </c>
      <c r="F227" s="8" t="s">
        <v>1939</v>
      </c>
      <c r="G227" s="8" t="s">
        <v>2196</v>
      </c>
      <c r="H227" s="8"/>
      <c r="I227" s="9"/>
      <c r="J227" s="23"/>
      <c r="K227" s="9"/>
      <c r="L227" s="9"/>
      <c r="M227" s="9"/>
      <c r="N227" s="9"/>
      <c r="O227" s="9"/>
      <c r="P227" s="9"/>
      <c r="Q227" s="9"/>
      <c r="R227" s="9"/>
      <c r="S227" s="9"/>
      <c r="T227" s="25">
        <f t="shared" si="17"/>
        <v>4</v>
      </c>
      <c r="U227" s="9"/>
      <c r="V227" s="23"/>
      <c r="W227" s="23"/>
      <c r="X227" s="23"/>
      <c r="Y227" s="9"/>
      <c r="Z227" s="9"/>
      <c r="AA227" s="23"/>
      <c r="AB227" s="23"/>
      <c r="AC227" s="9"/>
      <c r="AD227" s="9"/>
      <c r="AE227" s="8"/>
      <c r="AF227" s="23">
        <v>2</v>
      </c>
      <c r="AG227" s="8"/>
      <c r="AH227" s="23"/>
      <c r="AI227" s="23"/>
      <c r="AJ227" s="9"/>
      <c r="AK227" s="23"/>
      <c r="AL227" s="23"/>
      <c r="AM227" s="23">
        <v>2</v>
      </c>
      <c r="AN227" s="23"/>
      <c r="AO227" s="23"/>
      <c r="AP227" s="23"/>
      <c r="AQ227" s="23"/>
      <c r="AR227" s="23"/>
      <c r="AS227" s="23"/>
      <c r="AT227" s="23"/>
      <c r="AU227" s="23"/>
      <c r="AV227" s="23">
        <f>5+4</f>
        <v>9</v>
      </c>
      <c r="AW227" s="382">
        <f t="shared" si="19"/>
        <v>-5</v>
      </c>
      <c r="AX227" s="382">
        <f t="shared" si="14"/>
        <v>0</v>
      </c>
      <c r="AY227" s="23" t="s">
        <v>656</v>
      </c>
      <c r="AZ227" s="721" t="s">
        <v>1914</v>
      </c>
      <c r="BA227" s="279" t="s">
        <v>2366</v>
      </c>
      <c r="BB227" s="374" t="s">
        <v>2369</v>
      </c>
      <c r="BC227" s="123" t="s">
        <v>2000</v>
      </c>
      <c r="BD227" s="585" t="s">
        <v>2374</v>
      </c>
    </row>
    <row r="228" spans="1:56" outlineLevel="3">
      <c r="A228" s="813"/>
      <c r="B228" s="8" t="s">
        <v>1936</v>
      </c>
      <c r="C228" s="8"/>
      <c r="D228" s="8"/>
      <c r="E228" s="8" t="s">
        <v>1925</v>
      </c>
      <c r="F228" s="8" t="s">
        <v>1939</v>
      </c>
      <c r="G228" s="8" t="s">
        <v>2196</v>
      </c>
      <c r="H228" s="8"/>
      <c r="I228" s="9"/>
      <c r="J228" s="23"/>
      <c r="K228" s="9"/>
      <c r="L228" s="9"/>
      <c r="M228" s="9"/>
      <c r="N228" s="9"/>
      <c r="O228" s="9"/>
      <c r="P228" s="9"/>
      <c r="Q228" s="9"/>
      <c r="R228" s="9"/>
      <c r="S228" s="9"/>
      <c r="T228" s="25">
        <f t="shared" si="17"/>
        <v>4</v>
      </c>
      <c r="U228" s="9"/>
      <c r="V228" s="23"/>
      <c r="W228" s="23"/>
      <c r="X228" s="23"/>
      <c r="Y228" s="9"/>
      <c r="Z228" s="9"/>
      <c r="AA228" s="23"/>
      <c r="AB228" s="23"/>
      <c r="AC228" s="9"/>
      <c r="AD228" s="9"/>
      <c r="AE228" s="8"/>
      <c r="AF228" s="23">
        <v>2</v>
      </c>
      <c r="AG228" s="8"/>
      <c r="AH228" s="23"/>
      <c r="AI228" s="23"/>
      <c r="AJ228" s="9"/>
      <c r="AK228" s="23"/>
      <c r="AL228" s="23"/>
      <c r="AM228" s="23">
        <v>2</v>
      </c>
      <c r="AN228" s="23"/>
      <c r="AO228" s="23"/>
      <c r="AP228" s="23"/>
      <c r="AQ228" s="23"/>
      <c r="AR228" s="23"/>
      <c r="AS228" s="23"/>
      <c r="AT228" s="23"/>
      <c r="AU228" s="23"/>
      <c r="AV228" s="23">
        <v>4</v>
      </c>
      <c r="AW228" s="382">
        <f t="shared" si="19"/>
        <v>0</v>
      </c>
      <c r="AX228" s="382">
        <f t="shared" si="14"/>
        <v>0</v>
      </c>
      <c r="AY228" s="23" t="s">
        <v>656</v>
      </c>
      <c r="AZ228" s="721" t="s">
        <v>1914</v>
      </c>
      <c r="BA228" s="279" t="s">
        <v>2366</v>
      </c>
      <c r="BB228" s="374" t="s">
        <v>2369</v>
      </c>
      <c r="BC228" s="123" t="s">
        <v>2000</v>
      </c>
      <c r="BD228" s="586" t="s">
        <v>2323</v>
      </c>
    </row>
    <row r="229" spans="1:56" outlineLevel="3">
      <c r="A229" s="814"/>
      <c r="B229" s="8" t="s">
        <v>1937</v>
      </c>
      <c r="C229" s="8"/>
      <c r="D229" s="8"/>
      <c r="E229" s="8" t="s">
        <v>1926</v>
      </c>
      <c r="F229" s="8" t="s">
        <v>1939</v>
      </c>
      <c r="G229" s="8" t="s">
        <v>2196</v>
      </c>
      <c r="H229" s="8"/>
      <c r="I229" s="9"/>
      <c r="J229" s="23"/>
      <c r="K229" s="9"/>
      <c r="L229" s="9"/>
      <c r="M229" s="9"/>
      <c r="N229" s="9"/>
      <c r="O229" s="9"/>
      <c r="P229" s="9"/>
      <c r="Q229" s="9"/>
      <c r="R229" s="9"/>
      <c r="S229" s="9"/>
      <c r="T229" s="25">
        <f t="shared" si="17"/>
        <v>8</v>
      </c>
      <c r="U229" s="9"/>
      <c r="V229" s="23"/>
      <c r="W229" s="23"/>
      <c r="X229" s="23"/>
      <c r="Y229" s="9"/>
      <c r="Z229" s="9"/>
      <c r="AA229" s="23"/>
      <c r="AB229" s="23"/>
      <c r="AC229" s="9"/>
      <c r="AD229" s="9"/>
      <c r="AE229" s="8"/>
      <c r="AF229" s="23">
        <v>2</v>
      </c>
      <c r="AG229" s="8"/>
      <c r="AH229" s="23">
        <v>2</v>
      </c>
      <c r="AI229" s="23"/>
      <c r="AJ229" s="9"/>
      <c r="AK229" s="23">
        <v>2</v>
      </c>
      <c r="AL229" s="23"/>
      <c r="AM229" s="23">
        <v>2</v>
      </c>
      <c r="AN229" s="23"/>
      <c r="AO229" s="23"/>
      <c r="AP229" s="23"/>
      <c r="AQ229" s="23"/>
      <c r="AR229" s="23"/>
      <c r="AS229" s="23"/>
      <c r="AT229" s="23"/>
      <c r="AU229" s="23"/>
      <c r="AV229" s="23">
        <v>8</v>
      </c>
      <c r="AW229" s="382">
        <f t="shared" si="19"/>
        <v>0</v>
      </c>
      <c r="AX229" s="382">
        <f t="shared" si="14"/>
        <v>0</v>
      </c>
      <c r="AY229" s="23" t="s">
        <v>656</v>
      </c>
      <c r="AZ229" s="721" t="s">
        <v>1914</v>
      </c>
      <c r="BA229" s="279" t="s">
        <v>2582</v>
      </c>
      <c r="BB229" s="374" t="s">
        <v>2369</v>
      </c>
      <c r="BC229" s="123" t="s">
        <v>2000</v>
      </c>
      <c r="BD229" s="586" t="s">
        <v>2324</v>
      </c>
    </row>
    <row r="230" spans="1:56" ht="30" outlineLevel="3">
      <c r="A230" s="813"/>
      <c r="B230" s="8" t="s">
        <v>1908</v>
      </c>
      <c r="C230" s="8"/>
      <c r="D230" s="8"/>
      <c r="E230" s="601" t="s">
        <v>1901</v>
      </c>
      <c r="F230" s="8" t="s">
        <v>918</v>
      </c>
      <c r="G230" s="8" t="s">
        <v>24</v>
      </c>
      <c r="H230" s="8"/>
      <c r="I230" s="9"/>
      <c r="J230" s="23"/>
      <c r="K230" s="9"/>
      <c r="L230" s="9"/>
      <c r="M230" s="9"/>
      <c r="N230" s="9"/>
      <c r="O230" s="9"/>
      <c r="P230" s="9"/>
      <c r="Q230" s="9"/>
      <c r="R230" s="9"/>
      <c r="S230" s="9"/>
      <c r="T230" s="25">
        <f t="shared" si="17"/>
        <v>22</v>
      </c>
      <c r="U230" s="9"/>
      <c r="V230" s="23"/>
      <c r="W230" s="23"/>
      <c r="X230" s="23"/>
      <c r="Y230" s="9"/>
      <c r="Z230" s="9"/>
      <c r="AA230" s="23"/>
      <c r="AB230" s="23"/>
      <c r="AC230" s="9"/>
      <c r="AD230" s="9"/>
      <c r="AE230" s="8"/>
      <c r="AF230" s="23">
        <v>18</v>
      </c>
      <c r="AG230" s="8"/>
      <c r="AH230" s="23"/>
      <c r="AI230" s="23"/>
      <c r="AJ230" s="9"/>
      <c r="AK230" s="23">
        <v>2</v>
      </c>
      <c r="AL230" s="23"/>
      <c r="AM230" s="23">
        <v>2</v>
      </c>
      <c r="AN230" s="23"/>
      <c r="AO230" s="23"/>
      <c r="AP230" s="23"/>
      <c r="AQ230" s="23"/>
      <c r="AR230" s="23"/>
      <c r="AS230" s="23"/>
      <c r="AT230" s="23"/>
      <c r="AU230" s="23"/>
      <c r="AV230" s="23">
        <v>8</v>
      </c>
      <c r="AW230" s="382">
        <v>0</v>
      </c>
      <c r="AX230" s="382">
        <v>0</v>
      </c>
      <c r="AY230" s="23" t="s">
        <v>656</v>
      </c>
      <c r="AZ230" s="645" t="s">
        <v>2005</v>
      </c>
      <c r="BA230" s="279" t="s">
        <v>2582</v>
      </c>
      <c r="BB230" s="279" t="s">
        <v>2366</v>
      </c>
      <c r="BC230" s="123" t="s">
        <v>2000</v>
      </c>
      <c r="BD230" s="585" t="s">
        <v>2166</v>
      </c>
    </row>
    <row r="231" spans="1:56" ht="45" outlineLevel="3">
      <c r="A231" s="813"/>
      <c r="B231" s="8" t="s">
        <v>1909</v>
      </c>
      <c r="C231" s="8"/>
      <c r="D231" s="8"/>
      <c r="E231" s="8" t="s">
        <v>1902</v>
      </c>
      <c r="F231" s="8" t="s">
        <v>918</v>
      </c>
      <c r="G231" s="8" t="s">
        <v>24</v>
      </c>
      <c r="H231" s="8"/>
      <c r="I231" s="9"/>
      <c r="J231" s="23"/>
      <c r="K231" s="9"/>
      <c r="L231" s="9"/>
      <c r="M231" s="9"/>
      <c r="N231" s="9"/>
      <c r="O231" s="9"/>
      <c r="P231" s="9"/>
      <c r="Q231" s="9"/>
      <c r="R231" s="9"/>
      <c r="S231" s="9"/>
      <c r="T231" s="25">
        <f t="shared" si="17"/>
        <v>14</v>
      </c>
      <c r="U231" s="9"/>
      <c r="V231" s="23"/>
      <c r="W231" s="23"/>
      <c r="X231" s="23"/>
      <c r="Y231" s="9"/>
      <c r="Z231" s="9"/>
      <c r="AA231" s="23"/>
      <c r="AB231" s="23"/>
      <c r="AC231" s="9"/>
      <c r="AD231" s="9"/>
      <c r="AE231" s="8"/>
      <c r="AF231" s="23">
        <v>6</v>
      </c>
      <c r="AG231" s="8"/>
      <c r="AH231" s="23">
        <v>6</v>
      </c>
      <c r="AI231" s="23"/>
      <c r="AJ231" s="9"/>
      <c r="AK231" s="23"/>
      <c r="AL231" s="23"/>
      <c r="AM231" s="23">
        <v>2</v>
      </c>
      <c r="AN231" s="23"/>
      <c r="AO231" s="23"/>
      <c r="AP231" s="23"/>
      <c r="AQ231" s="23"/>
      <c r="AR231" s="23"/>
      <c r="AS231" s="23"/>
      <c r="AT231" s="23"/>
      <c r="AU231" s="23"/>
      <c r="AV231" s="23">
        <f>2+6+4</f>
        <v>12</v>
      </c>
      <c r="AW231" s="382">
        <f>T231-AV231</f>
        <v>2</v>
      </c>
      <c r="AX231" s="382">
        <f t="shared" si="14"/>
        <v>0</v>
      </c>
      <c r="AY231" s="23" t="s">
        <v>656</v>
      </c>
      <c r="AZ231" s="515" t="s">
        <v>1914</v>
      </c>
      <c r="BA231" s="279" t="s">
        <v>2582</v>
      </c>
      <c r="BB231" s="279" t="s">
        <v>2582</v>
      </c>
      <c r="BC231" s="124" t="s">
        <v>2600</v>
      </c>
      <c r="BD231" s="585" t="s">
        <v>2585</v>
      </c>
    </row>
    <row r="232" spans="1:56" ht="17.100000000000001" customHeight="1" outlineLevel="3">
      <c r="A232" s="813"/>
      <c r="B232" s="8" t="s">
        <v>1910</v>
      </c>
      <c r="C232" s="8"/>
      <c r="D232" s="8"/>
      <c r="E232" s="8" t="s">
        <v>1903</v>
      </c>
      <c r="F232" s="8" t="s">
        <v>918</v>
      </c>
      <c r="G232" s="8" t="s">
        <v>24</v>
      </c>
      <c r="H232" s="8"/>
      <c r="I232" s="9"/>
      <c r="J232" s="23"/>
      <c r="K232" s="9"/>
      <c r="L232" s="9"/>
      <c r="M232" s="9"/>
      <c r="N232" s="9"/>
      <c r="O232" s="9"/>
      <c r="P232" s="9"/>
      <c r="Q232" s="9"/>
      <c r="R232" s="9"/>
      <c r="S232" s="9"/>
      <c r="T232" s="25">
        <f t="shared" si="17"/>
        <v>8</v>
      </c>
      <c r="U232" s="9"/>
      <c r="V232" s="23"/>
      <c r="W232" s="23"/>
      <c r="X232" s="23"/>
      <c r="Y232" s="9"/>
      <c r="Z232" s="9"/>
      <c r="AA232" s="23"/>
      <c r="AB232" s="23"/>
      <c r="AC232" s="9"/>
      <c r="AD232" s="9"/>
      <c r="AE232" s="23"/>
      <c r="AF232" s="23">
        <v>6</v>
      </c>
      <c r="AG232" s="8"/>
      <c r="AH232" s="23"/>
      <c r="AI232" s="23"/>
      <c r="AJ232" s="9"/>
      <c r="AK232" s="23"/>
      <c r="AL232" s="23"/>
      <c r="AM232" s="23">
        <v>2</v>
      </c>
      <c r="AN232" s="23"/>
      <c r="AO232" s="23"/>
      <c r="AP232" s="23"/>
      <c r="AQ232" s="23"/>
      <c r="AR232" s="23"/>
      <c r="AS232" s="23"/>
      <c r="AT232" s="23"/>
      <c r="AU232" s="23"/>
      <c r="AV232" s="27">
        <f>2+2+4-6</f>
        <v>2</v>
      </c>
      <c r="AW232" s="382">
        <v>0</v>
      </c>
      <c r="AX232" s="382">
        <f t="shared" si="14"/>
        <v>6</v>
      </c>
      <c r="AY232" s="23" t="s">
        <v>656</v>
      </c>
      <c r="AZ232" s="515" t="s">
        <v>1914</v>
      </c>
      <c r="BA232" s="279" t="s">
        <v>2582</v>
      </c>
      <c r="BB232" s="279" t="s">
        <v>2582</v>
      </c>
      <c r="BC232" s="123" t="s">
        <v>2650</v>
      </c>
      <c r="BD232" s="585" t="s">
        <v>2651</v>
      </c>
    </row>
    <row r="233" spans="1:56" ht="30" outlineLevel="3">
      <c r="A233" s="813"/>
      <c r="B233" s="8" t="s">
        <v>1911</v>
      </c>
      <c r="C233" s="8"/>
      <c r="D233" s="8"/>
      <c r="E233" s="8" t="s">
        <v>1904</v>
      </c>
      <c r="F233" s="8" t="s">
        <v>918</v>
      </c>
      <c r="G233" s="8" t="s">
        <v>24</v>
      </c>
      <c r="H233" s="8"/>
      <c r="I233" s="9"/>
      <c r="J233" s="23"/>
      <c r="K233" s="9"/>
      <c r="L233" s="9"/>
      <c r="M233" s="9"/>
      <c r="N233" s="9"/>
      <c r="O233" s="9"/>
      <c r="P233" s="9"/>
      <c r="Q233" s="9"/>
      <c r="R233" s="9"/>
      <c r="S233" s="9"/>
      <c r="T233" s="25">
        <f t="shared" si="17"/>
        <v>8</v>
      </c>
      <c r="U233" s="9"/>
      <c r="V233" s="23"/>
      <c r="W233" s="23"/>
      <c r="X233" s="23"/>
      <c r="Y233" s="9"/>
      <c r="Z233" s="9"/>
      <c r="AA233" s="23"/>
      <c r="AB233" s="23"/>
      <c r="AC233" s="9"/>
      <c r="AD233" s="9"/>
      <c r="AE233" s="8"/>
      <c r="AF233" s="23">
        <v>6</v>
      </c>
      <c r="AG233" s="23"/>
      <c r="AH233" s="23"/>
      <c r="AI233" s="23"/>
      <c r="AJ233" s="9"/>
      <c r="AK233" s="23"/>
      <c r="AL233" s="23"/>
      <c r="AM233" s="23">
        <v>2</v>
      </c>
      <c r="AN233" s="23"/>
      <c r="AO233" s="23"/>
      <c r="AP233" s="23"/>
      <c r="AQ233" s="23"/>
      <c r="AR233" s="23"/>
      <c r="AS233" s="23"/>
      <c r="AT233" s="23"/>
      <c r="AU233" s="23"/>
      <c r="AV233" s="23">
        <f>3+5</f>
        <v>8</v>
      </c>
      <c r="AW233" s="382">
        <f>T233-AV233</f>
        <v>0</v>
      </c>
      <c r="AX233" s="382">
        <f t="shared" si="14"/>
        <v>0</v>
      </c>
      <c r="AY233" s="23" t="s">
        <v>656</v>
      </c>
      <c r="AZ233" s="515" t="s">
        <v>1914</v>
      </c>
      <c r="BA233" s="279" t="s">
        <v>2582</v>
      </c>
      <c r="BB233" s="279" t="s">
        <v>2366</v>
      </c>
      <c r="BC233" s="123" t="s">
        <v>932</v>
      </c>
      <c r="BD233" s="585" t="s">
        <v>2568</v>
      </c>
    </row>
    <row r="234" spans="1:56" outlineLevel="3">
      <c r="A234" s="813"/>
      <c r="B234" s="8" t="s">
        <v>1912</v>
      </c>
      <c r="C234" s="8"/>
      <c r="D234" s="8"/>
      <c r="E234" s="8" t="s">
        <v>1905</v>
      </c>
      <c r="F234" s="8" t="s">
        <v>918</v>
      </c>
      <c r="G234" s="8" t="s">
        <v>24</v>
      </c>
      <c r="H234" s="8"/>
      <c r="I234" s="9"/>
      <c r="J234" s="23"/>
      <c r="K234" s="9"/>
      <c r="L234" s="9"/>
      <c r="M234" s="9"/>
      <c r="N234" s="9"/>
      <c r="O234" s="9"/>
      <c r="P234" s="9"/>
      <c r="Q234" s="9"/>
      <c r="R234" s="9"/>
      <c r="S234" s="9"/>
      <c r="T234" s="25">
        <f t="shared" si="17"/>
        <v>8</v>
      </c>
      <c r="U234" s="9"/>
      <c r="V234" s="23"/>
      <c r="W234" s="23"/>
      <c r="X234" s="23"/>
      <c r="Y234" s="9"/>
      <c r="Z234" s="9"/>
      <c r="AA234" s="23"/>
      <c r="AB234" s="23"/>
      <c r="AC234" s="9"/>
      <c r="AD234" s="9"/>
      <c r="AE234" s="8"/>
      <c r="AF234" s="23">
        <v>6</v>
      </c>
      <c r="AG234" s="8"/>
      <c r="AH234" s="23"/>
      <c r="AI234" s="23"/>
      <c r="AJ234" s="9"/>
      <c r="AK234" s="23"/>
      <c r="AL234" s="23"/>
      <c r="AM234" s="23">
        <v>2</v>
      </c>
      <c r="AN234" s="23"/>
      <c r="AO234" s="23"/>
      <c r="AP234" s="23"/>
      <c r="AQ234" s="23"/>
      <c r="AR234" s="23"/>
      <c r="AS234" s="23"/>
      <c r="AT234" s="23"/>
      <c r="AU234" s="23"/>
      <c r="AV234" s="23">
        <v>8</v>
      </c>
      <c r="AW234" s="382">
        <f>T234-AV234</f>
        <v>0</v>
      </c>
      <c r="AX234" s="382">
        <f t="shared" si="14"/>
        <v>0</v>
      </c>
      <c r="AY234" s="23" t="s">
        <v>656</v>
      </c>
      <c r="AZ234" s="515" t="s">
        <v>1914</v>
      </c>
      <c r="BA234" s="279" t="s">
        <v>2582</v>
      </c>
      <c r="BB234" s="279" t="s">
        <v>2582</v>
      </c>
      <c r="BC234" s="123" t="s">
        <v>932</v>
      </c>
      <c r="BD234" s="585" t="s">
        <v>2517</v>
      </c>
    </row>
    <row r="235" spans="1:56" ht="18" customHeight="1" outlineLevel="3">
      <c r="A235" s="813"/>
      <c r="B235" s="8" t="s">
        <v>1913</v>
      </c>
      <c r="C235" s="8"/>
      <c r="D235" s="8"/>
      <c r="E235" s="8" t="s">
        <v>1906</v>
      </c>
      <c r="F235" s="8" t="s">
        <v>918</v>
      </c>
      <c r="G235" s="8" t="s">
        <v>24</v>
      </c>
      <c r="H235" s="8"/>
      <c r="I235" s="9"/>
      <c r="J235" s="23"/>
      <c r="K235" s="9"/>
      <c r="L235" s="9"/>
      <c r="M235" s="9"/>
      <c r="N235" s="9"/>
      <c r="O235" s="9"/>
      <c r="P235" s="9"/>
      <c r="Q235" s="9"/>
      <c r="R235" s="9"/>
      <c r="S235" s="9"/>
      <c r="T235" s="25">
        <f t="shared" si="17"/>
        <v>8</v>
      </c>
      <c r="U235" s="9"/>
      <c r="V235" s="23"/>
      <c r="W235" s="23"/>
      <c r="X235" s="23"/>
      <c r="Y235" s="9"/>
      <c r="Z235" s="9"/>
      <c r="AA235" s="23"/>
      <c r="AB235" s="23"/>
      <c r="AC235" s="9"/>
      <c r="AD235" s="9"/>
      <c r="AE235" s="8"/>
      <c r="AF235" s="23">
        <v>6</v>
      </c>
      <c r="AG235" s="8"/>
      <c r="AH235" s="23"/>
      <c r="AI235" s="23"/>
      <c r="AJ235" s="9"/>
      <c r="AK235" s="23"/>
      <c r="AL235" s="23"/>
      <c r="AM235" s="23">
        <v>2</v>
      </c>
      <c r="AN235" s="23"/>
      <c r="AO235" s="23"/>
      <c r="AP235" s="23"/>
      <c r="AQ235" s="23"/>
      <c r="AR235" s="23"/>
      <c r="AS235" s="23"/>
      <c r="AT235" s="23"/>
      <c r="AU235" s="23"/>
      <c r="AV235" s="23">
        <f>5+2+1</f>
        <v>8</v>
      </c>
      <c r="AW235" s="382">
        <f>T235-AV235</f>
        <v>0</v>
      </c>
      <c r="AX235" s="382">
        <f t="shared" si="14"/>
        <v>0</v>
      </c>
      <c r="AY235" s="23" t="s">
        <v>656</v>
      </c>
      <c r="AZ235" s="515" t="s">
        <v>1914</v>
      </c>
      <c r="BA235" s="279" t="s">
        <v>2582</v>
      </c>
      <c r="BB235" s="279" t="s">
        <v>2582</v>
      </c>
      <c r="BC235" s="123" t="s">
        <v>932</v>
      </c>
      <c r="BD235" s="585" t="s">
        <v>2569</v>
      </c>
    </row>
    <row r="236" spans="1:56" ht="15" customHeight="1" outlineLevel="3">
      <c r="A236" s="813"/>
      <c r="B236" s="8" t="s">
        <v>2577</v>
      </c>
      <c r="C236" s="8"/>
      <c r="D236" s="8"/>
      <c r="E236" s="8" t="s">
        <v>1907</v>
      </c>
      <c r="F236" s="8" t="s">
        <v>918</v>
      </c>
      <c r="G236" s="8" t="s">
        <v>24</v>
      </c>
      <c r="H236" s="8"/>
      <c r="I236" s="9"/>
      <c r="J236" s="23"/>
      <c r="K236" s="9"/>
      <c r="L236" s="9"/>
      <c r="M236" s="9"/>
      <c r="N236" s="9"/>
      <c r="O236" s="9"/>
      <c r="P236" s="9"/>
      <c r="Q236" s="9"/>
      <c r="R236" s="9"/>
      <c r="S236" s="9"/>
      <c r="T236" s="25">
        <f t="shared" si="17"/>
        <v>14</v>
      </c>
      <c r="U236" s="9"/>
      <c r="V236" s="23"/>
      <c r="W236" s="23"/>
      <c r="X236" s="23"/>
      <c r="Y236" s="9"/>
      <c r="Z236" s="9"/>
      <c r="AA236" s="23"/>
      <c r="AB236" s="23"/>
      <c r="AC236" s="9"/>
      <c r="AD236" s="9"/>
      <c r="AE236" s="8"/>
      <c r="AF236" s="23">
        <v>6</v>
      </c>
      <c r="AG236" s="8"/>
      <c r="AH236" s="23">
        <v>6</v>
      </c>
      <c r="AI236" s="23"/>
      <c r="AJ236" s="9"/>
      <c r="AK236" s="23"/>
      <c r="AL236" s="23"/>
      <c r="AM236" s="23">
        <v>2</v>
      </c>
      <c r="AN236" s="23"/>
      <c r="AO236" s="23"/>
      <c r="AP236" s="23"/>
      <c r="AQ236" s="23"/>
      <c r="AR236" s="23"/>
      <c r="AS236" s="23"/>
      <c r="AT236" s="23"/>
      <c r="AU236" s="23"/>
      <c r="AV236" s="27">
        <f>2+2+10-8</f>
        <v>6</v>
      </c>
      <c r="AW236" s="382">
        <v>0</v>
      </c>
      <c r="AX236" s="382">
        <f t="shared" si="14"/>
        <v>8</v>
      </c>
      <c r="AY236" s="23" t="s">
        <v>656</v>
      </c>
      <c r="AZ236" s="515" t="s">
        <v>1914</v>
      </c>
      <c r="BA236" s="279" t="s">
        <v>2582</v>
      </c>
      <c r="BB236" s="279" t="s">
        <v>2582</v>
      </c>
      <c r="BC236" s="123" t="s">
        <v>932</v>
      </c>
      <c r="BD236" s="585" t="s">
        <v>2652</v>
      </c>
    </row>
    <row r="237" spans="1:56" ht="29.1" customHeight="1" outlineLevel="3">
      <c r="A237" s="812" t="s">
        <v>2205</v>
      </c>
      <c r="B237" s="8" t="s">
        <v>2359</v>
      </c>
      <c r="C237" s="8"/>
      <c r="D237" s="8"/>
      <c r="E237" s="8" t="s">
        <v>1428</v>
      </c>
      <c r="F237" s="8" t="s">
        <v>918</v>
      </c>
      <c r="G237" s="8" t="s">
        <v>24</v>
      </c>
      <c r="H237" s="8"/>
      <c r="I237" s="9"/>
      <c r="J237" s="23"/>
      <c r="K237" s="9"/>
      <c r="L237" s="9"/>
      <c r="M237" s="9"/>
      <c r="N237" s="9"/>
      <c r="O237" s="9"/>
      <c r="P237" s="9"/>
      <c r="Q237" s="9"/>
      <c r="R237" s="9"/>
      <c r="S237" s="9"/>
      <c r="T237" s="25">
        <f t="shared" ref="T237:T244" si="20">SUM(U237:AR237)</f>
        <v>14</v>
      </c>
      <c r="U237" s="9"/>
      <c r="V237" s="23"/>
      <c r="W237" s="23"/>
      <c r="X237" s="23"/>
      <c r="Y237" s="9"/>
      <c r="Z237" s="9"/>
      <c r="AA237" s="23"/>
      <c r="AB237" s="23"/>
      <c r="AC237" s="9"/>
      <c r="AD237" s="9"/>
      <c r="AE237" s="23">
        <v>2</v>
      </c>
      <c r="AF237" s="23">
        <v>4</v>
      </c>
      <c r="AG237" s="8"/>
      <c r="AH237" s="23">
        <f>4+2</f>
        <v>6</v>
      </c>
      <c r="AI237" s="23"/>
      <c r="AJ237" s="9"/>
      <c r="AK237" s="23"/>
      <c r="AL237" s="23"/>
      <c r="AM237" s="23">
        <v>2</v>
      </c>
      <c r="AN237" s="23"/>
      <c r="AO237" s="23"/>
      <c r="AP237" s="23"/>
      <c r="AQ237" s="23"/>
      <c r="AR237" s="23"/>
      <c r="AS237" s="23"/>
      <c r="AT237" s="23"/>
      <c r="AU237" s="23"/>
      <c r="AV237" s="23">
        <f>4+18</f>
        <v>22</v>
      </c>
      <c r="AW237" s="382">
        <f>T237-AV237</f>
        <v>-8</v>
      </c>
      <c r="AX237" s="382">
        <f t="shared" si="14"/>
        <v>0</v>
      </c>
      <c r="AY237" s="23" t="s">
        <v>656</v>
      </c>
      <c r="AZ237" s="645" t="s">
        <v>2015</v>
      </c>
      <c r="BA237" s="279" t="s">
        <v>2371</v>
      </c>
      <c r="BB237" s="374" t="s">
        <v>2369</v>
      </c>
      <c r="BC237" s="123" t="s">
        <v>932</v>
      </c>
      <c r="BD237" s="585" t="s">
        <v>2385</v>
      </c>
    </row>
    <row r="238" spans="1:56" ht="30" outlineLevel="3">
      <c r="A238" s="813"/>
      <c r="B238" s="8" t="s">
        <v>2360</v>
      </c>
      <c r="C238" s="8"/>
      <c r="D238" s="8"/>
      <c r="E238" s="8" t="s">
        <v>1427</v>
      </c>
      <c r="F238" s="8" t="s">
        <v>2199</v>
      </c>
      <c r="G238" s="8" t="s">
        <v>2200</v>
      </c>
      <c r="H238" s="8"/>
      <c r="I238" s="9"/>
      <c r="J238" s="23"/>
      <c r="K238" s="9"/>
      <c r="L238" s="9"/>
      <c r="M238" s="9"/>
      <c r="N238" s="9"/>
      <c r="O238" s="9"/>
      <c r="P238" s="9"/>
      <c r="Q238" s="9"/>
      <c r="R238" s="9"/>
      <c r="S238" s="9"/>
      <c r="T238" s="25">
        <f t="shared" si="20"/>
        <v>8</v>
      </c>
      <c r="U238" s="9"/>
      <c r="V238" s="23"/>
      <c r="W238" s="23"/>
      <c r="X238" s="23"/>
      <c r="Y238" s="9"/>
      <c r="Z238" s="9"/>
      <c r="AA238" s="23"/>
      <c r="AB238" s="23"/>
      <c r="AC238" s="9"/>
      <c r="AD238" s="9"/>
      <c r="AE238" s="23"/>
      <c r="AF238" s="23">
        <f>4+2</f>
        <v>6</v>
      </c>
      <c r="AG238" s="8"/>
      <c r="AH238" s="23"/>
      <c r="AI238" s="23"/>
      <c r="AJ238" s="9"/>
      <c r="AK238" s="23"/>
      <c r="AL238" s="23"/>
      <c r="AM238" s="23">
        <v>2</v>
      </c>
      <c r="AN238" s="23"/>
      <c r="AO238" s="23"/>
      <c r="AP238" s="23"/>
      <c r="AQ238" s="23"/>
      <c r="AR238" s="23"/>
      <c r="AS238" s="23"/>
      <c r="AT238" s="23"/>
      <c r="AU238" s="23"/>
      <c r="AV238" s="23">
        <v>8</v>
      </c>
      <c r="AW238" s="382">
        <f>T238-AV238</f>
        <v>0</v>
      </c>
      <c r="AX238" s="382">
        <f t="shared" si="14"/>
        <v>0</v>
      </c>
      <c r="AY238" s="23" t="s">
        <v>656</v>
      </c>
      <c r="AZ238" s="645" t="s">
        <v>2201</v>
      </c>
      <c r="BA238" s="279" t="s">
        <v>2516</v>
      </c>
      <c r="BB238" s="374" t="s">
        <v>2369</v>
      </c>
      <c r="BC238" s="123" t="s">
        <v>932</v>
      </c>
      <c r="BD238" s="585" t="s">
        <v>2386</v>
      </c>
    </row>
    <row r="239" spans="1:56" ht="32.1" customHeight="1" outlineLevel="3">
      <c r="A239" s="813"/>
      <c r="B239" s="8" t="s">
        <v>2361</v>
      </c>
      <c r="C239" s="8"/>
      <c r="D239" s="8"/>
      <c r="E239" s="8" t="s">
        <v>1426</v>
      </c>
      <c r="F239" s="8" t="s">
        <v>2199</v>
      </c>
      <c r="G239" s="8" t="s">
        <v>2200</v>
      </c>
      <c r="H239" s="8"/>
      <c r="I239" s="9"/>
      <c r="J239" s="23"/>
      <c r="K239" s="9"/>
      <c r="L239" s="9"/>
      <c r="M239" s="9"/>
      <c r="N239" s="9"/>
      <c r="O239" s="9"/>
      <c r="P239" s="9"/>
      <c r="Q239" s="9"/>
      <c r="R239" s="9"/>
      <c r="S239" s="9"/>
      <c r="T239" s="25">
        <f t="shared" si="20"/>
        <v>14</v>
      </c>
      <c r="U239" s="9"/>
      <c r="V239" s="23"/>
      <c r="W239" s="23"/>
      <c r="X239" s="23"/>
      <c r="Y239" s="9"/>
      <c r="Z239" s="9"/>
      <c r="AA239" s="23"/>
      <c r="AB239" s="23"/>
      <c r="AC239" s="9"/>
      <c r="AD239" s="9"/>
      <c r="AE239" s="23"/>
      <c r="AF239" s="23">
        <v>4</v>
      </c>
      <c r="AG239" s="8"/>
      <c r="AH239" s="23"/>
      <c r="AI239" s="23"/>
      <c r="AJ239" s="9"/>
      <c r="AK239" s="23"/>
      <c r="AL239" s="23"/>
      <c r="AM239" s="23">
        <v>2</v>
      </c>
      <c r="AN239" s="23">
        <v>8</v>
      </c>
      <c r="AO239" s="23"/>
      <c r="AP239" s="23"/>
      <c r="AQ239" s="23"/>
      <c r="AR239" s="23"/>
      <c r="AS239" s="23"/>
      <c r="AT239" s="23"/>
      <c r="AU239" s="23"/>
      <c r="AV239" s="23">
        <f>4+14</f>
        <v>18</v>
      </c>
      <c r="AW239" s="382">
        <f>T239-AV239</f>
        <v>-4</v>
      </c>
      <c r="AX239" s="382">
        <f t="shared" si="14"/>
        <v>0</v>
      </c>
      <c r="AY239" s="23" t="s">
        <v>656</v>
      </c>
      <c r="AZ239" s="645" t="s">
        <v>2202</v>
      </c>
      <c r="BA239" s="279" t="s">
        <v>2371</v>
      </c>
      <c r="BB239" s="374" t="s">
        <v>2369</v>
      </c>
      <c r="BC239" s="123" t="s">
        <v>932</v>
      </c>
      <c r="BD239" s="585" t="s">
        <v>2387</v>
      </c>
    </row>
    <row r="240" spans="1:56" ht="45" outlineLevel="3">
      <c r="A240" s="814"/>
      <c r="B240" s="8" t="s">
        <v>2362</v>
      </c>
      <c r="C240" s="8"/>
      <c r="D240" s="8"/>
      <c r="E240" s="8" t="s">
        <v>1425</v>
      </c>
      <c r="F240" s="8" t="s">
        <v>2199</v>
      </c>
      <c r="G240" s="8" t="s">
        <v>2200</v>
      </c>
      <c r="H240" s="8"/>
      <c r="I240" s="9"/>
      <c r="J240" s="23"/>
      <c r="K240" s="9"/>
      <c r="L240" s="9"/>
      <c r="M240" s="9"/>
      <c r="N240" s="9"/>
      <c r="O240" s="9"/>
      <c r="P240" s="9"/>
      <c r="Q240" s="9"/>
      <c r="R240" s="9"/>
      <c r="S240" s="9"/>
      <c r="T240" s="25">
        <f t="shared" si="20"/>
        <v>12</v>
      </c>
      <c r="U240" s="9"/>
      <c r="V240" s="23"/>
      <c r="W240" s="23"/>
      <c r="X240" s="23"/>
      <c r="Y240" s="9"/>
      <c r="Z240" s="9"/>
      <c r="AA240" s="23"/>
      <c r="AB240" s="23"/>
      <c r="AC240" s="9"/>
      <c r="AD240" s="9"/>
      <c r="AE240" s="23"/>
      <c r="AF240" s="23">
        <v>4</v>
      </c>
      <c r="AG240" s="8"/>
      <c r="AH240" s="23">
        <f>4+2</f>
        <v>6</v>
      </c>
      <c r="AI240" s="23"/>
      <c r="AJ240" s="9"/>
      <c r="AK240" s="23"/>
      <c r="AL240" s="23"/>
      <c r="AM240" s="23">
        <v>2</v>
      </c>
      <c r="AN240" s="23"/>
      <c r="AO240" s="23"/>
      <c r="AP240" s="23"/>
      <c r="AQ240" s="23"/>
      <c r="AR240" s="23"/>
      <c r="AS240" s="23"/>
      <c r="AT240" s="23"/>
      <c r="AU240" s="23"/>
      <c r="AV240" s="23">
        <f>4+4</f>
        <v>8</v>
      </c>
      <c r="AW240" s="382">
        <v>0</v>
      </c>
      <c r="AX240" s="382">
        <v>0</v>
      </c>
      <c r="AY240" s="23" t="s">
        <v>656</v>
      </c>
      <c r="AZ240" s="645" t="s">
        <v>2584</v>
      </c>
      <c r="BA240" s="279" t="s">
        <v>2371</v>
      </c>
      <c r="BB240" s="374" t="s">
        <v>2369</v>
      </c>
      <c r="BC240" s="123" t="s">
        <v>932</v>
      </c>
      <c r="BD240" s="585" t="s">
        <v>2388</v>
      </c>
    </row>
    <row r="241" spans="1:56" ht="16.350000000000001" customHeight="1" outlineLevel="3">
      <c r="A241" s="1"/>
      <c r="B241" s="8" t="s">
        <v>2363</v>
      </c>
      <c r="C241" s="8"/>
      <c r="D241" s="8"/>
      <c r="E241" s="8" t="s">
        <v>1915</v>
      </c>
      <c r="F241" s="8" t="s">
        <v>2203</v>
      </c>
      <c r="G241" s="8" t="s">
        <v>2200</v>
      </c>
      <c r="H241" s="8"/>
      <c r="I241" s="9"/>
      <c r="J241" s="23"/>
      <c r="K241" s="9"/>
      <c r="L241" s="9"/>
      <c r="M241" s="9"/>
      <c r="N241" s="9"/>
      <c r="O241" s="9"/>
      <c r="P241" s="9"/>
      <c r="Q241" s="9"/>
      <c r="R241" s="9"/>
      <c r="S241" s="9"/>
      <c r="T241" s="25">
        <f t="shared" si="20"/>
        <v>16</v>
      </c>
      <c r="U241" s="9"/>
      <c r="V241" s="23"/>
      <c r="W241" s="23"/>
      <c r="X241" s="23"/>
      <c r="Y241" s="9"/>
      <c r="Z241" s="9"/>
      <c r="AA241" s="23"/>
      <c r="AB241" s="23"/>
      <c r="AC241" s="9"/>
      <c r="AD241" s="9"/>
      <c r="AE241" s="23"/>
      <c r="AF241" s="23">
        <f>4+4</f>
        <v>8</v>
      </c>
      <c r="AG241" s="8"/>
      <c r="AH241" s="23">
        <f>4+2</f>
        <v>6</v>
      </c>
      <c r="AI241" s="23"/>
      <c r="AJ241" s="9"/>
      <c r="AK241" s="23"/>
      <c r="AL241" s="23"/>
      <c r="AM241" s="23">
        <v>2</v>
      </c>
      <c r="AN241" s="23"/>
      <c r="AO241" s="23"/>
      <c r="AP241" s="23"/>
      <c r="AQ241" s="23"/>
      <c r="AR241" s="23"/>
      <c r="AS241" s="23"/>
      <c r="AT241" s="23"/>
      <c r="AU241" s="23"/>
      <c r="AV241" s="23">
        <v>33</v>
      </c>
      <c r="AW241" s="382">
        <f>T241-AV241</f>
        <v>-17</v>
      </c>
      <c r="AX241" s="382">
        <f t="shared" si="14"/>
        <v>0</v>
      </c>
      <c r="AY241" s="23" t="s">
        <v>656</v>
      </c>
      <c r="AZ241" s="645" t="s">
        <v>2204</v>
      </c>
      <c r="BA241" s="279" t="s">
        <v>2371</v>
      </c>
      <c r="BB241" s="374" t="s">
        <v>2369</v>
      </c>
      <c r="BC241" s="123" t="s">
        <v>2000</v>
      </c>
      <c r="BD241" s="585" t="s">
        <v>2167</v>
      </c>
    </row>
    <row r="242" spans="1:56" ht="30" outlineLevel="3">
      <c r="A242" s="1"/>
      <c r="B242" s="8" t="s">
        <v>2356</v>
      </c>
      <c r="C242" s="8"/>
      <c r="D242" s="8"/>
      <c r="E242" s="8" t="s">
        <v>2580</v>
      </c>
      <c r="F242" s="8" t="s">
        <v>1938</v>
      </c>
      <c r="G242" s="8" t="s">
        <v>24</v>
      </c>
      <c r="H242" s="8"/>
      <c r="I242" s="9"/>
      <c r="J242" s="23"/>
      <c r="K242" s="9"/>
      <c r="L242" s="9"/>
      <c r="M242" s="9"/>
      <c r="N242" s="9"/>
      <c r="O242" s="9"/>
      <c r="P242" s="9"/>
      <c r="Q242" s="9"/>
      <c r="R242" s="9"/>
      <c r="S242" s="9"/>
      <c r="T242" s="25">
        <f t="shared" si="20"/>
        <v>14</v>
      </c>
      <c r="U242" s="9"/>
      <c r="V242" s="23"/>
      <c r="W242" s="23"/>
      <c r="X242" s="23"/>
      <c r="Y242" s="9"/>
      <c r="Z242" s="9"/>
      <c r="AA242" s="23"/>
      <c r="AB242" s="23"/>
      <c r="AC242" s="9"/>
      <c r="AD242" s="9"/>
      <c r="AE242" s="8"/>
      <c r="AF242" s="23">
        <v>6</v>
      </c>
      <c r="AG242" s="8"/>
      <c r="AH242" s="23">
        <v>6</v>
      </c>
      <c r="AI242" s="23"/>
      <c r="AJ242" s="9"/>
      <c r="AK242" s="23"/>
      <c r="AL242" s="23"/>
      <c r="AM242" s="23">
        <v>2</v>
      </c>
      <c r="AN242" s="23"/>
      <c r="AO242" s="23"/>
      <c r="AP242" s="23"/>
      <c r="AQ242" s="23"/>
      <c r="AR242" s="23"/>
      <c r="AS242" s="23"/>
      <c r="AT242" s="23"/>
      <c r="AU242" s="23"/>
      <c r="AV242" s="23">
        <f>4+10</f>
        <v>14</v>
      </c>
      <c r="AW242" s="382">
        <f>T242-AV242</f>
        <v>0</v>
      </c>
      <c r="AX242" s="382">
        <f t="shared" si="14"/>
        <v>0</v>
      </c>
      <c r="AY242" s="23" t="s">
        <v>656</v>
      </c>
      <c r="AZ242" s="515" t="s">
        <v>1914</v>
      </c>
      <c r="BA242" s="279" t="s">
        <v>2371</v>
      </c>
      <c r="BB242" s="374" t="s">
        <v>2369</v>
      </c>
      <c r="BC242" s="123" t="s">
        <v>1965</v>
      </c>
      <c r="BD242" s="585" t="s">
        <v>2592</v>
      </c>
    </row>
    <row r="243" spans="1:56" outlineLevel="3">
      <c r="A243" s="1"/>
      <c r="B243" s="8" t="s">
        <v>2357</v>
      </c>
      <c r="C243" s="8"/>
      <c r="D243" s="8"/>
      <c r="E243" s="8" t="s">
        <v>2581</v>
      </c>
      <c r="F243" s="8" t="s">
        <v>1938</v>
      </c>
      <c r="G243" s="8" t="s">
        <v>24</v>
      </c>
      <c r="H243" s="8"/>
      <c r="I243" s="9"/>
      <c r="J243" s="23"/>
      <c r="K243" s="9"/>
      <c r="L243" s="9"/>
      <c r="M243" s="9"/>
      <c r="N243" s="9"/>
      <c r="O243" s="9"/>
      <c r="P243" s="9"/>
      <c r="Q243" s="9"/>
      <c r="R243" s="9"/>
      <c r="S243" s="9"/>
      <c r="T243" s="25">
        <f t="shared" si="20"/>
        <v>4</v>
      </c>
      <c r="U243" s="9"/>
      <c r="V243" s="23"/>
      <c r="W243" s="23"/>
      <c r="X243" s="23"/>
      <c r="Y243" s="9"/>
      <c r="Z243" s="9"/>
      <c r="AA243" s="23"/>
      <c r="AB243" s="23"/>
      <c r="AC243" s="9"/>
      <c r="AD243" s="9"/>
      <c r="AE243" s="8"/>
      <c r="AF243" s="23">
        <v>2</v>
      </c>
      <c r="AG243" s="8"/>
      <c r="AH243" s="23"/>
      <c r="AI243" s="23"/>
      <c r="AJ243" s="9"/>
      <c r="AK243" s="23"/>
      <c r="AL243" s="23"/>
      <c r="AM243" s="23">
        <v>2</v>
      </c>
      <c r="AN243" s="23"/>
      <c r="AO243" s="23"/>
      <c r="AP243" s="23"/>
      <c r="AQ243" s="23"/>
      <c r="AR243" s="23"/>
      <c r="AS243" s="23"/>
      <c r="AT243" s="23"/>
      <c r="AU243" s="23"/>
      <c r="AV243" s="23">
        <f>4</f>
        <v>4</v>
      </c>
      <c r="AW243" s="382">
        <f>T243-AV243</f>
        <v>0</v>
      </c>
      <c r="AX243" s="382">
        <f t="shared" si="14"/>
        <v>0</v>
      </c>
      <c r="AY243" s="23" t="s">
        <v>656</v>
      </c>
      <c r="AZ243" s="515" t="s">
        <v>1914</v>
      </c>
      <c r="BA243" s="279" t="s">
        <v>2371</v>
      </c>
      <c r="BB243" s="374" t="s">
        <v>2369</v>
      </c>
      <c r="BC243" s="123" t="s">
        <v>1965</v>
      </c>
      <c r="BD243" s="586" t="s">
        <v>2579</v>
      </c>
    </row>
    <row r="244" spans="1:56" outlineLevel="3">
      <c r="A244" s="1"/>
      <c r="B244" s="8" t="s">
        <v>2358</v>
      </c>
      <c r="C244" s="8"/>
      <c r="D244" s="8"/>
      <c r="E244" s="8" t="s">
        <v>2206</v>
      </c>
      <c r="F244" s="8" t="s">
        <v>1939</v>
      </c>
      <c r="G244" s="8" t="s">
        <v>24</v>
      </c>
      <c r="H244" s="8"/>
      <c r="I244" s="9"/>
      <c r="J244" s="23"/>
      <c r="K244" s="9"/>
      <c r="L244" s="9"/>
      <c r="M244" s="9"/>
      <c r="N244" s="9"/>
      <c r="O244" s="9"/>
      <c r="P244" s="9"/>
      <c r="Q244" s="9"/>
      <c r="R244" s="9"/>
      <c r="S244" s="9"/>
      <c r="T244" s="25">
        <f t="shared" si="20"/>
        <v>4</v>
      </c>
      <c r="U244" s="9"/>
      <c r="V244" s="23"/>
      <c r="W244" s="23"/>
      <c r="X244" s="23"/>
      <c r="Y244" s="9"/>
      <c r="Z244" s="9"/>
      <c r="AA244" s="23"/>
      <c r="AB244" s="23"/>
      <c r="AC244" s="9"/>
      <c r="AD244" s="9"/>
      <c r="AE244" s="8"/>
      <c r="AF244" s="23">
        <v>2</v>
      </c>
      <c r="AG244" s="8"/>
      <c r="AH244" s="23"/>
      <c r="AI244" s="23"/>
      <c r="AJ244" s="9"/>
      <c r="AK244" s="23"/>
      <c r="AL244" s="23"/>
      <c r="AM244" s="23">
        <v>2</v>
      </c>
      <c r="AN244" s="23"/>
      <c r="AO244" s="23"/>
      <c r="AP244" s="23"/>
      <c r="AQ244" s="23"/>
      <c r="AR244" s="23"/>
      <c r="AS244" s="23"/>
      <c r="AT244" s="23"/>
      <c r="AU244" s="23"/>
      <c r="AV244" s="23">
        <v>10</v>
      </c>
      <c r="AW244" s="382">
        <f>T244-AV244</f>
        <v>-6</v>
      </c>
      <c r="AX244" s="382">
        <f t="shared" si="14"/>
        <v>0</v>
      </c>
      <c r="AY244" s="23" t="s">
        <v>656</v>
      </c>
      <c r="AZ244" s="515" t="s">
        <v>1914</v>
      </c>
      <c r="BA244" s="279" t="s">
        <v>2371</v>
      </c>
      <c r="BB244" s="374" t="s">
        <v>2369</v>
      </c>
      <c r="BC244" s="123" t="s">
        <v>2000</v>
      </c>
      <c r="BD244" s="586" t="s">
        <v>2555</v>
      </c>
    </row>
    <row r="245" spans="1:56" outlineLevel="2">
      <c r="A245" s="6" t="s">
        <v>28</v>
      </c>
      <c r="B245" s="7"/>
      <c r="C245" s="7"/>
      <c r="D245" s="7"/>
      <c r="E245" s="7"/>
      <c r="F245" s="7"/>
      <c r="G245" s="7"/>
      <c r="H245" s="7"/>
      <c r="I245" s="10"/>
      <c r="J245" s="10"/>
      <c r="K245" s="10"/>
      <c r="L245" s="10"/>
      <c r="M245" s="138"/>
      <c r="N245" s="138"/>
      <c r="O245" s="138"/>
      <c r="P245" s="138"/>
      <c r="Q245" s="138"/>
      <c r="R245" s="138"/>
      <c r="S245" s="138"/>
      <c r="T245" s="138"/>
      <c r="U245" s="138"/>
      <c r="V245" s="141"/>
      <c r="W245" s="141"/>
      <c r="X245" s="138"/>
      <c r="Y245" s="10"/>
      <c r="Z245" s="10"/>
      <c r="AA245" s="141"/>
      <c r="AB245" s="141"/>
      <c r="AC245" s="138"/>
      <c r="AD245" s="368"/>
      <c r="AE245" s="369"/>
      <c r="AF245" s="141"/>
      <c r="AG245" s="138"/>
      <c r="AH245" s="141"/>
      <c r="AI245" s="567"/>
      <c r="AJ245" s="138"/>
      <c r="AK245" s="141"/>
      <c r="AL245" s="141"/>
      <c r="AM245" s="141"/>
      <c r="AN245" s="141"/>
      <c r="AO245" s="141"/>
      <c r="AP245" s="141"/>
      <c r="AQ245" s="141"/>
      <c r="AR245" s="141"/>
      <c r="AS245" s="141"/>
      <c r="AT245" s="141"/>
      <c r="AU245" s="160"/>
      <c r="AV245" s="160"/>
      <c r="AW245" s="160"/>
      <c r="AX245" s="385"/>
      <c r="AY245" s="160"/>
      <c r="AZ245" s="516"/>
      <c r="BA245" s="516"/>
      <c r="BB245" s="516"/>
      <c r="BC245" s="160"/>
      <c r="BD245" s="506"/>
    </row>
    <row r="246" spans="1:56" ht="28.35" customHeight="1" outlineLevel="3">
      <c r="A246" s="8" t="s">
        <v>28</v>
      </c>
      <c r="B246" s="8" t="s">
        <v>29</v>
      </c>
      <c r="C246" s="8"/>
      <c r="D246" s="8"/>
      <c r="E246" s="8" t="s">
        <v>712</v>
      </c>
      <c r="F246" s="8"/>
      <c r="G246" s="8" t="s">
        <v>1664</v>
      </c>
      <c r="H246" s="8"/>
      <c r="I246" s="9"/>
      <c r="J246" s="23" t="s">
        <v>58</v>
      </c>
      <c r="K246" s="9"/>
      <c r="L246" s="9"/>
      <c r="M246" s="140"/>
      <c r="N246" s="140"/>
      <c r="O246" s="140"/>
      <c r="P246" s="140"/>
      <c r="Q246" s="140"/>
      <c r="R246" s="140"/>
      <c r="S246" s="12"/>
      <c r="T246" s="13">
        <f t="shared" ref="T246:T341" si="21">SUM(U246:AR246)</f>
        <v>1576</v>
      </c>
      <c r="U246" s="140"/>
      <c r="V246" s="12">
        <v>26</v>
      </c>
      <c r="W246" s="12">
        <v>2</v>
      </c>
      <c r="X246" s="12">
        <v>24</v>
      </c>
      <c r="Y246" s="9"/>
      <c r="Z246" s="9"/>
      <c r="AA246" s="12">
        <v>24</v>
      </c>
      <c r="AB246" s="12">
        <v>0</v>
      </c>
      <c r="AC246" s="140"/>
      <c r="AD246" s="780"/>
      <c r="AE246" s="364">
        <v>48</v>
      </c>
      <c r="AF246" s="12">
        <v>304</v>
      </c>
      <c r="AG246" s="12">
        <v>97</v>
      </c>
      <c r="AH246" s="12"/>
      <c r="AI246" s="23">
        <v>0</v>
      </c>
      <c r="AJ246" s="140"/>
      <c r="AK246" s="12">
        <v>60</v>
      </c>
      <c r="AL246" s="491">
        <v>543</v>
      </c>
      <c r="AM246" s="12">
        <v>188</v>
      </c>
      <c r="AN246" s="12">
        <v>20</v>
      </c>
      <c r="AO246" s="491">
        <v>192</v>
      </c>
      <c r="AP246" s="12">
        <v>48</v>
      </c>
      <c r="AQ246" s="12"/>
      <c r="AR246" s="12"/>
      <c r="AS246" s="12"/>
      <c r="AT246" s="12"/>
      <c r="AU246" s="23"/>
      <c r="AV246" s="23">
        <f>418+207+92+92+32</f>
        <v>841</v>
      </c>
      <c r="AW246" s="23"/>
      <c r="AX246" s="738">
        <f>T246-AV246-AL246-AO246-AW246</f>
        <v>0</v>
      </c>
      <c r="AY246" s="23"/>
      <c r="AZ246" s="515"/>
      <c r="BA246" s="515"/>
      <c r="BB246" s="515"/>
      <c r="BC246" s="123" t="s">
        <v>1965</v>
      </c>
      <c r="BD246" s="528" t="s">
        <v>2403</v>
      </c>
    </row>
    <row r="247" spans="1:56" ht="111" customHeight="1" outlineLevel="3">
      <c r="A247" s="8" t="s">
        <v>9</v>
      </c>
      <c r="B247" s="8" t="s">
        <v>30</v>
      </c>
      <c r="C247" s="8"/>
      <c r="D247" s="8"/>
      <c r="E247" s="8" t="s">
        <v>5</v>
      </c>
      <c r="F247" s="8"/>
      <c r="G247" s="8" t="s">
        <v>1665</v>
      </c>
      <c r="H247" s="8"/>
      <c r="I247" s="9"/>
      <c r="J247" s="23" t="s">
        <v>58</v>
      </c>
      <c r="K247" s="9"/>
      <c r="L247" s="9"/>
      <c r="M247" s="140"/>
      <c r="N247" s="140"/>
      <c r="O247" s="140"/>
      <c r="P247" s="140"/>
      <c r="Q247" s="140"/>
      <c r="R247" s="140"/>
      <c r="S247" s="12"/>
      <c r="T247" s="13">
        <f t="shared" si="21"/>
        <v>790</v>
      </c>
      <c r="U247" s="140"/>
      <c r="V247" s="12"/>
      <c r="W247" s="15"/>
      <c r="X247" s="12">
        <v>24</v>
      </c>
      <c r="Y247" s="9"/>
      <c r="Z247" s="9"/>
      <c r="AA247" s="140"/>
      <c r="AB247" s="140"/>
      <c r="AC247" s="140"/>
      <c r="AD247" s="780"/>
      <c r="AE247" s="364">
        <v>2</v>
      </c>
      <c r="AF247" s="12">
        <v>192</v>
      </c>
      <c r="AG247" s="140"/>
      <c r="AH247" s="12"/>
      <c r="AI247" s="23">
        <v>192</v>
      </c>
      <c r="AJ247" s="12">
        <v>192</v>
      </c>
      <c r="AK247" s="12">
        <v>150</v>
      </c>
      <c r="AL247" s="12"/>
      <c r="AM247" s="12">
        <v>2</v>
      </c>
      <c r="AN247" s="12">
        <v>36</v>
      </c>
      <c r="AO247" s="12"/>
      <c r="AP247" s="12"/>
      <c r="AQ247" s="12"/>
      <c r="AR247" s="12"/>
      <c r="AS247" s="12"/>
      <c r="AT247" s="12"/>
      <c r="AU247" s="23"/>
      <c r="AV247" s="23">
        <f>192+34+210+210+96+48</f>
        <v>790</v>
      </c>
      <c r="AW247" s="23"/>
      <c r="AX247" s="382">
        <f>$T247-$AV247-$AW247</f>
        <v>0</v>
      </c>
      <c r="AY247" s="23"/>
      <c r="AZ247" s="515"/>
      <c r="BA247" s="515"/>
      <c r="BB247" s="515"/>
      <c r="BC247" s="123" t="s">
        <v>1965</v>
      </c>
      <c r="BD247" s="585" t="s">
        <v>2404</v>
      </c>
    </row>
    <row r="248" spans="1:56" ht="72" customHeight="1" outlineLevel="3">
      <c r="A248" s="8" t="s">
        <v>9</v>
      </c>
      <c r="B248" s="8" t="s">
        <v>713</v>
      </c>
      <c r="C248" s="8"/>
      <c r="D248" s="8"/>
      <c r="E248" s="8" t="s">
        <v>6</v>
      </c>
      <c r="F248" s="8"/>
      <c r="G248" s="8" t="s">
        <v>714</v>
      </c>
      <c r="H248" s="8"/>
      <c r="I248" s="9"/>
      <c r="J248" s="23" t="s">
        <v>715</v>
      </c>
      <c r="K248" s="9"/>
      <c r="L248" s="9"/>
      <c r="M248" s="140"/>
      <c r="N248" s="140"/>
      <c r="O248" s="140"/>
      <c r="P248" s="140"/>
      <c r="Q248" s="140"/>
      <c r="R248" s="140"/>
      <c r="S248" s="12"/>
      <c r="T248" s="13">
        <f>SUM(U248:AR248)</f>
        <v>622</v>
      </c>
      <c r="U248" s="140"/>
      <c r="V248" s="12"/>
      <c r="W248" s="15"/>
      <c r="X248" s="140"/>
      <c r="Y248" s="9"/>
      <c r="Z248" s="9"/>
      <c r="AA248" s="140"/>
      <c r="AB248" s="140"/>
      <c r="AC248" s="140"/>
      <c r="AD248" s="780"/>
      <c r="AE248" s="364">
        <v>2</v>
      </c>
      <c r="AF248" s="12">
        <v>240</v>
      </c>
      <c r="AG248" s="140"/>
      <c r="AH248" s="12">
        <v>96</v>
      </c>
      <c r="AI248" s="23"/>
      <c r="AJ248" s="12"/>
      <c r="AK248" s="12">
        <v>186</v>
      </c>
      <c r="AL248" s="12">
        <v>0</v>
      </c>
      <c r="AM248" s="12">
        <v>2</v>
      </c>
      <c r="AN248" s="12">
        <v>96</v>
      </c>
      <c r="AO248" s="12"/>
      <c r="AP248" s="12"/>
      <c r="AQ248" s="12"/>
      <c r="AR248" s="12"/>
      <c r="AS248" s="12"/>
      <c r="AT248" s="12"/>
      <c r="AU248" s="23"/>
      <c r="AV248" s="23">
        <f>120+16+219+48+219</f>
        <v>622</v>
      </c>
      <c r="AW248" s="23"/>
      <c r="AX248" s="382">
        <f>$T248-$AV248-$AW248</f>
        <v>0</v>
      </c>
      <c r="AY248" s="23"/>
      <c r="AZ248" s="515"/>
      <c r="BA248" s="515"/>
      <c r="BB248" s="515"/>
      <c r="BC248" s="123" t="s">
        <v>1234</v>
      </c>
      <c r="BD248" s="494" t="s">
        <v>2426</v>
      </c>
    </row>
    <row r="249" spans="1:56" ht="28.35" customHeight="1" outlineLevel="3">
      <c r="A249" s="8" t="s">
        <v>1668</v>
      </c>
      <c r="B249" s="8" t="s">
        <v>32</v>
      </c>
      <c r="C249" s="8"/>
      <c r="D249" s="8"/>
      <c r="E249" s="8" t="s">
        <v>7</v>
      </c>
      <c r="F249" s="8"/>
      <c r="G249" s="298" t="s">
        <v>2593</v>
      </c>
      <c r="H249" s="8"/>
      <c r="I249" s="9"/>
      <c r="J249" s="23" t="s">
        <v>58</v>
      </c>
      <c r="K249" s="9"/>
      <c r="L249" s="9"/>
      <c r="M249" s="140"/>
      <c r="N249" s="140"/>
      <c r="O249" s="140"/>
      <c r="P249" s="140"/>
      <c r="Q249" s="140"/>
      <c r="R249" s="140"/>
      <c r="S249" s="140"/>
      <c r="T249" s="13">
        <f t="shared" si="21"/>
        <v>160</v>
      </c>
      <c r="U249" s="140"/>
      <c r="V249" s="12"/>
      <c r="W249" s="15"/>
      <c r="X249" s="12">
        <v>12</v>
      </c>
      <c r="Y249" s="9"/>
      <c r="Z249" s="9"/>
      <c r="AA249" s="12">
        <v>24</v>
      </c>
      <c r="AB249" s="140"/>
      <c r="AC249" s="140"/>
      <c r="AD249" s="780"/>
      <c r="AE249" s="364">
        <v>2</v>
      </c>
      <c r="AF249" s="12">
        <v>72</v>
      </c>
      <c r="AG249" s="140"/>
      <c r="AH249" s="12"/>
      <c r="AI249" s="23"/>
      <c r="AJ249" s="140"/>
      <c r="AK249" s="12">
        <v>48</v>
      </c>
      <c r="AL249" s="12">
        <v>0</v>
      </c>
      <c r="AM249" s="12">
        <v>2</v>
      </c>
      <c r="AN249" s="12"/>
      <c r="AO249" s="12"/>
      <c r="AP249" s="12"/>
      <c r="AQ249" s="12"/>
      <c r="AR249" s="12"/>
      <c r="AS249" s="12"/>
      <c r="AT249" s="12"/>
      <c r="AU249" s="23"/>
      <c r="AV249" s="23">
        <v>48</v>
      </c>
      <c r="AW249" s="23"/>
      <c r="AX249" s="23">
        <v>0</v>
      </c>
      <c r="AY249" s="23"/>
      <c r="AZ249" s="515"/>
      <c r="BA249" s="515"/>
      <c r="BB249" s="515"/>
      <c r="BC249" s="123" t="s">
        <v>1965</v>
      </c>
      <c r="BD249" s="41" t="s">
        <v>2398</v>
      </c>
    </row>
    <row r="250" spans="1:56" ht="28.35" customHeight="1" outlineLevel="3">
      <c r="A250" s="8" t="s">
        <v>9</v>
      </c>
      <c r="B250" s="8" t="s">
        <v>1471</v>
      </c>
      <c r="C250" s="8"/>
      <c r="D250" s="8"/>
      <c r="E250" s="8" t="s">
        <v>8</v>
      </c>
      <c r="F250" s="8"/>
      <c r="G250" s="298" t="s">
        <v>1948</v>
      </c>
      <c r="H250" s="8"/>
      <c r="I250" s="9"/>
      <c r="J250" s="23" t="s">
        <v>58</v>
      </c>
      <c r="K250" s="9"/>
      <c r="L250" s="9"/>
      <c r="M250" s="140"/>
      <c r="N250" s="140"/>
      <c r="O250" s="140"/>
      <c r="P250" s="140"/>
      <c r="Q250" s="140"/>
      <c r="R250" s="140"/>
      <c r="S250" s="140"/>
      <c r="T250" s="13">
        <f t="shared" si="21"/>
        <v>340</v>
      </c>
      <c r="U250" s="140"/>
      <c r="V250" s="12"/>
      <c r="W250" s="15"/>
      <c r="X250" s="140"/>
      <c r="Y250" s="9"/>
      <c r="Z250" s="9"/>
      <c r="AA250" s="140"/>
      <c r="AB250" s="140"/>
      <c r="AC250" s="140"/>
      <c r="AD250" s="780"/>
      <c r="AE250" s="364">
        <v>2</v>
      </c>
      <c r="AF250" s="12">
        <v>216</v>
      </c>
      <c r="AG250" s="140"/>
      <c r="AH250" s="12">
        <v>96</v>
      </c>
      <c r="AI250" s="23"/>
      <c r="AJ250" s="140"/>
      <c r="AK250" s="12">
        <v>24</v>
      </c>
      <c r="AL250" s="12">
        <v>0</v>
      </c>
      <c r="AM250" s="12">
        <v>2</v>
      </c>
      <c r="AN250" s="12"/>
      <c r="AO250" s="12"/>
      <c r="AP250" s="12"/>
      <c r="AQ250" s="12"/>
      <c r="AR250" s="12"/>
      <c r="AS250" s="12"/>
      <c r="AT250" s="12"/>
      <c r="AU250" s="23"/>
      <c r="AV250" s="27">
        <f>24+24</f>
        <v>48</v>
      </c>
      <c r="AW250" s="23"/>
      <c r="AX250" s="23">
        <v>72</v>
      </c>
      <c r="AY250" s="23"/>
      <c r="AZ250" s="515"/>
      <c r="BA250" s="515"/>
      <c r="BB250" s="515"/>
      <c r="BC250" s="304" t="s">
        <v>1663</v>
      </c>
      <c r="BD250" s="41" t="s">
        <v>2632</v>
      </c>
    </row>
    <row r="251" spans="1:56" ht="29.1" customHeight="1" outlineLevel="3">
      <c r="A251" s="8" t="s">
        <v>28</v>
      </c>
      <c r="B251" s="305" t="s">
        <v>2191</v>
      </c>
      <c r="C251" s="38"/>
      <c r="D251" s="255">
        <v>12</v>
      </c>
      <c r="E251" s="305" t="s">
        <v>2190</v>
      </c>
      <c r="F251" s="305" t="s">
        <v>2553</v>
      </c>
      <c r="G251" s="35"/>
      <c r="H251" s="35"/>
      <c r="I251" s="25"/>
      <c r="J251" s="25"/>
      <c r="K251" s="25"/>
      <c r="L251" s="25"/>
      <c r="M251" s="25">
        <f>N251+S251</f>
        <v>0</v>
      </c>
      <c r="N251" s="25">
        <f>SUM(O251:R251)</f>
        <v>0</v>
      </c>
      <c r="O251" s="25"/>
      <c r="P251" s="25"/>
      <c r="Q251" s="25"/>
      <c r="R251" s="25"/>
      <c r="S251" s="25"/>
      <c r="T251" s="25">
        <f t="shared" si="21"/>
        <v>204</v>
      </c>
      <c r="U251" s="25"/>
      <c r="V251" s="23">
        <v>12</v>
      </c>
      <c r="W251" s="23"/>
      <c r="X251" s="23">
        <v>24</v>
      </c>
      <c r="Y251" s="23"/>
      <c r="Z251" s="23"/>
      <c r="AA251" s="23">
        <v>12</v>
      </c>
      <c r="AB251" s="23">
        <v>0</v>
      </c>
      <c r="AC251" s="23">
        <v>0</v>
      </c>
      <c r="AD251" s="363"/>
      <c r="AE251" s="363">
        <v>24</v>
      </c>
      <c r="AF251" s="23">
        <v>36</v>
      </c>
      <c r="AG251" s="23">
        <v>24</v>
      </c>
      <c r="AH251" s="23">
        <v>24</v>
      </c>
      <c r="AI251" s="23">
        <v>0</v>
      </c>
      <c r="AJ251" s="23">
        <v>0</v>
      </c>
      <c r="AK251" s="23">
        <v>24</v>
      </c>
      <c r="AL251" s="23">
        <v>12</v>
      </c>
      <c r="AM251" s="23">
        <v>12</v>
      </c>
      <c r="AN251" s="23">
        <v>0</v>
      </c>
      <c r="AO251" s="23"/>
      <c r="AP251" s="23">
        <v>0</v>
      </c>
      <c r="AQ251" s="23"/>
      <c r="AR251" s="23"/>
      <c r="AS251" s="23"/>
      <c r="AT251" s="23"/>
      <c r="AU251" s="23"/>
      <c r="AV251" s="27">
        <f>50-5+52+48</f>
        <v>145</v>
      </c>
      <c r="AW251" s="382">
        <f>96-AV251</f>
        <v>-49</v>
      </c>
      <c r="AX251" s="382">
        <v>0</v>
      </c>
      <c r="AY251" s="23"/>
      <c r="AZ251" s="515"/>
      <c r="BA251" s="515"/>
      <c r="BB251" s="515"/>
      <c r="BC251" s="123" t="s">
        <v>1965</v>
      </c>
      <c r="BD251" s="528" t="s">
        <v>2655</v>
      </c>
    </row>
    <row r="252" spans="1:56" outlineLevel="3">
      <c r="A252" s="6" t="s">
        <v>716</v>
      </c>
      <c r="B252" s="7"/>
      <c r="C252" s="7"/>
      <c r="D252" s="7"/>
      <c r="E252" s="7"/>
      <c r="F252" s="732"/>
      <c r="G252" s="7"/>
      <c r="H252" s="7"/>
      <c r="I252" s="10"/>
      <c r="J252" s="10"/>
      <c r="K252" s="10"/>
      <c r="L252" s="10"/>
      <c r="M252" s="10"/>
      <c r="N252" s="10"/>
      <c r="O252" s="10"/>
      <c r="P252" s="10"/>
      <c r="Q252" s="10"/>
      <c r="R252" s="10"/>
      <c r="S252" s="10"/>
      <c r="T252" s="10"/>
      <c r="U252" s="10"/>
      <c r="V252" s="160"/>
      <c r="W252" s="7"/>
      <c r="X252" s="10"/>
      <c r="Y252" s="10"/>
      <c r="Z252" s="10"/>
      <c r="AA252" s="10"/>
      <c r="AB252" s="10"/>
      <c r="AC252" s="10"/>
      <c r="AD252" s="781"/>
      <c r="AE252" s="490"/>
      <c r="AF252" s="160"/>
      <c r="AG252" s="10"/>
      <c r="AH252" s="160"/>
      <c r="AI252" s="160"/>
      <c r="AJ252" s="10"/>
      <c r="AK252" s="160"/>
      <c r="AL252" s="160"/>
      <c r="AM252" s="160"/>
      <c r="AN252" s="160"/>
      <c r="AO252" s="160"/>
      <c r="AP252" s="160"/>
      <c r="AQ252" s="160"/>
      <c r="AR252" s="141"/>
      <c r="AS252" s="141"/>
      <c r="AT252" s="141"/>
      <c r="AU252" s="160"/>
      <c r="AV252" s="160"/>
      <c r="AW252" s="160"/>
      <c r="AX252" s="385"/>
      <c r="AY252" s="160"/>
      <c r="AZ252" s="516"/>
      <c r="BA252" s="516"/>
      <c r="BB252" s="516"/>
      <c r="BC252" s="160"/>
      <c r="BD252" s="506"/>
    </row>
    <row r="253" spans="1:56" ht="90" outlineLevel="3">
      <c r="A253" s="8" t="s">
        <v>716</v>
      </c>
      <c r="B253" s="305" t="s">
        <v>716</v>
      </c>
      <c r="C253" s="38"/>
      <c r="D253" s="255">
        <v>1</v>
      </c>
      <c r="E253" s="305" t="s">
        <v>1472</v>
      </c>
      <c r="F253" s="305" t="s">
        <v>2554</v>
      </c>
      <c r="G253" s="35"/>
      <c r="H253" s="35"/>
      <c r="I253" s="25"/>
      <c r="J253" s="25"/>
      <c r="K253" s="25"/>
      <c r="L253" s="25"/>
      <c r="M253" s="25">
        <f>N253+S253</f>
        <v>0</v>
      </c>
      <c r="N253" s="25">
        <f>SUM(O253:R253)</f>
        <v>0</v>
      </c>
      <c r="O253" s="25"/>
      <c r="P253" s="25"/>
      <c r="Q253" s="25"/>
      <c r="R253" s="25"/>
      <c r="S253" s="25"/>
      <c r="T253" s="25">
        <f t="shared" si="21"/>
        <v>23</v>
      </c>
      <c r="U253" s="25"/>
      <c r="V253" s="23">
        <v>1</v>
      </c>
      <c r="W253" s="23"/>
      <c r="X253" s="23">
        <v>1</v>
      </c>
      <c r="Y253" s="23"/>
      <c r="Z253" s="23"/>
      <c r="AA253" s="23">
        <v>1</v>
      </c>
      <c r="AB253" s="23">
        <v>0</v>
      </c>
      <c r="AC253" s="23">
        <v>2</v>
      </c>
      <c r="AD253" s="363"/>
      <c r="AE253" s="363">
        <v>2</v>
      </c>
      <c r="AF253" s="23">
        <v>3</v>
      </c>
      <c r="AG253" s="23">
        <v>2</v>
      </c>
      <c r="AH253" s="23">
        <v>2</v>
      </c>
      <c r="AI253" s="23">
        <v>0</v>
      </c>
      <c r="AJ253" s="23">
        <v>0</v>
      </c>
      <c r="AK253" s="23">
        <v>2</v>
      </c>
      <c r="AL253" s="23">
        <v>2</v>
      </c>
      <c r="AM253" s="23">
        <v>1</v>
      </c>
      <c r="AN253" s="23">
        <v>0</v>
      </c>
      <c r="AO253" s="23">
        <v>4</v>
      </c>
      <c r="AP253" s="23">
        <v>0</v>
      </c>
      <c r="AQ253" s="23"/>
      <c r="AR253" s="27"/>
      <c r="AS253" s="27"/>
      <c r="AT253" s="27"/>
      <c r="AU253" s="27"/>
      <c r="AV253" s="23">
        <v>2</v>
      </c>
      <c r="AW253" s="382"/>
      <c r="AX253" s="382">
        <v>48</v>
      </c>
      <c r="AY253" s="23" t="s">
        <v>656</v>
      </c>
      <c r="AZ253" s="515"/>
      <c r="BA253" s="515"/>
      <c r="BB253" s="515"/>
      <c r="BC253" s="123" t="s">
        <v>932</v>
      </c>
      <c r="BD253" s="528" t="s">
        <v>2597</v>
      </c>
    </row>
    <row r="254" spans="1:56" outlineLevel="2">
      <c r="A254" s="6" t="s">
        <v>717</v>
      </c>
      <c r="B254" s="7"/>
      <c r="C254" s="7"/>
      <c r="D254" s="7"/>
      <c r="E254" s="7"/>
      <c r="F254" s="7"/>
      <c r="G254" s="7"/>
      <c r="H254" s="7"/>
      <c r="I254" s="10"/>
      <c r="J254" s="10"/>
      <c r="K254" s="10"/>
      <c r="L254" s="10"/>
      <c r="M254" s="138"/>
      <c r="N254" s="138"/>
      <c r="O254" s="138"/>
      <c r="P254" s="138"/>
      <c r="Q254" s="138"/>
      <c r="R254" s="138"/>
      <c r="S254" s="138"/>
      <c r="T254" s="138"/>
      <c r="U254" s="138"/>
      <c r="V254" s="141"/>
      <c r="W254" s="239"/>
      <c r="X254" s="138"/>
      <c r="Y254" s="10"/>
      <c r="Z254" s="10"/>
      <c r="AA254" s="138"/>
      <c r="AB254" s="138"/>
      <c r="AC254" s="138"/>
      <c r="AD254" s="368"/>
      <c r="AE254" s="369"/>
      <c r="AF254" s="141"/>
      <c r="AG254" s="138"/>
      <c r="AH254" s="141"/>
      <c r="AI254" s="567"/>
      <c r="AJ254" s="138"/>
      <c r="AK254" s="141"/>
      <c r="AL254" s="141"/>
      <c r="AM254" s="141"/>
      <c r="AN254" s="141"/>
      <c r="AO254" s="141"/>
      <c r="AP254" s="141"/>
      <c r="AQ254" s="141"/>
      <c r="AR254" s="141"/>
      <c r="AS254" s="141"/>
      <c r="AT254" s="141"/>
      <c r="AU254" s="160"/>
      <c r="AV254" s="160"/>
      <c r="AW254" s="160"/>
      <c r="AX254" s="385"/>
      <c r="AY254" s="160"/>
      <c r="AZ254" s="516"/>
      <c r="BA254" s="516"/>
      <c r="BB254" s="516"/>
      <c r="BC254" s="160"/>
      <c r="BD254" s="506"/>
    </row>
    <row r="255" spans="1:56" ht="15" customHeight="1" outlineLevel="3">
      <c r="A255" s="816" t="s">
        <v>1530</v>
      </c>
      <c r="B255" s="8" t="s">
        <v>233</v>
      </c>
      <c r="C255" s="8" t="s">
        <v>719</v>
      </c>
      <c r="D255" s="8"/>
      <c r="E255" s="8" t="s">
        <v>251</v>
      </c>
      <c r="F255" s="8"/>
      <c r="G255" s="8" t="s">
        <v>718</v>
      </c>
      <c r="H255" s="8"/>
      <c r="I255" s="9"/>
      <c r="J255" s="23" t="s">
        <v>58</v>
      </c>
      <c r="K255" s="23" t="s">
        <v>58</v>
      </c>
      <c r="L255" s="23"/>
      <c r="M255" s="9"/>
      <c r="N255" s="9"/>
      <c r="O255" s="9"/>
      <c r="P255" s="9"/>
      <c r="Q255" s="9"/>
      <c r="R255" s="9"/>
      <c r="S255" s="23"/>
      <c r="T255" s="25">
        <f t="shared" si="21"/>
        <v>274</v>
      </c>
      <c r="U255" s="9"/>
      <c r="V255" s="23">
        <v>6</v>
      </c>
      <c r="W255" s="8"/>
      <c r="X255" s="23">
        <v>8</v>
      </c>
      <c r="Y255" s="9"/>
      <c r="Z255" s="9"/>
      <c r="AA255" s="23">
        <v>4</v>
      </c>
      <c r="AB255" s="9"/>
      <c r="AC255" s="9"/>
      <c r="AD255" s="489"/>
      <c r="AE255" s="363">
        <v>4</v>
      </c>
      <c r="AF255" s="23">
        <v>0</v>
      </c>
      <c r="AG255" s="23">
        <v>20</v>
      </c>
      <c r="AH255" s="23"/>
      <c r="AI255" s="235"/>
      <c r="AJ255" s="9"/>
      <c r="AK255" s="23">
        <v>6</v>
      </c>
      <c r="AL255" s="23">
        <v>179</v>
      </c>
      <c r="AM255" s="23">
        <v>47</v>
      </c>
      <c r="AN255" s="23"/>
      <c r="AO255" s="23"/>
      <c r="AP255" s="23"/>
      <c r="AQ255" s="23"/>
      <c r="AR255" s="23"/>
      <c r="AS255" s="23"/>
      <c r="AT255" s="23"/>
      <c r="AU255" s="23"/>
      <c r="AV255" s="23">
        <f>85+13</f>
        <v>98</v>
      </c>
      <c r="AW255" s="23"/>
      <c r="AX255" s="382">
        <f>T255-AV255-AL255-AW255</f>
        <v>-3</v>
      </c>
      <c r="AY255" s="23"/>
      <c r="AZ255" s="515" t="s">
        <v>1639</v>
      </c>
      <c r="BA255" s="515"/>
      <c r="BB255" s="515"/>
      <c r="BC255" s="9"/>
      <c r="BD255" s="507"/>
    </row>
    <row r="256" spans="1:56" ht="15" customHeight="1" outlineLevel="3">
      <c r="A256" s="816"/>
      <c r="B256" s="8" t="s">
        <v>720</v>
      </c>
      <c r="C256" s="8" t="s">
        <v>721</v>
      </c>
      <c r="D256" s="8"/>
      <c r="E256" s="8" t="s">
        <v>722</v>
      </c>
      <c r="F256" s="8"/>
      <c r="G256" s="8" t="s">
        <v>723</v>
      </c>
      <c r="H256" s="8"/>
      <c r="I256" s="9"/>
      <c r="J256" s="23" t="s">
        <v>724</v>
      </c>
      <c r="K256" s="23" t="s">
        <v>724</v>
      </c>
      <c r="L256" s="23"/>
      <c r="M256" s="9"/>
      <c r="N256" s="9"/>
      <c r="O256" s="9"/>
      <c r="P256" s="9"/>
      <c r="Q256" s="9"/>
      <c r="R256" s="9"/>
      <c r="S256" s="23"/>
      <c r="T256" s="25">
        <f t="shared" si="21"/>
        <v>17</v>
      </c>
      <c r="U256" s="9"/>
      <c r="V256" s="23"/>
      <c r="W256" s="8"/>
      <c r="X256" s="23"/>
      <c r="Y256" s="9"/>
      <c r="Z256" s="9"/>
      <c r="AA256" s="23"/>
      <c r="AB256" s="9"/>
      <c r="AC256" s="9"/>
      <c r="AD256" s="489"/>
      <c r="AE256" s="363"/>
      <c r="AF256" s="412">
        <v>6</v>
      </c>
      <c r="AG256" s="412">
        <v>10</v>
      </c>
      <c r="AH256" s="23"/>
      <c r="AI256" s="235"/>
      <c r="AJ256" s="9"/>
      <c r="AK256" s="412"/>
      <c r="AL256" s="23"/>
      <c r="AM256" s="412">
        <v>1</v>
      </c>
      <c r="AN256" s="23"/>
      <c r="AO256" s="412"/>
      <c r="AP256" s="23"/>
      <c r="AQ256" s="23"/>
      <c r="AR256" s="23"/>
      <c r="AS256" s="23"/>
      <c r="AT256" s="23"/>
      <c r="AU256" s="23"/>
      <c r="AV256" s="23">
        <f>14+5</f>
        <v>19</v>
      </c>
      <c r="AW256" s="23"/>
      <c r="AX256" s="382">
        <f>T256-AV256-AW256</f>
        <v>-2</v>
      </c>
      <c r="AY256" s="23"/>
      <c r="AZ256" s="515" t="s">
        <v>1639</v>
      </c>
      <c r="BA256" s="515"/>
      <c r="BB256" s="515"/>
      <c r="BC256" s="9"/>
      <c r="BD256" s="507"/>
    </row>
    <row r="257" spans="1:56" ht="15" customHeight="1" outlineLevel="3">
      <c r="A257" s="816"/>
      <c r="B257" s="8" t="s">
        <v>725</v>
      </c>
      <c r="C257" s="8"/>
      <c r="D257" s="8"/>
      <c r="E257" s="8" t="s">
        <v>726</v>
      </c>
      <c r="F257" s="8"/>
      <c r="G257" s="8" t="s">
        <v>723</v>
      </c>
      <c r="H257" s="8"/>
      <c r="I257" s="9"/>
      <c r="J257" s="23"/>
      <c r="K257" s="23"/>
      <c r="L257" s="23"/>
      <c r="M257" s="9"/>
      <c r="N257" s="9"/>
      <c r="O257" s="9"/>
      <c r="P257" s="9"/>
      <c r="Q257" s="9"/>
      <c r="R257" s="9"/>
      <c r="S257" s="23"/>
      <c r="T257" s="25">
        <f t="shared" si="21"/>
        <v>0</v>
      </c>
      <c r="U257" s="9"/>
      <c r="V257" s="23"/>
      <c r="W257" s="8"/>
      <c r="X257" s="23"/>
      <c r="Y257" s="9"/>
      <c r="Z257" s="9"/>
      <c r="AA257" s="23"/>
      <c r="AB257" s="9"/>
      <c r="AC257" s="9"/>
      <c r="AD257" s="489"/>
      <c r="AE257" s="363"/>
      <c r="AF257" s="412">
        <v>0</v>
      </c>
      <c r="AG257" s="412"/>
      <c r="AH257" s="23"/>
      <c r="AI257" s="235"/>
      <c r="AJ257" s="9"/>
      <c r="AK257" s="412"/>
      <c r="AL257" s="23"/>
      <c r="AM257" s="412"/>
      <c r="AN257" s="23"/>
      <c r="AO257" s="412"/>
      <c r="AP257" s="23"/>
      <c r="AQ257" s="23"/>
      <c r="AR257" s="23"/>
      <c r="AS257" s="23"/>
      <c r="AT257" s="23"/>
      <c r="AU257" s="23"/>
      <c r="AV257" s="23">
        <v>0</v>
      </c>
      <c r="AW257" s="23"/>
      <c r="AX257" s="382">
        <f>T257-AV257-AW257</f>
        <v>0</v>
      </c>
      <c r="AY257" s="23"/>
      <c r="AZ257" s="515" t="s">
        <v>1640</v>
      </c>
      <c r="BA257" s="515"/>
      <c r="BB257" s="515"/>
      <c r="BC257" s="9"/>
      <c r="BD257" s="507"/>
    </row>
    <row r="258" spans="1:56" ht="15" customHeight="1" outlineLevel="3">
      <c r="A258" s="816"/>
      <c r="B258" s="8" t="s">
        <v>859</v>
      </c>
      <c r="C258" s="8"/>
      <c r="D258" s="8"/>
      <c r="E258" s="495" t="s">
        <v>1990</v>
      </c>
      <c r="F258" s="8"/>
      <c r="G258" s="8" t="s">
        <v>860</v>
      </c>
      <c r="H258" s="8"/>
      <c r="I258" s="9"/>
      <c r="J258" s="23"/>
      <c r="K258" s="23"/>
      <c r="L258" s="23"/>
      <c r="M258" s="9"/>
      <c r="N258" s="9"/>
      <c r="O258" s="9"/>
      <c r="P258" s="9"/>
      <c r="Q258" s="9"/>
      <c r="R258" s="9"/>
      <c r="S258" s="23"/>
      <c r="T258" s="25">
        <f t="shared" si="21"/>
        <v>3</v>
      </c>
      <c r="U258" s="9"/>
      <c r="V258" s="23"/>
      <c r="W258" s="8"/>
      <c r="X258" s="23"/>
      <c r="Y258" s="9"/>
      <c r="Z258" s="9"/>
      <c r="AA258" s="23"/>
      <c r="AB258" s="9"/>
      <c r="AC258" s="9"/>
      <c r="AD258" s="489"/>
      <c r="AE258" s="363"/>
      <c r="AF258" s="412">
        <v>2</v>
      </c>
      <c r="AG258" s="412"/>
      <c r="AH258" s="23"/>
      <c r="AI258" s="235"/>
      <c r="AJ258" s="9"/>
      <c r="AK258" s="412"/>
      <c r="AL258" s="23"/>
      <c r="AM258" s="412">
        <v>1</v>
      </c>
      <c r="AN258" s="23"/>
      <c r="AO258" s="412"/>
      <c r="AP258" s="23"/>
      <c r="AQ258" s="23"/>
      <c r="AR258" s="23"/>
      <c r="AS258" s="23"/>
      <c r="AT258" s="23"/>
      <c r="AU258" s="23"/>
      <c r="AV258" s="23">
        <v>3</v>
      </c>
      <c r="AW258" s="23"/>
      <c r="AX258" s="382">
        <f>T258-AV258-AW258</f>
        <v>0</v>
      </c>
      <c r="AY258" s="23"/>
      <c r="AZ258" s="515" t="s">
        <v>1639</v>
      </c>
      <c r="BA258" s="515"/>
      <c r="BB258" s="515"/>
      <c r="BC258" s="9"/>
      <c r="BD258" s="507"/>
    </row>
    <row r="259" spans="1:56" ht="15" customHeight="1" outlineLevel="3">
      <c r="A259" s="816"/>
      <c r="B259" s="8" t="s">
        <v>1505</v>
      </c>
      <c r="C259" s="8"/>
      <c r="D259" s="8"/>
      <c r="E259" s="495" t="s">
        <v>1504</v>
      </c>
      <c r="F259" s="8"/>
      <c r="G259" s="8" t="s">
        <v>1506</v>
      </c>
      <c r="H259" s="8"/>
      <c r="I259" s="9"/>
      <c r="J259" s="23"/>
      <c r="K259" s="23"/>
      <c r="L259" s="23"/>
      <c r="M259" s="9"/>
      <c r="N259" s="9"/>
      <c r="O259" s="9"/>
      <c r="P259" s="9"/>
      <c r="Q259" s="9"/>
      <c r="R259" s="9"/>
      <c r="S259" s="23"/>
      <c r="T259" s="25">
        <f t="shared" si="21"/>
        <v>68</v>
      </c>
      <c r="U259" s="9"/>
      <c r="V259" s="23"/>
      <c r="W259" s="8"/>
      <c r="X259" s="23"/>
      <c r="Y259" s="9"/>
      <c r="Z259" s="9"/>
      <c r="AA259" s="23"/>
      <c r="AB259" s="9"/>
      <c r="AC259" s="9"/>
      <c r="AD259" s="489"/>
      <c r="AE259" s="363"/>
      <c r="AF259" s="412">
        <v>17</v>
      </c>
      <c r="AG259" s="412">
        <v>30</v>
      </c>
      <c r="AH259" s="23"/>
      <c r="AI259" s="642">
        <v>12</v>
      </c>
      <c r="AJ259" s="9"/>
      <c r="AK259" s="412">
        <v>8</v>
      </c>
      <c r="AL259" s="23"/>
      <c r="AM259" s="412">
        <v>1</v>
      </c>
      <c r="AN259" s="23"/>
      <c r="AO259" s="412"/>
      <c r="AP259" s="23"/>
      <c r="AQ259" s="23"/>
      <c r="AR259" s="23"/>
      <c r="AS259" s="23"/>
      <c r="AT259" s="23"/>
      <c r="AU259" s="23"/>
      <c r="AV259" s="23">
        <v>0</v>
      </c>
      <c r="AW259" s="23"/>
      <c r="AX259" s="382">
        <f>T259-AV259-AW259-AI259</f>
        <v>56</v>
      </c>
      <c r="AY259" s="27"/>
      <c r="AZ259" s="515" t="s">
        <v>1641</v>
      </c>
      <c r="BA259" s="515"/>
      <c r="BB259" s="515"/>
      <c r="BC259" s="123" t="s">
        <v>1965</v>
      </c>
      <c r="BD259" s="650" t="s">
        <v>2128</v>
      </c>
    </row>
    <row r="260" spans="1:56" ht="15" customHeight="1" outlineLevel="3">
      <c r="A260" s="815" t="s">
        <v>727</v>
      </c>
      <c r="B260" s="8" t="s">
        <v>728</v>
      </c>
      <c r="C260" s="8" t="s">
        <v>729</v>
      </c>
      <c r="D260" s="8"/>
      <c r="E260" s="8" t="s">
        <v>730</v>
      </c>
      <c r="F260" s="8"/>
      <c r="G260" s="8" t="s">
        <v>723</v>
      </c>
      <c r="H260" s="8"/>
      <c r="I260" s="9"/>
      <c r="J260" s="23" t="s">
        <v>724</v>
      </c>
      <c r="K260" s="23" t="s">
        <v>724</v>
      </c>
      <c r="L260" s="23"/>
      <c r="M260" s="9"/>
      <c r="N260" s="9"/>
      <c r="O260" s="9"/>
      <c r="P260" s="9"/>
      <c r="Q260" s="9"/>
      <c r="R260" s="9"/>
      <c r="S260" s="23"/>
      <c r="T260" s="25">
        <v>272</v>
      </c>
      <c r="U260" s="9"/>
      <c r="V260" s="23"/>
      <c r="W260" s="23"/>
      <c r="X260" s="23">
        <v>8</v>
      </c>
      <c r="Y260" s="9"/>
      <c r="Z260" s="9"/>
      <c r="AA260" s="23">
        <v>4</v>
      </c>
      <c r="AB260" s="9"/>
      <c r="AC260" s="9"/>
      <c r="AD260" s="489"/>
      <c r="AE260" s="363">
        <v>1</v>
      </c>
      <c r="AF260" s="412">
        <v>27</v>
      </c>
      <c r="AG260" s="412">
        <v>15</v>
      </c>
      <c r="AH260" s="23"/>
      <c r="AI260" s="23">
        <v>0</v>
      </c>
      <c r="AJ260" s="23"/>
      <c r="AK260" s="412"/>
      <c r="AL260" s="23">
        <v>61</v>
      </c>
      <c r="AM260" s="412">
        <v>20</v>
      </c>
      <c r="AN260" s="23">
        <v>32</v>
      </c>
      <c r="AO260" s="412">
        <v>104</v>
      </c>
      <c r="AP260" s="23"/>
      <c r="AQ260" s="23"/>
      <c r="AR260" s="23"/>
      <c r="AS260" s="23"/>
      <c r="AT260" s="23"/>
      <c r="AU260" s="23"/>
      <c r="AV260" s="23">
        <f>237+16</f>
        <v>253</v>
      </c>
      <c r="AW260" s="23"/>
      <c r="AX260" s="382">
        <f>T260-AV260-AL260-AO260-AW260</f>
        <v>-146</v>
      </c>
      <c r="AY260" s="23"/>
      <c r="AZ260" s="515" t="s">
        <v>1639</v>
      </c>
      <c r="BA260" s="515"/>
      <c r="BB260" s="515"/>
      <c r="BC260" s="9"/>
      <c r="BD260" s="507"/>
    </row>
    <row r="261" spans="1:56" ht="15" customHeight="1" outlineLevel="3">
      <c r="A261" s="816"/>
      <c r="B261" s="8" t="s">
        <v>731</v>
      </c>
      <c r="C261" s="8" t="s">
        <v>732</v>
      </c>
      <c r="D261" s="8"/>
      <c r="E261" s="8" t="s">
        <v>252</v>
      </c>
      <c r="F261" s="8"/>
      <c r="G261" s="8" t="s">
        <v>723</v>
      </c>
      <c r="H261" s="8"/>
      <c r="I261" s="9"/>
      <c r="J261" s="23" t="s">
        <v>724</v>
      </c>
      <c r="K261" s="23" t="s">
        <v>724</v>
      </c>
      <c r="L261" s="23"/>
      <c r="M261" s="9"/>
      <c r="N261" s="9"/>
      <c r="O261" s="9"/>
      <c r="P261" s="9"/>
      <c r="Q261" s="9"/>
      <c r="R261" s="9"/>
      <c r="S261" s="23"/>
      <c r="T261" s="25">
        <f t="shared" si="21"/>
        <v>95</v>
      </c>
      <c r="U261" s="9"/>
      <c r="V261" s="23">
        <v>6</v>
      </c>
      <c r="W261" s="23">
        <v>32</v>
      </c>
      <c r="X261" s="23"/>
      <c r="Y261" s="9"/>
      <c r="Z261" s="9"/>
      <c r="AA261" s="23"/>
      <c r="AB261" s="9"/>
      <c r="AC261" s="9"/>
      <c r="AD261" s="489"/>
      <c r="AE261" s="363"/>
      <c r="AF261" s="412">
        <v>4</v>
      </c>
      <c r="AG261" s="412">
        <v>42</v>
      </c>
      <c r="AH261" s="23"/>
      <c r="AI261" s="23"/>
      <c r="AJ261" s="9"/>
      <c r="AK261" s="412"/>
      <c r="AL261" s="23"/>
      <c r="AM261" s="412">
        <v>11</v>
      </c>
      <c r="AN261" s="23"/>
      <c r="AO261" s="412"/>
      <c r="AP261" s="23"/>
      <c r="AQ261" s="23"/>
      <c r="AR261" s="23"/>
      <c r="AS261" s="23"/>
      <c r="AT261" s="23"/>
      <c r="AU261" s="23"/>
      <c r="AV261" s="23">
        <f>128+3</f>
        <v>131</v>
      </c>
      <c r="AW261" s="23"/>
      <c r="AX261" s="382">
        <f>T261-AV261-AW261</f>
        <v>-36</v>
      </c>
      <c r="AY261" s="23"/>
      <c r="AZ261" s="515" t="s">
        <v>1639</v>
      </c>
      <c r="BA261" s="515"/>
      <c r="BB261" s="515"/>
      <c r="BC261" s="9"/>
      <c r="BD261" s="507"/>
    </row>
    <row r="262" spans="1:56" ht="15" customHeight="1" outlineLevel="3">
      <c r="A262" s="816"/>
      <c r="B262" s="8" t="s">
        <v>733</v>
      </c>
      <c r="C262" s="8"/>
      <c r="D262" s="8"/>
      <c r="E262" s="8" t="s">
        <v>734</v>
      </c>
      <c r="F262" s="8"/>
      <c r="G262" s="8" t="s">
        <v>723</v>
      </c>
      <c r="H262" s="8"/>
      <c r="I262" s="9"/>
      <c r="J262" s="23"/>
      <c r="K262" s="23"/>
      <c r="L262" s="23"/>
      <c r="M262" s="9"/>
      <c r="N262" s="9"/>
      <c r="O262" s="9"/>
      <c r="P262" s="9"/>
      <c r="Q262" s="9"/>
      <c r="R262" s="9"/>
      <c r="S262" s="23"/>
      <c r="T262" s="25">
        <f t="shared" si="21"/>
        <v>0</v>
      </c>
      <c r="U262" s="9"/>
      <c r="V262" s="23"/>
      <c r="W262" s="8"/>
      <c r="X262" s="9"/>
      <c r="Y262" s="9"/>
      <c r="Z262" s="9"/>
      <c r="AA262" s="23"/>
      <c r="AB262" s="9"/>
      <c r="AC262" s="9"/>
      <c r="AD262" s="489"/>
      <c r="AE262" s="363"/>
      <c r="AF262" s="412">
        <v>0</v>
      </c>
      <c r="AG262" s="412"/>
      <c r="AH262" s="23"/>
      <c r="AI262" s="23"/>
      <c r="AJ262" s="9"/>
      <c r="AK262" s="412"/>
      <c r="AL262" s="23"/>
      <c r="AM262" s="412"/>
      <c r="AN262" s="23"/>
      <c r="AO262" s="412"/>
      <c r="AP262" s="23"/>
      <c r="AQ262" s="23"/>
      <c r="AR262" s="23"/>
      <c r="AS262" s="23"/>
      <c r="AT262" s="23"/>
      <c r="AU262" s="23"/>
      <c r="AV262" s="23">
        <v>0</v>
      </c>
      <c r="AW262" s="23"/>
      <c r="AX262" s="382">
        <f t="shared" ref="AX262:AX298" si="22">T262-AV262-AW262</f>
        <v>0</v>
      </c>
      <c r="AY262" s="27"/>
      <c r="AZ262" s="515" t="s">
        <v>1639</v>
      </c>
      <c r="BA262" s="515"/>
      <c r="BB262" s="515"/>
      <c r="BC262" s="9"/>
      <c r="BD262" s="507"/>
    </row>
    <row r="263" spans="1:56" ht="15" customHeight="1" outlineLevel="3">
      <c r="A263" s="816"/>
      <c r="B263" s="8" t="s">
        <v>735</v>
      </c>
      <c r="C263" s="8"/>
      <c r="D263" s="8"/>
      <c r="E263" s="8" t="s">
        <v>736</v>
      </c>
      <c r="F263" s="8"/>
      <c r="G263" s="8" t="s">
        <v>723</v>
      </c>
      <c r="H263" s="8"/>
      <c r="I263" s="9"/>
      <c r="J263" s="23"/>
      <c r="K263" s="23"/>
      <c r="L263" s="23"/>
      <c r="M263" s="9"/>
      <c r="N263" s="9"/>
      <c r="O263" s="9"/>
      <c r="P263" s="9"/>
      <c r="Q263" s="9"/>
      <c r="R263" s="9"/>
      <c r="S263" s="23"/>
      <c r="T263" s="25">
        <f t="shared" si="21"/>
        <v>0</v>
      </c>
      <c r="U263" s="9"/>
      <c r="V263" s="23"/>
      <c r="W263" s="8"/>
      <c r="X263" s="9"/>
      <c r="Y263" s="9"/>
      <c r="Z263" s="9"/>
      <c r="AA263" s="23"/>
      <c r="AB263" s="9"/>
      <c r="AC263" s="9"/>
      <c r="AD263" s="489"/>
      <c r="AE263" s="363"/>
      <c r="AF263" s="412">
        <v>0</v>
      </c>
      <c r="AG263" s="412"/>
      <c r="AH263" s="23"/>
      <c r="AI263" s="23"/>
      <c r="AJ263" s="9"/>
      <c r="AK263" s="412"/>
      <c r="AL263" s="23"/>
      <c r="AM263" s="412"/>
      <c r="AN263" s="23"/>
      <c r="AO263" s="412"/>
      <c r="AP263" s="23"/>
      <c r="AQ263" s="23"/>
      <c r="AR263" s="23"/>
      <c r="AS263" s="23"/>
      <c r="AT263" s="23"/>
      <c r="AU263" s="23"/>
      <c r="AV263" s="23">
        <v>0</v>
      </c>
      <c r="AW263" s="23"/>
      <c r="AX263" s="382">
        <f t="shared" si="22"/>
        <v>0</v>
      </c>
      <c r="AY263" s="27"/>
      <c r="AZ263" s="515" t="s">
        <v>1640</v>
      </c>
      <c r="BA263" s="515"/>
      <c r="BB263" s="515"/>
      <c r="BC263" s="9"/>
      <c r="BD263" s="507"/>
    </row>
    <row r="264" spans="1:56" ht="15" customHeight="1" outlineLevel="3">
      <c r="A264" s="816"/>
      <c r="B264" s="8" t="s">
        <v>737</v>
      </c>
      <c r="C264" s="8"/>
      <c r="D264" s="8"/>
      <c r="E264" s="8" t="s">
        <v>738</v>
      </c>
      <c r="F264" s="8"/>
      <c r="G264" s="8" t="s">
        <v>723</v>
      </c>
      <c r="H264" s="8"/>
      <c r="I264" s="9"/>
      <c r="J264" s="23"/>
      <c r="K264" s="23"/>
      <c r="L264" s="23"/>
      <c r="M264" s="9"/>
      <c r="N264" s="9"/>
      <c r="O264" s="9"/>
      <c r="P264" s="9"/>
      <c r="Q264" s="9"/>
      <c r="R264" s="9"/>
      <c r="S264" s="23"/>
      <c r="T264" s="25">
        <f t="shared" si="21"/>
        <v>1</v>
      </c>
      <c r="U264" s="9"/>
      <c r="V264" s="23"/>
      <c r="W264" s="8"/>
      <c r="X264" s="9"/>
      <c r="Y264" s="9"/>
      <c r="Z264" s="9"/>
      <c r="AA264" s="23"/>
      <c r="AB264" s="9"/>
      <c r="AC264" s="9"/>
      <c r="AD264" s="489"/>
      <c r="AE264" s="363"/>
      <c r="AF264" s="412">
        <v>0</v>
      </c>
      <c r="AG264" s="412"/>
      <c r="AH264" s="23"/>
      <c r="AI264" s="23"/>
      <c r="AJ264" s="9"/>
      <c r="AK264" s="412"/>
      <c r="AL264" s="23"/>
      <c r="AM264" s="412">
        <v>1</v>
      </c>
      <c r="AN264" s="23"/>
      <c r="AO264" s="412"/>
      <c r="AP264" s="23"/>
      <c r="AQ264" s="23"/>
      <c r="AR264" s="23"/>
      <c r="AS264" s="23"/>
      <c r="AT264" s="23"/>
      <c r="AU264" s="23"/>
      <c r="AV264" s="23">
        <v>3</v>
      </c>
      <c r="AW264" s="23"/>
      <c r="AX264" s="382">
        <f t="shared" si="22"/>
        <v>-2</v>
      </c>
      <c r="AY264" s="27"/>
      <c r="AZ264" s="515" t="s">
        <v>1639</v>
      </c>
      <c r="BA264" s="515"/>
      <c r="BB264" s="515"/>
      <c r="BC264" s="9"/>
      <c r="BD264" s="507"/>
    </row>
    <row r="265" spans="1:56" ht="15" customHeight="1" outlineLevel="3">
      <c r="A265" s="816"/>
      <c r="B265" s="8" t="s">
        <v>739</v>
      </c>
      <c r="C265" s="8"/>
      <c r="D265" s="8"/>
      <c r="E265" s="8" t="s">
        <v>740</v>
      </c>
      <c r="F265" s="8"/>
      <c r="G265" s="8" t="s">
        <v>723</v>
      </c>
      <c r="H265" s="8"/>
      <c r="I265" s="9"/>
      <c r="J265" s="23"/>
      <c r="K265" s="23"/>
      <c r="L265" s="23"/>
      <c r="M265" s="9"/>
      <c r="N265" s="9"/>
      <c r="O265" s="9"/>
      <c r="P265" s="9"/>
      <c r="Q265" s="9"/>
      <c r="R265" s="9"/>
      <c r="S265" s="23"/>
      <c r="T265" s="25">
        <f t="shared" si="21"/>
        <v>0</v>
      </c>
      <c r="U265" s="9"/>
      <c r="V265" s="23"/>
      <c r="W265" s="8"/>
      <c r="X265" s="9"/>
      <c r="Y265" s="9"/>
      <c r="Z265" s="9"/>
      <c r="AA265" s="23"/>
      <c r="AB265" s="9"/>
      <c r="AC265" s="9"/>
      <c r="AD265" s="489"/>
      <c r="AE265" s="363"/>
      <c r="AF265" s="412">
        <v>0</v>
      </c>
      <c r="AG265" s="412"/>
      <c r="AH265" s="23"/>
      <c r="AI265" s="23"/>
      <c r="AJ265" s="9"/>
      <c r="AK265" s="412"/>
      <c r="AL265" s="23"/>
      <c r="AM265" s="412"/>
      <c r="AN265" s="23"/>
      <c r="AO265" s="412"/>
      <c r="AP265" s="23"/>
      <c r="AQ265" s="23"/>
      <c r="AR265" s="23"/>
      <c r="AS265" s="23"/>
      <c r="AT265" s="23"/>
      <c r="AU265" s="23"/>
      <c r="AV265" s="23">
        <v>0</v>
      </c>
      <c r="AW265" s="23"/>
      <c r="AX265" s="382">
        <f t="shared" si="22"/>
        <v>0</v>
      </c>
      <c r="AY265" s="27"/>
      <c r="AZ265" s="515" t="s">
        <v>1640</v>
      </c>
      <c r="BA265" s="515"/>
      <c r="BB265" s="515"/>
      <c r="BC265" s="9"/>
      <c r="BD265" s="507"/>
    </row>
    <row r="266" spans="1:56" ht="15" customHeight="1" outlineLevel="3">
      <c r="A266" s="816"/>
      <c r="B266" s="8" t="s">
        <v>741</v>
      </c>
      <c r="C266" s="8"/>
      <c r="D266" s="8"/>
      <c r="E266" s="8" t="s">
        <v>742</v>
      </c>
      <c r="F266" s="8"/>
      <c r="G266" s="8" t="s">
        <v>723</v>
      </c>
      <c r="H266" s="8"/>
      <c r="I266" s="9"/>
      <c r="J266" s="23"/>
      <c r="K266" s="23"/>
      <c r="L266" s="23"/>
      <c r="M266" s="9"/>
      <c r="N266" s="9"/>
      <c r="O266" s="9"/>
      <c r="P266" s="9"/>
      <c r="Q266" s="9"/>
      <c r="R266" s="9"/>
      <c r="S266" s="23"/>
      <c r="T266" s="25">
        <f t="shared" si="21"/>
        <v>11</v>
      </c>
      <c r="U266" s="9"/>
      <c r="V266" s="23"/>
      <c r="W266" s="8"/>
      <c r="X266" s="9"/>
      <c r="Y266" s="9"/>
      <c r="Z266" s="9"/>
      <c r="AA266" s="23"/>
      <c r="AB266" s="9"/>
      <c r="AC266" s="9"/>
      <c r="AD266" s="489"/>
      <c r="AE266" s="363"/>
      <c r="AF266" s="412">
        <v>4</v>
      </c>
      <c r="AG266" s="412"/>
      <c r="AH266" s="23"/>
      <c r="AI266" s="23"/>
      <c r="AJ266" s="9"/>
      <c r="AK266" s="412">
        <v>6</v>
      </c>
      <c r="AL266" s="23"/>
      <c r="AM266" s="412">
        <v>1</v>
      </c>
      <c r="AN266" s="23"/>
      <c r="AO266" s="412"/>
      <c r="AP266" s="23"/>
      <c r="AQ266" s="23"/>
      <c r="AR266" s="23"/>
      <c r="AS266" s="23"/>
      <c r="AT266" s="23"/>
      <c r="AU266" s="23"/>
      <c r="AV266" s="23">
        <v>11</v>
      </c>
      <c r="AW266" s="23"/>
      <c r="AX266" s="382">
        <f t="shared" si="22"/>
        <v>0</v>
      </c>
      <c r="AY266" s="27"/>
      <c r="AZ266" s="515" t="s">
        <v>1639</v>
      </c>
      <c r="BA266" s="515"/>
      <c r="BB266" s="515"/>
      <c r="BC266" s="9"/>
      <c r="BD266" s="507"/>
    </row>
    <row r="267" spans="1:56" ht="15" customHeight="1" outlineLevel="3">
      <c r="A267" s="816"/>
      <c r="B267" s="8" t="s">
        <v>743</v>
      </c>
      <c r="C267" s="8"/>
      <c r="D267" s="8"/>
      <c r="E267" s="8" t="s">
        <v>744</v>
      </c>
      <c r="F267" s="8"/>
      <c r="G267" s="8" t="s">
        <v>723</v>
      </c>
      <c r="H267" s="8"/>
      <c r="I267" s="9"/>
      <c r="J267" s="23"/>
      <c r="K267" s="23"/>
      <c r="L267" s="23"/>
      <c r="M267" s="9"/>
      <c r="N267" s="9"/>
      <c r="O267" s="9"/>
      <c r="P267" s="9"/>
      <c r="Q267" s="9"/>
      <c r="R267" s="9"/>
      <c r="S267" s="23"/>
      <c r="T267" s="25">
        <f>SUM(U267:AR267)</f>
        <v>0</v>
      </c>
      <c r="U267" s="9"/>
      <c r="V267" s="23"/>
      <c r="W267" s="8"/>
      <c r="X267" s="9"/>
      <c r="Y267" s="9"/>
      <c r="Z267" s="9"/>
      <c r="AA267" s="23"/>
      <c r="AB267" s="9"/>
      <c r="AC267" s="9"/>
      <c r="AD267" s="489"/>
      <c r="AE267" s="363"/>
      <c r="AF267" s="412">
        <v>0</v>
      </c>
      <c r="AG267" s="412"/>
      <c r="AH267" s="23"/>
      <c r="AI267" s="23"/>
      <c r="AJ267" s="9"/>
      <c r="AK267" s="412"/>
      <c r="AL267" s="23"/>
      <c r="AM267" s="412"/>
      <c r="AN267" s="23"/>
      <c r="AO267" s="412"/>
      <c r="AP267" s="23"/>
      <c r="AQ267" s="23"/>
      <c r="AR267" s="23"/>
      <c r="AS267" s="23"/>
      <c r="AT267" s="23"/>
      <c r="AU267" s="23"/>
      <c r="AV267" s="23">
        <v>0</v>
      </c>
      <c r="AW267" s="23"/>
      <c r="AX267" s="382">
        <f t="shared" si="22"/>
        <v>0</v>
      </c>
      <c r="AY267" s="27"/>
      <c r="AZ267" s="515" t="s">
        <v>1642</v>
      </c>
      <c r="BA267" s="515"/>
      <c r="BB267" s="515"/>
      <c r="BC267" s="9"/>
      <c r="BD267" s="507"/>
    </row>
    <row r="268" spans="1:56" ht="15" customHeight="1" outlineLevel="3">
      <c r="A268" s="816"/>
      <c r="B268" s="8" t="s">
        <v>758</v>
      </c>
      <c r="C268" s="8"/>
      <c r="D268" s="8"/>
      <c r="E268" s="495" t="s">
        <v>861</v>
      </c>
      <c r="F268" s="8"/>
      <c r="G268" s="8" t="s">
        <v>862</v>
      </c>
      <c r="H268" s="8"/>
      <c r="I268" s="9"/>
      <c r="J268" s="23"/>
      <c r="K268" s="23"/>
      <c r="L268" s="23"/>
      <c r="M268" s="9"/>
      <c r="N268" s="9"/>
      <c r="O268" s="9"/>
      <c r="P268" s="9"/>
      <c r="Q268" s="9"/>
      <c r="R268" s="9"/>
      <c r="S268" s="23"/>
      <c r="T268" s="25">
        <f t="shared" si="21"/>
        <v>7</v>
      </c>
      <c r="U268" s="9"/>
      <c r="V268" s="23"/>
      <c r="W268" s="8"/>
      <c r="X268" s="9"/>
      <c r="Y268" s="9"/>
      <c r="Z268" s="9"/>
      <c r="AA268" s="23"/>
      <c r="AB268" s="9"/>
      <c r="AC268" s="9"/>
      <c r="AD268" s="489"/>
      <c r="AE268" s="363"/>
      <c r="AF268" s="412">
        <v>0</v>
      </c>
      <c r="AG268" s="412"/>
      <c r="AH268" s="23"/>
      <c r="AI268" s="23"/>
      <c r="AJ268" s="9"/>
      <c r="AK268" s="412">
        <v>6</v>
      </c>
      <c r="AL268" s="23"/>
      <c r="AM268" s="412">
        <v>1</v>
      </c>
      <c r="AN268" s="23"/>
      <c r="AO268" s="412"/>
      <c r="AP268" s="23"/>
      <c r="AQ268" s="23"/>
      <c r="AR268" s="23"/>
      <c r="AS268" s="23"/>
      <c r="AT268" s="23"/>
      <c r="AU268" s="23"/>
      <c r="AV268" s="23">
        <v>11</v>
      </c>
      <c r="AW268" s="23"/>
      <c r="AX268" s="382">
        <f t="shared" si="22"/>
        <v>-4</v>
      </c>
      <c r="AY268" s="27"/>
      <c r="AZ268" s="515" t="s">
        <v>1639</v>
      </c>
      <c r="BA268" s="515"/>
      <c r="BB268" s="515"/>
      <c r="BC268" s="9"/>
      <c r="BD268" s="507"/>
    </row>
    <row r="269" spans="1:56" ht="15" customHeight="1" outlineLevel="3">
      <c r="A269" s="816"/>
      <c r="B269" s="8" t="s">
        <v>733</v>
      </c>
      <c r="C269" s="8"/>
      <c r="D269" s="8"/>
      <c r="E269" s="495" t="s">
        <v>1488</v>
      </c>
      <c r="F269" s="8"/>
      <c r="G269" s="8" t="s">
        <v>860</v>
      </c>
      <c r="H269" s="8"/>
      <c r="I269" s="9"/>
      <c r="J269" s="23"/>
      <c r="K269" s="23"/>
      <c r="L269" s="23"/>
      <c r="M269" s="9"/>
      <c r="N269" s="9"/>
      <c r="O269" s="9"/>
      <c r="P269" s="9"/>
      <c r="Q269" s="9"/>
      <c r="R269" s="9"/>
      <c r="S269" s="23"/>
      <c r="T269" s="25">
        <f t="shared" si="21"/>
        <v>33</v>
      </c>
      <c r="U269" s="9"/>
      <c r="V269" s="23"/>
      <c r="W269" s="8"/>
      <c r="X269" s="9"/>
      <c r="Y269" s="9"/>
      <c r="Z269" s="9"/>
      <c r="AA269" s="23"/>
      <c r="AB269" s="9"/>
      <c r="AC269" s="9"/>
      <c r="AD269" s="489"/>
      <c r="AE269" s="363"/>
      <c r="AF269" s="412">
        <v>10</v>
      </c>
      <c r="AG269" s="412">
        <v>10</v>
      </c>
      <c r="AH269" s="23"/>
      <c r="AI269" s="23"/>
      <c r="AJ269" s="9"/>
      <c r="AK269" s="412">
        <v>12</v>
      </c>
      <c r="AL269" s="23"/>
      <c r="AM269" s="412">
        <v>1</v>
      </c>
      <c r="AN269" s="23"/>
      <c r="AO269" s="412"/>
      <c r="AP269" s="23"/>
      <c r="AQ269" s="23"/>
      <c r="AR269" s="23"/>
      <c r="AS269" s="23"/>
      <c r="AT269" s="23"/>
      <c r="AU269" s="23"/>
      <c r="AV269" s="23">
        <v>0</v>
      </c>
      <c r="AW269" s="23"/>
      <c r="AX269" s="382">
        <f t="shared" si="22"/>
        <v>33</v>
      </c>
      <c r="AY269" s="27"/>
      <c r="AZ269" s="515" t="s">
        <v>1641</v>
      </c>
      <c r="BA269" s="515"/>
      <c r="BB269" s="515"/>
      <c r="BC269" s="123" t="s">
        <v>932</v>
      </c>
      <c r="BD269" s="650" t="s">
        <v>2129</v>
      </c>
    </row>
    <row r="270" spans="1:56" ht="15" customHeight="1" outlineLevel="3">
      <c r="A270" s="816"/>
      <c r="B270" s="8" t="s">
        <v>733</v>
      </c>
      <c r="C270" s="8"/>
      <c r="D270" s="8"/>
      <c r="E270" s="495" t="s">
        <v>1488</v>
      </c>
      <c r="F270" s="8"/>
      <c r="G270" s="8" t="s">
        <v>860</v>
      </c>
      <c r="H270" s="8"/>
      <c r="I270" s="9"/>
      <c r="J270" s="23"/>
      <c r="K270" s="23"/>
      <c r="L270" s="23"/>
      <c r="M270" s="9"/>
      <c r="N270" s="9"/>
      <c r="O270" s="9"/>
      <c r="P270" s="9"/>
      <c r="Q270" s="9"/>
      <c r="R270" s="9"/>
      <c r="S270" s="23"/>
      <c r="T270" s="25">
        <f>SUM(U270:AR270)</f>
        <v>33</v>
      </c>
      <c r="U270" s="9"/>
      <c r="V270" s="23"/>
      <c r="W270" s="8"/>
      <c r="X270" s="9"/>
      <c r="Y270" s="9"/>
      <c r="Z270" s="9"/>
      <c r="AA270" s="23"/>
      <c r="AB270" s="9"/>
      <c r="AC270" s="9"/>
      <c r="AD270" s="489"/>
      <c r="AE270" s="363"/>
      <c r="AF270" s="412">
        <v>10</v>
      </c>
      <c r="AG270" s="412">
        <v>10</v>
      </c>
      <c r="AH270" s="23"/>
      <c r="AI270" s="23"/>
      <c r="AJ270" s="9"/>
      <c r="AK270" s="412">
        <v>12</v>
      </c>
      <c r="AL270" s="23"/>
      <c r="AM270" s="412">
        <v>1</v>
      </c>
      <c r="AN270" s="23"/>
      <c r="AO270" s="412"/>
      <c r="AP270" s="23"/>
      <c r="AQ270" s="23"/>
      <c r="AR270" s="23"/>
      <c r="AS270" s="23"/>
      <c r="AT270" s="23"/>
      <c r="AU270" s="23"/>
      <c r="AV270" s="23">
        <v>0</v>
      </c>
      <c r="AW270" s="23"/>
      <c r="AX270" s="382">
        <f>T270-AV270-AW270</f>
        <v>33</v>
      </c>
      <c r="AY270" s="27"/>
      <c r="AZ270" s="515" t="s">
        <v>1641</v>
      </c>
      <c r="BA270" s="515"/>
      <c r="BB270" s="515"/>
      <c r="BC270" s="123" t="s">
        <v>932</v>
      </c>
      <c r="BD270" s="650" t="s">
        <v>2129</v>
      </c>
    </row>
    <row r="271" spans="1:56" ht="15" customHeight="1" outlineLevel="3">
      <c r="A271" s="816"/>
      <c r="B271" s="8" t="s">
        <v>733</v>
      </c>
      <c r="C271" s="8"/>
      <c r="D271" s="8"/>
      <c r="E271" s="495" t="s">
        <v>1488</v>
      </c>
      <c r="F271" s="8"/>
      <c r="G271" s="8" t="s">
        <v>860</v>
      </c>
      <c r="H271" s="8"/>
      <c r="I271" s="9"/>
      <c r="J271" s="23"/>
      <c r="K271" s="23"/>
      <c r="L271" s="23"/>
      <c r="M271" s="9"/>
      <c r="N271" s="9"/>
      <c r="O271" s="9"/>
      <c r="P271" s="9"/>
      <c r="Q271" s="9"/>
      <c r="R271" s="9"/>
      <c r="S271" s="23"/>
      <c r="T271" s="25">
        <f>SUM(U271:AR271)</f>
        <v>33</v>
      </c>
      <c r="U271" s="9"/>
      <c r="V271" s="23"/>
      <c r="W271" s="8"/>
      <c r="X271" s="9"/>
      <c r="Y271" s="9"/>
      <c r="Z271" s="9"/>
      <c r="AA271" s="23"/>
      <c r="AB271" s="9"/>
      <c r="AC271" s="9"/>
      <c r="AD271" s="489"/>
      <c r="AE271" s="363"/>
      <c r="AF271" s="412">
        <v>10</v>
      </c>
      <c r="AG271" s="412">
        <v>10</v>
      </c>
      <c r="AH271" s="23"/>
      <c r="AI271" s="23"/>
      <c r="AJ271" s="9"/>
      <c r="AK271" s="412">
        <v>12</v>
      </c>
      <c r="AL271" s="23"/>
      <c r="AM271" s="412">
        <v>1</v>
      </c>
      <c r="AN271" s="23"/>
      <c r="AO271" s="412"/>
      <c r="AP271" s="23"/>
      <c r="AQ271" s="23"/>
      <c r="AR271" s="23"/>
      <c r="AS271" s="23"/>
      <c r="AT271" s="23"/>
      <c r="AU271" s="23"/>
      <c r="AV271" s="23">
        <v>0</v>
      </c>
      <c r="AW271" s="23"/>
      <c r="AX271" s="382">
        <f>T271-AV271-AW271</f>
        <v>33</v>
      </c>
      <c r="AY271" s="27"/>
      <c r="AZ271" s="515" t="s">
        <v>1641</v>
      </c>
      <c r="BA271" s="515"/>
      <c r="BB271" s="515"/>
      <c r="BC271" s="123" t="s">
        <v>932</v>
      </c>
      <c r="BD271" s="650" t="s">
        <v>2129</v>
      </c>
    </row>
    <row r="272" spans="1:56" ht="15" customHeight="1" outlineLevel="3">
      <c r="A272" s="816"/>
      <c r="B272" s="8" t="s">
        <v>733</v>
      </c>
      <c r="C272" s="8"/>
      <c r="D272" s="8"/>
      <c r="E272" s="495" t="s">
        <v>1488</v>
      </c>
      <c r="F272" s="8"/>
      <c r="G272" s="8" t="s">
        <v>860</v>
      </c>
      <c r="H272" s="8"/>
      <c r="I272" s="9"/>
      <c r="J272" s="23"/>
      <c r="K272" s="23"/>
      <c r="L272" s="23"/>
      <c r="M272" s="9"/>
      <c r="N272" s="9"/>
      <c r="O272" s="9"/>
      <c r="P272" s="9"/>
      <c r="Q272" s="9"/>
      <c r="R272" s="9"/>
      <c r="S272" s="23"/>
      <c r="T272" s="25">
        <f>SUM(U272:AR272)</f>
        <v>33</v>
      </c>
      <c r="U272" s="9"/>
      <c r="V272" s="23"/>
      <c r="W272" s="8"/>
      <c r="X272" s="9"/>
      <c r="Y272" s="9"/>
      <c r="Z272" s="9"/>
      <c r="AA272" s="23"/>
      <c r="AB272" s="9"/>
      <c r="AC272" s="9"/>
      <c r="AD272" s="489"/>
      <c r="AE272" s="363"/>
      <c r="AF272" s="412">
        <v>10</v>
      </c>
      <c r="AG272" s="412">
        <v>10</v>
      </c>
      <c r="AH272" s="23"/>
      <c r="AI272" s="23"/>
      <c r="AJ272" s="9"/>
      <c r="AK272" s="412">
        <v>12</v>
      </c>
      <c r="AL272" s="23"/>
      <c r="AM272" s="412">
        <v>1</v>
      </c>
      <c r="AN272" s="23"/>
      <c r="AO272" s="412"/>
      <c r="AP272" s="23"/>
      <c r="AQ272" s="23"/>
      <c r="AR272" s="23"/>
      <c r="AS272" s="23"/>
      <c r="AT272" s="23"/>
      <c r="AU272" s="23"/>
      <c r="AV272" s="23">
        <v>0</v>
      </c>
      <c r="AW272" s="23"/>
      <c r="AX272" s="382">
        <f>T272-AV272-AW272</f>
        <v>33</v>
      </c>
      <c r="AY272" s="27"/>
      <c r="AZ272" s="515" t="s">
        <v>1641</v>
      </c>
      <c r="BA272" s="515"/>
      <c r="BB272" s="515"/>
      <c r="BC272" s="123" t="s">
        <v>932</v>
      </c>
      <c r="BD272" s="650" t="s">
        <v>2129</v>
      </c>
    </row>
    <row r="273" spans="1:56" ht="15" customHeight="1" outlineLevel="3">
      <c r="A273" s="816"/>
      <c r="B273" s="8" t="s">
        <v>733</v>
      </c>
      <c r="C273" s="8"/>
      <c r="D273" s="8"/>
      <c r="E273" s="495" t="s">
        <v>1488</v>
      </c>
      <c r="F273" s="8"/>
      <c r="G273" s="8" t="s">
        <v>860</v>
      </c>
      <c r="H273" s="8"/>
      <c r="I273" s="9"/>
      <c r="J273" s="23"/>
      <c r="K273" s="23"/>
      <c r="L273" s="23"/>
      <c r="M273" s="9"/>
      <c r="N273" s="9"/>
      <c r="O273" s="9"/>
      <c r="P273" s="9"/>
      <c r="Q273" s="9"/>
      <c r="R273" s="9"/>
      <c r="S273" s="23"/>
      <c r="T273" s="25">
        <f>SUM(U273:AR273)</f>
        <v>33</v>
      </c>
      <c r="U273" s="9"/>
      <c r="V273" s="23"/>
      <c r="W273" s="8"/>
      <c r="X273" s="9"/>
      <c r="Y273" s="9"/>
      <c r="Z273" s="9"/>
      <c r="AA273" s="23"/>
      <c r="AB273" s="9"/>
      <c r="AC273" s="9"/>
      <c r="AD273" s="489"/>
      <c r="AE273" s="363"/>
      <c r="AF273" s="412">
        <v>10</v>
      </c>
      <c r="AG273" s="412">
        <v>10</v>
      </c>
      <c r="AH273" s="23"/>
      <c r="AI273" s="23"/>
      <c r="AJ273" s="9"/>
      <c r="AK273" s="412">
        <v>12</v>
      </c>
      <c r="AL273" s="23"/>
      <c r="AM273" s="412">
        <v>1</v>
      </c>
      <c r="AN273" s="23"/>
      <c r="AO273" s="412"/>
      <c r="AP273" s="23"/>
      <c r="AQ273" s="23"/>
      <c r="AR273" s="23"/>
      <c r="AS273" s="23"/>
      <c r="AT273" s="23"/>
      <c r="AU273" s="23"/>
      <c r="AV273" s="23">
        <v>0</v>
      </c>
      <c r="AW273" s="23"/>
      <c r="AX273" s="382">
        <f>T273-AV273-AW273</f>
        <v>33</v>
      </c>
      <c r="AY273" s="27"/>
      <c r="AZ273" s="515" t="s">
        <v>1641</v>
      </c>
      <c r="BA273" s="515"/>
      <c r="BB273" s="515"/>
      <c r="BC273" s="123" t="s">
        <v>932</v>
      </c>
      <c r="BD273" s="650" t="s">
        <v>2129</v>
      </c>
    </row>
    <row r="274" spans="1:56" ht="15" customHeight="1" outlineLevel="3">
      <c r="A274" s="816"/>
      <c r="B274" s="8" t="s">
        <v>733</v>
      </c>
      <c r="C274" s="8"/>
      <c r="D274" s="8"/>
      <c r="E274" s="495" t="s">
        <v>1488</v>
      </c>
      <c r="F274" s="8"/>
      <c r="G274" s="8" t="s">
        <v>860</v>
      </c>
      <c r="H274" s="8"/>
      <c r="I274" s="9"/>
      <c r="J274" s="23"/>
      <c r="K274" s="23"/>
      <c r="L274" s="23"/>
      <c r="M274" s="9"/>
      <c r="N274" s="9"/>
      <c r="O274" s="9"/>
      <c r="P274" s="9"/>
      <c r="Q274" s="9"/>
      <c r="R274" s="9"/>
      <c r="S274" s="23"/>
      <c r="T274" s="25">
        <f>SUM(U274:AR274)</f>
        <v>33</v>
      </c>
      <c r="U274" s="9"/>
      <c r="V274" s="23"/>
      <c r="W274" s="8"/>
      <c r="X274" s="9"/>
      <c r="Y274" s="9"/>
      <c r="Z274" s="9"/>
      <c r="AA274" s="23"/>
      <c r="AB274" s="9"/>
      <c r="AC274" s="9"/>
      <c r="AD274" s="489"/>
      <c r="AE274" s="363"/>
      <c r="AF274" s="412">
        <v>10</v>
      </c>
      <c r="AG274" s="412">
        <v>10</v>
      </c>
      <c r="AH274" s="23"/>
      <c r="AI274" s="23"/>
      <c r="AJ274" s="9"/>
      <c r="AK274" s="412">
        <v>12</v>
      </c>
      <c r="AL274" s="23"/>
      <c r="AM274" s="412">
        <v>1</v>
      </c>
      <c r="AN274" s="23"/>
      <c r="AO274" s="412"/>
      <c r="AP274" s="23"/>
      <c r="AQ274" s="23"/>
      <c r="AR274" s="23"/>
      <c r="AS274" s="23"/>
      <c r="AT274" s="23"/>
      <c r="AU274" s="23"/>
      <c r="AV274" s="23">
        <v>0</v>
      </c>
      <c r="AW274" s="23"/>
      <c r="AX274" s="382">
        <f>T274-AV274-AW274</f>
        <v>33</v>
      </c>
      <c r="AY274" s="27"/>
      <c r="AZ274" s="515" t="s">
        <v>1641</v>
      </c>
      <c r="BA274" s="515"/>
      <c r="BB274" s="515"/>
      <c r="BC274" s="123" t="s">
        <v>932</v>
      </c>
      <c r="BD274" s="650" t="s">
        <v>2129</v>
      </c>
    </row>
    <row r="275" spans="1:56" ht="15" customHeight="1" outlineLevel="3">
      <c r="A275" s="816"/>
      <c r="B275" s="8" t="s">
        <v>733</v>
      </c>
      <c r="C275" s="8"/>
      <c r="D275" s="8"/>
      <c r="E275" s="495" t="s">
        <v>1488</v>
      </c>
      <c r="F275" s="8"/>
      <c r="G275" s="8" t="s">
        <v>1489</v>
      </c>
      <c r="H275" s="8"/>
      <c r="I275" s="9"/>
      <c r="J275" s="23"/>
      <c r="K275" s="23"/>
      <c r="L275" s="23"/>
      <c r="M275" s="9"/>
      <c r="N275" s="9"/>
      <c r="O275" s="9"/>
      <c r="P275" s="9"/>
      <c r="Q275" s="9"/>
      <c r="R275" s="9"/>
      <c r="S275" s="23"/>
      <c r="T275" s="25">
        <f t="shared" si="21"/>
        <v>33</v>
      </c>
      <c r="U275" s="9"/>
      <c r="V275" s="23"/>
      <c r="W275" s="8"/>
      <c r="X275" s="9"/>
      <c r="Y275" s="9"/>
      <c r="Z275" s="9"/>
      <c r="AA275" s="23"/>
      <c r="AB275" s="9"/>
      <c r="AC275" s="9"/>
      <c r="AD275" s="489"/>
      <c r="AE275" s="363"/>
      <c r="AF275" s="412">
        <v>10</v>
      </c>
      <c r="AG275" s="412">
        <v>10</v>
      </c>
      <c r="AH275" s="23"/>
      <c r="AI275" s="23"/>
      <c r="AJ275" s="9"/>
      <c r="AK275" s="412">
        <v>12</v>
      </c>
      <c r="AL275" s="23"/>
      <c r="AM275" s="412">
        <v>1</v>
      </c>
      <c r="AN275" s="23"/>
      <c r="AO275" s="412"/>
      <c r="AP275" s="23"/>
      <c r="AQ275" s="23"/>
      <c r="AR275" s="23"/>
      <c r="AS275" s="23"/>
      <c r="AT275" s="23"/>
      <c r="AU275" s="23"/>
      <c r="AV275" s="23">
        <v>0</v>
      </c>
      <c r="AW275" s="23"/>
      <c r="AX275" s="382">
        <f t="shared" si="22"/>
        <v>33</v>
      </c>
      <c r="AY275" s="27"/>
      <c r="AZ275" s="515" t="s">
        <v>1643</v>
      </c>
      <c r="BA275" s="515"/>
      <c r="BB275" s="515"/>
      <c r="BC275" s="123" t="s">
        <v>1965</v>
      </c>
      <c r="BD275" s="650" t="s">
        <v>2129</v>
      </c>
    </row>
    <row r="276" spans="1:56" ht="15" customHeight="1" outlineLevel="3">
      <c r="A276" s="816"/>
      <c r="B276" s="8" t="s">
        <v>758</v>
      </c>
      <c r="C276" s="8"/>
      <c r="D276" s="8"/>
      <c r="E276" s="495" t="s">
        <v>1490</v>
      </c>
      <c r="F276" s="8"/>
      <c r="G276" s="8" t="s">
        <v>1491</v>
      </c>
      <c r="H276" s="8"/>
      <c r="I276" s="9"/>
      <c r="J276" s="23"/>
      <c r="K276" s="23"/>
      <c r="L276" s="23"/>
      <c r="M276" s="9"/>
      <c r="N276" s="9"/>
      <c r="O276" s="9"/>
      <c r="P276" s="9"/>
      <c r="Q276" s="9"/>
      <c r="R276" s="9"/>
      <c r="S276" s="23"/>
      <c r="T276" s="25">
        <f t="shared" si="21"/>
        <v>27</v>
      </c>
      <c r="U276" s="9"/>
      <c r="V276" s="23"/>
      <c r="W276" s="8"/>
      <c r="X276" s="9"/>
      <c r="Y276" s="9"/>
      <c r="Z276" s="9"/>
      <c r="AA276" s="23"/>
      <c r="AB276" s="9"/>
      <c r="AC276" s="9"/>
      <c r="AD276" s="489"/>
      <c r="AE276" s="363"/>
      <c r="AF276" s="412">
        <v>8</v>
      </c>
      <c r="AG276" s="412">
        <v>10</v>
      </c>
      <c r="AH276" s="23"/>
      <c r="AI276" s="23"/>
      <c r="AJ276" s="9"/>
      <c r="AK276" s="412">
        <v>8</v>
      </c>
      <c r="AL276" s="23"/>
      <c r="AM276" s="412">
        <v>1</v>
      </c>
      <c r="AN276" s="23"/>
      <c r="AO276" s="412"/>
      <c r="AP276" s="23"/>
      <c r="AQ276" s="23"/>
      <c r="AR276" s="23"/>
      <c r="AS276" s="23"/>
      <c r="AT276" s="23"/>
      <c r="AU276" s="23"/>
      <c r="AV276" s="23">
        <v>0</v>
      </c>
      <c r="AW276" s="23"/>
      <c r="AX276" s="382">
        <f t="shared" si="22"/>
        <v>27</v>
      </c>
      <c r="AY276" s="27"/>
      <c r="AZ276" s="515" t="s">
        <v>1644</v>
      </c>
      <c r="BA276" s="515"/>
      <c r="BB276" s="515"/>
      <c r="BC276" s="123" t="s">
        <v>1965</v>
      </c>
      <c r="BD276" s="650" t="s">
        <v>2130</v>
      </c>
    </row>
    <row r="277" spans="1:56" ht="15" customHeight="1" outlineLevel="3">
      <c r="A277" s="816"/>
      <c r="B277" s="8" t="s">
        <v>762</v>
      </c>
      <c r="C277" s="8"/>
      <c r="D277" s="8"/>
      <c r="E277" s="495" t="s">
        <v>1492</v>
      </c>
      <c r="F277" s="8"/>
      <c r="G277" s="8" t="s">
        <v>1491</v>
      </c>
      <c r="H277" s="8"/>
      <c r="I277" s="9"/>
      <c r="J277" s="23"/>
      <c r="K277" s="23"/>
      <c r="L277" s="23"/>
      <c r="M277" s="9"/>
      <c r="N277" s="9"/>
      <c r="O277" s="9"/>
      <c r="P277" s="9"/>
      <c r="Q277" s="9"/>
      <c r="R277" s="9"/>
      <c r="S277" s="23"/>
      <c r="T277" s="25">
        <v>21</v>
      </c>
      <c r="U277" s="9"/>
      <c r="V277" s="23"/>
      <c r="W277" s="8"/>
      <c r="X277" s="9"/>
      <c r="Y277" s="9"/>
      <c r="Z277" s="9"/>
      <c r="AA277" s="23"/>
      <c r="AB277" s="9"/>
      <c r="AC277" s="9"/>
      <c r="AD277" s="489"/>
      <c r="AE277" s="363"/>
      <c r="AF277" s="412">
        <v>10</v>
      </c>
      <c r="AG277" s="412">
        <v>10</v>
      </c>
      <c r="AH277" s="23"/>
      <c r="AI277" s="23">
        <v>0</v>
      </c>
      <c r="AJ277" s="9"/>
      <c r="AK277" s="412"/>
      <c r="AL277" s="23"/>
      <c r="AM277" s="412">
        <v>1</v>
      </c>
      <c r="AN277" s="23"/>
      <c r="AO277" s="412"/>
      <c r="AP277" s="23"/>
      <c r="AQ277" s="23"/>
      <c r="AR277" s="23"/>
      <c r="AS277" s="23"/>
      <c r="AT277" s="23"/>
      <c r="AU277" s="23"/>
      <c r="AV277" s="23">
        <v>0</v>
      </c>
      <c r="AW277" s="23"/>
      <c r="AX277" s="382">
        <f t="shared" si="22"/>
        <v>21</v>
      </c>
      <c r="AY277" s="27"/>
      <c r="AZ277" s="515" t="s">
        <v>1644</v>
      </c>
      <c r="BA277" s="515"/>
      <c r="BB277" s="515"/>
      <c r="BC277" s="123" t="s">
        <v>932</v>
      </c>
      <c r="BD277" s="650" t="s">
        <v>2131</v>
      </c>
    </row>
    <row r="278" spans="1:56" ht="15" customHeight="1" outlineLevel="3">
      <c r="A278" s="816"/>
      <c r="B278" s="8" t="s">
        <v>1496</v>
      </c>
      <c r="C278" s="8"/>
      <c r="D278" s="8"/>
      <c r="E278" s="495" t="s">
        <v>1495</v>
      </c>
      <c r="F278" s="8"/>
      <c r="G278" s="8" t="s">
        <v>1491</v>
      </c>
      <c r="H278" s="8"/>
      <c r="I278" s="9"/>
      <c r="J278" s="23"/>
      <c r="K278" s="23"/>
      <c r="L278" s="23"/>
      <c r="M278" s="9"/>
      <c r="N278" s="9"/>
      <c r="O278" s="9"/>
      <c r="P278" s="9"/>
      <c r="Q278" s="9"/>
      <c r="R278" s="9"/>
      <c r="S278" s="23"/>
      <c r="T278" s="25">
        <f>SUM(U278:AR278)</f>
        <v>71</v>
      </c>
      <c r="U278" s="9"/>
      <c r="V278" s="23"/>
      <c r="W278" s="8"/>
      <c r="X278" s="9"/>
      <c r="Y278" s="9"/>
      <c r="Z278" s="9"/>
      <c r="AA278" s="23"/>
      <c r="AB278" s="9"/>
      <c r="AC278" s="9"/>
      <c r="AD278" s="489"/>
      <c r="AE278" s="363"/>
      <c r="AF278" s="412">
        <v>6</v>
      </c>
      <c r="AG278" s="412">
        <v>10</v>
      </c>
      <c r="AH278" s="23">
        <v>30</v>
      </c>
      <c r="AI278" s="23"/>
      <c r="AJ278" s="9"/>
      <c r="AK278" s="412">
        <v>24</v>
      </c>
      <c r="AL278" s="23"/>
      <c r="AM278" s="412">
        <v>1</v>
      </c>
      <c r="AN278" s="23"/>
      <c r="AO278" s="412"/>
      <c r="AP278" s="23"/>
      <c r="AQ278" s="23"/>
      <c r="AR278" s="23"/>
      <c r="AS278" s="23"/>
      <c r="AT278" s="23"/>
      <c r="AU278" s="23"/>
      <c r="AV278" s="23">
        <v>0</v>
      </c>
      <c r="AW278" s="23"/>
      <c r="AX278" s="382">
        <f t="shared" si="22"/>
        <v>71</v>
      </c>
      <c r="AY278" s="27"/>
      <c r="AZ278" s="515" t="s">
        <v>1644</v>
      </c>
      <c r="BA278" s="515"/>
      <c r="BB278" s="515"/>
      <c r="BC278" s="123" t="s">
        <v>932</v>
      </c>
      <c r="BD278" s="650" t="s">
        <v>2215</v>
      </c>
    </row>
    <row r="279" spans="1:56" ht="15" customHeight="1" outlineLevel="3">
      <c r="A279" s="816"/>
      <c r="B279" s="8" t="s">
        <v>737</v>
      </c>
      <c r="C279" s="8"/>
      <c r="D279" s="8"/>
      <c r="E279" s="495" t="s">
        <v>1499</v>
      </c>
      <c r="F279" s="8"/>
      <c r="G279" s="8" t="s">
        <v>1491</v>
      </c>
      <c r="H279" s="8"/>
      <c r="I279" s="9"/>
      <c r="J279" s="23"/>
      <c r="K279" s="23"/>
      <c r="L279" s="23"/>
      <c r="M279" s="9"/>
      <c r="N279" s="9"/>
      <c r="O279" s="9"/>
      <c r="P279" s="9"/>
      <c r="Q279" s="9"/>
      <c r="R279" s="9"/>
      <c r="S279" s="23"/>
      <c r="T279" s="25">
        <f>SUM(U279:AR279)</f>
        <v>19</v>
      </c>
      <c r="U279" s="9"/>
      <c r="V279" s="23"/>
      <c r="W279" s="8"/>
      <c r="X279" s="9"/>
      <c r="Y279" s="9"/>
      <c r="Z279" s="9"/>
      <c r="AA279" s="23"/>
      <c r="AB279" s="9"/>
      <c r="AC279" s="9"/>
      <c r="AD279" s="489"/>
      <c r="AE279" s="363"/>
      <c r="AF279" s="412">
        <v>8</v>
      </c>
      <c r="AG279" s="412">
        <v>10</v>
      </c>
      <c r="AH279" s="23"/>
      <c r="AI279" s="23"/>
      <c r="AJ279" s="9"/>
      <c r="AK279" s="412"/>
      <c r="AL279" s="23"/>
      <c r="AM279" s="412">
        <v>1</v>
      </c>
      <c r="AN279" s="23"/>
      <c r="AO279" s="412"/>
      <c r="AP279" s="23"/>
      <c r="AQ279" s="23"/>
      <c r="AR279" s="23"/>
      <c r="AS279" s="23"/>
      <c r="AT279" s="23"/>
      <c r="AU279" s="23"/>
      <c r="AV279" s="23">
        <v>0</v>
      </c>
      <c r="AW279" s="23"/>
      <c r="AX279" s="382">
        <f t="shared" si="22"/>
        <v>19</v>
      </c>
      <c r="AY279" s="27"/>
      <c r="AZ279" s="515" t="s">
        <v>1644</v>
      </c>
      <c r="BA279" s="515"/>
      <c r="BB279" s="515"/>
      <c r="BC279" s="123" t="s">
        <v>1965</v>
      </c>
      <c r="BD279" s="650" t="s">
        <v>2132</v>
      </c>
    </row>
    <row r="280" spans="1:56" ht="15" customHeight="1" outlineLevel="3">
      <c r="A280" s="816"/>
      <c r="B280" s="8" t="s">
        <v>1501</v>
      </c>
      <c r="C280" s="8"/>
      <c r="D280" s="8"/>
      <c r="E280" s="495" t="s">
        <v>1500</v>
      </c>
      <c r="F280" s="8"/>
      <c r="G280" s="8" t="s">
        <v>1491</v>
      </c>
      <c r="H280" s="8"/>
      <c r="I280" s="9"/>
      <c r="J280" s="23"/>
      <c r="K280" s="23"/>
      <c r="L280" s="23"/>
      <c r="M280" s="9"/>
      <c r="N280" s="9"/>
      <c r="O280" s="9"/>
      <c r="P280" s="9"/>
      <c r="Q280" s="9"/>
      <c r="R280" s="9"/>
      <c r="S280" s="23"/>
      <c r="T280" s="25">
        <f>SUM(U280:AR280)</f>
        <v>25</v>
      </c>
      <c r="U280" s="9"/>
      <c r="V280" s="23"/>
      <c r="W280" s="8"/>
      <c r="X280" s="9"/>
      <c r="Y280" s="9"/>
      <c r="Z280" s="9"/>
      <c r="AA280" s="23"/>
      <c r="AB280" s="9"/>
      <c r="AC280" s="9"/>
      <c r="AD280" s="489"/>
      <c r="AE280" s="363"/>
      <c r="AF280" s="412">
        <v>8</v>
      </c>
      <c r="AG280" s="412">
        <v>10</v>
      </c>
      <c r="AH280" s="23"/>
      <c r="AI280" s="235"/>
      <c r="AJ280" s="9"/>
      <c r="AK280" s="412">
        <v>6</v>
      </c>
      <c r="AL280" s="23"/>
      <c r="AM280" s="412">
        <v>1</v>
      </c>
      <c r="AN280" s="23"/>
      <c r="AO280" s="412"/>
      <c r="AP280" s="23"/>
      <c r="AQ280" s="23"/>
      <c r="AR280" s="23"/>
      <c r="AS280" s="23"/>
      <c r="AT280" s="23"/>
      <c r="AU280" s="23"/>
      <c r="AV280" s="23">
        <v>0</v>
      </c>
      <c r="AW280" s="23"/>
      <c r="AX280" s="382">
        <f t="shared" si="22"/>
        <v>25</v>
      </c>
      <c r="AY280" s="27"/>
      <c r="AZ280" s="515" t="s">
        <v>1644</v>
      </c>
      <c r="BA280" s="515"/>
      <c r="BB280" s="515"/>
      <c r="BC280" s="123" t="s">
        <v>1965</v>
      </c>
      <c r="BD280" s="650" t="s">
        <v>2133</v>
      </c>
    </row>
    <row r="281" spans="1:56" ht="15" customHeight="1" outlineLevel="3">
      <c r="A281" s="816"/>
      <c r="B281" s="8" t="s">
        <v>1503</v>
      </c>
      <c r="C281" s="8"/>
      <c r="D281" s="8"/>
      <c r="E281" s="495" t="s">
        <v>1502</v>
      </c>
      <c r="F281" s="8"/>
      <c r="G281" s="8" t="s">
        <v>1491</v>
      </c>
      <c r="H281" s="8"/>
      <c r="I281" s="9"/>
      <c r="J281" s="23"/>
      <c r="K281" s="23"/>
      <c r="L281" s="23"/>
      <c r="M281" s="9"/>
      <c r="N281" s="9"/>
      <c r="O281" s="9"/>
      <c r="P281" s="9"/>
      <c r="Q281" s="9"/>
      <c r="R281" s="9"/>
      <c r="S281" s="23"/>
      <c r="T281" s="25">
        <f>SUM(U281:AR281)</f>
        <v>19</v>
      </c>
      <c r="U281" s="9"/>
      <c r="V281" s="23"/>
      <c r="W281" s="8"/>
      <c r="X281" s="9"/>
      <c r="Y281" s="9"/>
      <c r="Z281" s="9"/>
      <c r="AA281" s="23"/>
      <c r="AB281" s="9"/>
      <c r="AC281" s="9"/>
      <c r="AD281" s="489"/>
      <c r="AE281" s="363"/>
      <c r="AF281" s="412">
        <v>8</v>
      </c>
      <c r="AG281" s="412">
        <v>10</v>
      </c>
      <c r="AH281" s="23"/>
      <c r="AI281" s="235"/>
      <c r="AJ281" s="9"/>
      <c r="AK281" s="412"/>
      <c r="AL281" s="23"/>
      <c r="AM281" s="412">
        <v>1</v>
      </c>
      <c r="AN281" s="23"/>
      <c r="AO281" s="412"/>
      <c r="AP281" s="23"/>
      <c r="AQ281" s="23"/>
      <c r="AR281" s="23"/>
      <c r="AS281" s="23"/>
      <c r="AT281" s="23"/>
      <c r="AU281" s="23"/>
      <c r="AV281" s="23">
        <v>0</v>
      </c>
      <c r="AW281" s="23"/>
      <c r="AX281" s="382">
        <f t="shared" si="22"/>
        <v>19</v>
      </c>
      <c r="AY281" s="27"/>
      <c r="AZ281" s="515" t="s">
        <v>1644</v>
      </c>
      <c r="BA281" s="515"/>
      <c r="BB281" s="515"/>
      <c r="BC281" s="123" t="s">
        <v>1965</v>
      </c>
      <c r="BD281" s="650" t="s">
        <v>2134</v>
      </c>
    </row>
    <row r="282" spans="1:56" ht="15" customHeight="1" outlineLevel="3">
      <c r="A282" s="816"/>
      <c r="B282" s="8" t="s">
        <v>234</v>
      </c>
      <c r="C282" s="8" t="s">
        <v>745</v>
      </c>
      <c r="D282" s="8"/>
      <c r="E282" s="8" t="s">
        <v>253</v>
      </c>
      <c r="F282" s="8"/>
      <c r="G282" s="8" t="s">
        <v>1487</v>
      </c>
      <c r="H282" s="8"/>
      <c r="I282" s="9"/>
      <c r="J282" s="23" t="s">
        <v>58</v>
      </c>
      <c r="K282" s="23" t="s">
        <v>58</v>
      </c>
      <c r="L282" s="23"/>
      <c r="M282" s="9"/>
      <c r="N282" s="9"/>
      <c r="O282" s="9"/>
      <c r="P282" s="9"/>
      <c r="Q282" s="9"/>
      <c r="R282" s="9"/>
      <c r="S282" s="23"/>
      <c r="T282" s="25">
        <f t="shared" si="21"/>
        <v>45</v>
      </c>
      <c r="U282" s="9"/>
      <c r="V282" s="23"/>
      <c r="W282" s="8"/>
      <c r="X282" s="9"/>
      <c r="Y282" s="9"/>
      <c r="Z282" s="9"/>
      <c r="AA282" s="23">
        <v>4</v>
      </c>
      <c r="AB282" s="9"/>
      <c r="AC282" s="9"/>
      <c r="AD282" s="489"/>
      <c r="AE282" s="363"/>
      <c r="AF282" s="412">
        <v>24</v>
      </c>
      <c r="AG282" s="412">
        <v>10</v>
      </c>
      <c r="AH282" s="23"/>
      <c r="AI282" s="235"/>
      <c r="AJ282" s="23"/>
      <c r="AK282" s="412">
        <v>6</v>
      </c>
      <c r="AL282" s="23"/>
      <c r="AM282" s="412">
        <v>1</v>
      </c>
      <c r="AN282" s="23"/>
      <c r="AO282" s="412"/>
      <c r="AP282" s="23"/>
      <c r="AQ282" s="23"/>
      <c r="AR282" s="23"/>
      <c r="AS282" s="23"/>
      <c r="AT282" s="23"/>
      <c r="AU282" s="23"/>
      <c r="AV282" s="23">
        <f>58+5</f>
        <v>63</v>
      </c>
      <c r="AW282" s="23"/>
      <c r="AX282" s="382">
        <f t="shared" si="22"/>
        <v>-18</v>
      </c>
      <c r="AY282" s="23"/>
      <c r="AZ282" s="515" t="s">
        <v>1645</v>
      </c>
      <c r="BA282" s="515"/>
      <c r="BB282" s="515"/>
      <c r="BC282" s="9"/>
      <c r="BD282" s="507"/>
    </row>
    <row r="283" spans="1:56" ht="15" customHeight="1" outlineLevel="3">
      <c r="A283" s="816"/>
      <c r="B283" s="8" t="s">
        <v>235</v>
      </c>
      <c r="C283" s="8" t="s">
        <v>746</v>
      </c>
      <c r="D283" s="8"/>
      <c r="E283" s="8" t="s">
        <v>254</v>
      </c>
      <c r="F283" s="8"/>
      <c r="G283" s="8" t="s">
        <v>1487</v>
      </c>
      <c r="H283" s="8"/>
      <c r="I283" s="9"/>
      <c r="J283" s="23" t="s">
        <v>58</v>
      </c>
      <c r="K283" s="23" t="s">
        <v>58</v>
      </c>
      <c r="L283" s="23"/>
      <c r="M283" s="9"/>
      <c r="N283" s="9"/>
      <c r="O283" s="9"/>
      <c r="P283" s="9"/>
      <c r="Q283" s="9"/>
      <c r="R283" s="9"/>
      <c r="S283" s="23"/>
      <c r="T283" s="25">
        <f t="shared" si="21"/>
        <v>3</v>
      </c>
      <c r="U283" s="9"/>
      <c r="V283" s="23"/>
      <c r="W283" s="8"/>
      <c r="X283" s="9"/>
      <c r="Y283" s="9"/>
      <c r="Z283" s="9"/>
      <c r="AA283" s="23"/>
      <c r="AB283" s="9"/>
      <c r="AC283" s="9"/>
      <c r="AD283" s="489"/>
      <c r="AE283" s="363"/>
      <c r="AF283" s="412">
        <v>2</v>
      </c>
      <c r="AG283" s="412"/>
      <c r="AH283" s="23"/>
      <c r="AI283" s="235"/>
      <c r="AJ283" s="9"/>
      <c r="AK283" s="412"/>
      <c r="AL283" s="23"/>
      <c r="AM283" s="412">
        <v>1</v>
      </c>
      <c r="AN283" s="23"/>
      <c r="AO283" s="412"/>
      <c r="AP283" s="23"/>
      <c r="AQ283" s="23"/>
      <c r="AR283" s="23"/>
      <c r="AS283" s="23"/>
      <c r="AT283" s="23"/>
      <c r="AU283" s="23"/>
      <c r="AV283" s="23">
        <f>4+3</f>
        <v>7</v>
      </c>
      <c r="AW283" s="23"/>
      <c r="AX283" s="382">
        <f t="shared" si="22"/>
        <v>-4</v>
      </c>
      <c r="AY283" s="23"/>
      <c r="AZ283" s="515" t="s">
        <v>1645</v>
      </c>
      <c r="BA283" s="515"/>
      <c r="BB283" s="515"/>
      <c r="BC283" s="9"/>
      <c r="BD283" s="507"/>
    </row>
    <row r="284" spans="1:56" ht="15" customHeight="1" outlineLevel="3">
      <c r="A284" s="816"/>
      <c r="B284" s="8" t="s">
        <v>237</v>
      </c>
      <c r="C284" s="8" t="s">
        <v>747</v>
      </c>
      <c r="D284" s="8"/>
      <c r="E284" s="8" t="s">
        <v>255</v>
      </c>
      <c r="F284" s="8"/>
      <c r="G284" s="8" t="s">
        <v>1487</v>
      </c>
      <c r="H284" s="8"/>
      <c r="I284" s="9"/>
      <c r="J284" s="23" t="s">
        <v>58</v>
      </c>
      <c r="K284" s="23" t="s">
        <v>58</v>
      </c>
      <c r="L284" s="23"/>
      <c r="M284" s="9"/>
      <c r="N284" s="9"/>
      <c r="O284" s="9"/>
      <c r="P284" s="9"/>
      <c r="Q284" s="9"/>
      <c r="R284" s="9"/>
      <c r="S284" s="23"/>
      <c r="T284" s="25">
        <f t="shared" si="21"/>
        <v>21</v>
      </c>
      <c r="U284" s="9"/>
      <c r="V284" s="23"/>
      <c r="W284" s="8"/>
      <c r="X284" s="9"/>
      <c r="Y284" s="9"/>
      <c r="Z284" s="9"/>
      <c r="AA284" s="23"/>
      <c r="AB284" s="9"/>
      <c r="AC284" s="9"/>
      <c r="AD284" s="489"/>
      <c r="AE284" s="363"/>
      <c r="AF284" s="412">
        <v>4</v>
      </c>
      <c r="AG284" s="412">
        <v>10</v>
      </c>
      <c r="AH284" s="23"/>
      <c r="AI284" s="235"/>
      <c r="AJ284" s="9"/>
      <c r="AK284" s="412">
        <v>6</v>
      </c>
      <c r="AL284" s="23"/>
      <c r="AM284" s="412">
        <v>1</v>
      </c>
      <c r="AN284" s="23"/>
      <c r="AO284" s="412"/>
      <c r="AP284" s="23"/>
      <c r="AQ284" s="23"/>
      <c r="AR284" s="23"/>
      <c r="AS284" s="23"/>
      <c r="AT284" s="23"/>
      <c r="AU284" s="23"/>
      <c r="AV284" s="23">
        <f>24+3</f>
        <v>27</v>
      </c>
      <c r="AW284" s="23"/>
      <c r="AX284" s="382">
        <f t="shared" si="22"/>
        <v>-6</v>
      </c>
      <c r="AY284" s="23"/>
      <c r="AZ284" s="515" t="s">
        <v>1646</v>
      </c>
      <c r="BA284" s="515"/>
      <c r="BB284" s="515"/>
      <c r="BC284" s="9"/>
      <c r="BD284" s="507"/>
    </row>
    <row r="285" spans="1:56" ht="15" customHeight="1" outlineLevel="3">
      <c r="A285" s="816"/>
      <c r="B285" s="8" t="s">
        <v>735</v>
      </c>
      <c r="C285" s="8"/>
      <c r="D285" s="8"/>
      <c r="E285" s="8" t="s">
        <v>749</v>
      </c>
      <c r="F285" s="8"/>
      <c r="G285" s="8" t="s">
        <v>1487</v>
      </c>
      <c r="H285" s="8"/>
      <c r="I285" s="9"/>
      <c r="J285" s="23"/>
      <c r="K285" s="23"/>
      <c r="L285" s="23"/>
      <c r="M285" s="9"/>
      <c r="N285" s="9"/>
      <c r="O285" s="9"/>
      <c r="P285" s="9"/>
      <c r="Q285" s="9"/>
      <c r="R285" s="9"/>
      <c r="S285" s="23"/>
      <c r="T285" s="25">
        <f t="shared" si="21"/>
        <v>3</v>
      </c>
      <c r="U285" s="9"/>
      <c r="V285" s="23"/>
      <c r="W285" s="8"/>
      <c r="X285" s="9"/>
      <c r="Y285" s="9"/>
      <c r="Z285" s="9"/>
      <c r="AA285" s="23"/>
      <c r="AB285" s="9"/>
      <c r="AC285" s="9"/>
      <c r="AD285" s="489"/>
      <c r="AE285" s="363"/>
      <c r="AF285" s="412">
        <v>2</v>
      </c>
      <c r="AG285" s="412"/>
      <c r="AH285" s="23"/>
      <c r="AI285" s="235"/>
      <c r="AJ285" s="9"/>
      <c r="AK285" s="412"/>
      <c r="AL285" s="23"/>
      <c r="AM285" s="412">
        <v>1</v>
      </c>
      <c r="AN285" s="23"/>
      <c r="AO285" s="412"/>
      <c r="AP285" s="23"/>
      <c r="AQ285" s="23"/>
      <c r="AR285" s="23"/>
      <c r="AS285" s="23"/>
      <c r="AT285" s="23"/>
      <c r="AU285" s="23"/>
      <c r="AV285" s="23">
        <v>3</v>
      </c>
      <c r="AW285" s="23"/>
      <c r="AX285" s="382">
        <f t="shared" si="22"/>
        <v>0</v>
      </c>
      <c r="AY285" s="23"/>
      <c r="AZ285" s="515" t="s">
        <v>1645</v>
      </c>
      <c r="BA285" s="515"/>
      <c r="BB285" s="515"/>
      <c r="BC285" s="9"/>
      <c r="BD285" s="507"/>
    </row>
    <row r="286" spans="1:56" ht="15" customHeight="1" outlineLevel="3">
      <c r="A286" s="816"/>
      <c r="B286" s="8" t="s">
        <v>762</v>
      </c>
      <c r="C286" s="8"/>
      <c r="D286" s="8"/>
      <c r="E286" s="8" t="s">
        <v>863</v>
      </c>
      <c r="F286" s="8"/>
      <c r="G286" s="8" t="s">
        <v>1487</v>
      </c>
      <c r="H286" s="8"/>
      <c r="I286" s="9"/>
      <c r="J286" s="23"/>
      <c r="K286" s="23"/>
      <c r="L286" s="23"/>
      <c r="M286" s="9"/>
      <c r="N286" s="9"/>
      <c r="O286" s="9"/>
      <c r="P286" s="9"/>
      <c r="Q286" s="9"/>
      <c r="R286" s="9"/>
      <c r="S286" s="23"/>
      <c r="T286" s="25">
        <f>SUM(U286:AR286)</f>
        <v>5</v>
      </c>
      <c r="U286" s="9"/>
      <c r="V286" s="23"/>
      <c r="W286" s="8"/>
      <c r="X286" s="9"/>
      <c r="Y286" s="9"/>
      <c r="Z286" s="9"/>
      <c r="AA286" s="23"/>
      <c r="AB286" s="9"/>
      <c r="AC286" s="9"/>
      <c r="AD286" s="489"/>
      <c r="AE286" s="363"/>
      <c r="AF286" s="412">
        <v>4</v>
      </c>
      <c r="AG286" s="412"/>
      <c r="AH286" s="23"/>
      <c r="AI286" s="235"/>
      <c r="AJ286" s="9"/>
      <c r="AK286" s="412"/>
      <c r="AL286" s="23"/>
      <c r="AM286" s="412">
        <v>1</v>
      </c>
      <c r="AN286" s="23"/>
      <c r="AO286" s="412"/>
      <c r="AP286" s="23"/>
      <c r="AQ286" s="23"/>
      <c r="AR286" s="23"/>
      <c r="AS286" s="23"/>
      <c r="AT286" s="23"/>
      <c r="AU286" s="23"/>
      <c r="AV286" s="23">
        <v>7</v>
      </c>
      <c r="AW286" s="23"/>
      <c r="AX286" s="382">
        <f t="shared" si="22"/>
        <v>-2</v>
      </c>
      <c r="AY286" s="23"/>
      <c r="AZ286" s="515" t="s">
        <v>1645</v>
      </c>
      <c r="BA286" s="515"/>
      <c r="BB286" s="515"/>
      <c r="BC286" s="9"/>
      <c r="BD286" s="507"/>
    </row>
    <row r="287" spans="1:56" ht="15" customHeight="1" outlineLevel="3">
      <c r="A287" s="816"/>
      <c r="B287" s="8" t="s">
        <v>1484</v>
      </c>
      <c r="C287" s="8"/>
      <c r="D287" s="8"/>
      <c r="E287" s="8" t="s">
        <v>1483</v>
      </c>
      <c r="F287" s="8"/>
      <c r="G287" s="8" t="s">
        <v>1486</v>
      </c>
      <c r="H287" s="8"/>
      <c r="I287" s="9"/>
      <c r="J287" s="23"/>
      <c r="K287" s="23"/>
      <c r="L287" s="23"/>
      <c r="M287" s="9"/>
      <c r="N287" s="9"/>
      <c r="O287" s="9"/>
      <c r="P287" s="9"/>
      <c r="Q287" s="9"/>
      <c r="R287" s="9"/>
      <c r="S287" s="23"/>
      <c r="T287" s="25">
        <f t="shared" si="21"/>
        <v>28</v>
      </c>
      <c r="U287" s="9"/>
      <c r="V287" s="23"/>
      <c r="W287" s="8"/>
      <c r="X287" s="9"/>
      <c r="Y287" s="9"/>
      <c r="Z287" s="9"/>
      <c r="AA287" s="23"/>
      <c r="AB287" s="9"/>
      <c r="AC287" s="9"/>
      <c r="AD287" s="489"/>
      <c r="AE287" s="363"/>
      <c r="AF287" s="571">
        <v>17</v>
      </c>
      <c r="AG287" s="412">
        <v>10</v>
      </c>
      <c r="AH287" s="23"/>
      <c r="AI287" s="235"/>
      <c r="AJ287" s="9"/>
      <c r="AK287" s="412"/>
      <c r="AL287" s="23"/>
      <c r="AM287" s="412">
        <v>1</v>
      </c>
      <c r="AN287" s="23"/>
      <c r="AO287" s="412"/>
      <c r="AP287" s="23"/>
      <c r="AQ287" s="23"/>
      <c r="AR287" s="23"/>
      <c r="AS287" s="23"/>
      <c r="AT287" s="23"/>
      <c r="AU287" s="23"/>
      <c r="AV287" s="23">
        <f>8+20</f>
        <v>28</v>
      </c>
      <c r="AW287" s="23"/>
      <c r="AX287" s="382">
        <f t="shared" si="22"/>
        <v>0</v>
      </c>
      <c r="AY287" s="27"/>
      <c r="AZ287" s="515" t="s">
        <v>1644</v>
      </c>
      <c r="BA287" s="515"/>
      <c r="BB287" s="515"/>
      <c r="BC287" s="123" t="s">
        <v>1965</v>
      </c>
      <c r="BD287" s="650" t="s">
        <v>2570</v>
      </c>
    </row>
    <row r="288" spans="1:56" ht="15" customHeight="1" outlineLevel="3">
      <c r="A288" s="816"/>
      <c r="B288" s="8" t="s">
        <v>1494</v>
      </c>
      <c r="C288" s="8"/>
      <c r="D288" s="8"/>
      <c r="E288" s="8" t="s">
        <v>1493</v>
      </c>
      <c r="F288" s="8"/>
      <c r="G288" s="8" t="s">
        <v>1486</v>
      </c>
      <c r="H288" s="8"/>
      <c r="I288" s="9"/>
      <c r="J288" s="23"/>
      <c r="K288" s="23"/>
      <c r="L288" s="23"/>
      <c r="M288" s="9"/>
      <c r="N288" s="9"/>
      <c r="O288" s="9"/>
      <c r="P288" s="9"/>
      <c r="Q288" s="9"/>
      <c r="R288" s="9"/>
      <c r="S288" s="23"/>
      <c r="T288" s="25">
        <f t="shared" si="21"/>
        <v>80</v>
      </c>
      <c r="U288" s="9"/>
      <c r="V288" s="23"/>
      <c r="W288" s="8"/>
      <c r="X288" s="9"/>
      <c r="Y288" s="9"/>
      <c r="Z288" s="9"/>
      <c r="AA288" s="23"/>
      <c r="AB288" s="9"/>
      <c r="AC288" s="9"/>
      <c r="AD288" s="489"/>
      <c r="AE288" s="363"/>
      <c r="AF288" s="571">
        <v>5</v>
      </c>
      <c r="AG288" s="412">
        <v>10</v>
      </c>
      <c r="AH288" s="23"/>
      <c r="AI288" s="235"/>
      <c r="AJ288" s="23">
        <v>48</v>
      </c>
      <c r="AK288" s="412">
        <v>16</v>
      </c>
      <c r="AL288" s="23"/>
      <c r="AM288" s="412">
        <v>1</v>
      </c>
      <c r="AN288" s="23"/>
      <c r="AO288" s="412"/>
      <c r="AP288" s="23"/>
      <c r="AQ288" s="23"/>
      <c r="AR288" s="23"/>
      <c r="AS288" s="23"/>
      <c r="AT288" s="23"/>
      <c r="AU288" s="23"/>
      <c r="AV288" s="23">
        <f>80</f>
        <v>80</v>
      </c>
      <c r="AW288" s="23"/>
      <c r="AX288" s="382">
        <f t="shared" si="22"/>
        <v>0</v>
      </c>
      <c r="AY288" s="27"/>
      <c r="AZ288" s="515" t="s">
        <v>1644</v>
      </c>
      <c r="BA288" s="515"/>
      <c r="BB288" s="515"/>
      <c r="BC288" s="123" t="s">
        <v>1965</v>
      </c>
      <c r="BD288" s="650" t="s">
        <v>2571</v>
      </c>
    </row>
    <row r="289" spans="1:56" ht="15" customHeight="1" outlineLevel="3">
      <c r="A289" s="816"/>
      <c r="B289" s="8" t="s">
        <v>236</v>
      </c>
      <c r="C289" s="8"/>
      <c r="D289" s="8"/>
      <c r="E289" s="8" t="s">
        <v>750</v>
      </c>
      <c r="F289" s="8"/>
      <c r="G289" s="8" t="s">
        <v>751</v>
      </c>
      <c r="H289" s="8"/>
      <c r="I289" s="9"/>
      <c r="J289" s="23" t="s">
        <v>752</v>
      </c>
      <c r="K289" s="23" t="s">
        <v>752</v>
      </c>
      <c r="L289" s="23"/>
      <c r="M289" s="9"/>
      <c r="N289" s="9"/>
      <c r="O289" s="9"/>
      <c r="P289" s="9"/>
      <c r="Q289" s="9"/>
      <c r="R289" s="9"/>
      <c r="S289" s="23"/>
      <c r="T289" s="25">
        <f t="shared" si="21"/>
        <v>15</v>
      </c>
      <c r="U289" s="9"/>
      <c r="V289" s="23"/>
      <c r="W289" s="8"/>
      <c r="X289" s="9"/>
      <c r="Y289" s="9"/>
      <c r="Z289" s="9"/>
      <c r="AA289" s="23"/>
      <c r="AB289" s="9"/>
      <c r="AC289" s="9"/>
      <c r="AD289" s="489"/>
      <c r="AE289" s="363"/>
      <c r="AF289" s="412">
        <v>4</v>
      </c>
      <c r="AG289" s="412">
        <v>10</v>
      </c>
      <c r="AH289" s="23"/>
      <c r="AI289" s="235"/>
      <c r="AJ289" s="9"/>
      <c r="AK289" s="412"/>
      <c r="AL289" s="23"/>
      <c r="AM289" s="412">
        <v>1</v>
      </c>
      <c r="AN289" s="23"/>
      <c r="AO289" s="412"/>
      <c r="AP289" s="23"/>
      <c r="AQ289" s="23"/>
      <c r="AR289" s="23"/>
      <c r="AS289" s="23"/>
      <c r="AT289" s="23"/>
      <c r="AU289" s="23"/>
      <c r="AV289" s="23">
        <f>4+14</f>
        <v>18</v>
      </c>
      <c r="AW289" s="23"/>
      <c r="AX289" s="382">
        <f t="shared" si="22"/>
        <v>-3</v>
      </c>
      <c r="AY289" s="23"/>
      <c r="AZ289" s="515" t="s">
        <v>1646</v>
      </c>
      <c r="BA289" s="515"/>
      <c r="BB289" s="515"/>
      <c r="BC289" s="9"/>
      <c r="BD289" s="507"/>
    </row>
    <row r="290" spans="1:56" ht="15" customHeight="1" outlineLevel="3">
      <c r="A290" s="816"/>
      <c r="B290" s="8" t="s">
        <v>753</v>
      </c>
      <c r="C290" s="8"/>
      <c r="D290" s="8"/>
      <c r="E290" s="8" t="s">
        <v>754</v>
      </c>
      <c r="F290" s="8"/>
      <c r="G290" s="8" t="s">
        <v>755</v>
      </c>
      <c r="H290" s="8"/>
      <c r="I290" s="9"/>
      <c r="J290" s="23" t="s">
        <v>756</v>
      </c>
      <c r="K290" s="23" t="s">
        <v>756</v>
      </c>
      <c r="L290" s="23"/>
      <c r="M290" s="9"/>
      <c r="N290" s="9"/>
      <c r="O290" s="9"/>
      <c r="P290" s="9"/>
      <c r="Q290" s="9"/>
      <c r="R290" s="9"/>
      <c r="S290" s="23"/>
      <c r="T290" s="25">
        <f t="shared" si="21"/>
        <v>93</v>
      </c>
      <c r="U290" s="9"/>
      <c r="V290" s="23"/>
      <c r="W290" s="8"/>
      <c r="X290" s="9"/>
      <c r="Y290" s="9"/>
      <c r="Z290" s="9"/>
      <c r="AA290" s="23"/>
      <c r="AB290" s="9"/>
      <c r="AC290" s="9"/>
      <c r="AD290" s="489"/>
      <c r="AE290" s="363"/>
      <c r="AF290" s="412">
        <v>4</v>
      </c>
      <c r="AG290" s="412">
        <v>12</v>
      </c>
      <c r="AH290" s="23">
        <v>60</v>
      </c>
      <c r="AI290" s="235"/>
      <c r="AJ290" s="9"/>
      <c r="AK290" s="412"/>
      <c r="AL290" s="23"/>
      <c r="AM290" s="412">
        <v>1</v>
      </c>
      <c r="AN290" s="23"/>
      <c r="AO290" s="412">
        <v>16</v>
      </c>
      <c r="AP290" s="23"/>
      <c r="AQ290" s="23"/>
      <c r="AR290" s="23"/>
      <c r="AS290" s="23"/>
      <c r="AT290" s="23"/>
      <c r="AU290" s="23"/>
      <c r="AV290" s="23">
        <f>92+3</f>
        <v>95</v>
      </c>
      <c r="AW290" s="23"/>
      <c r="AX290" s="382">
        <f t="shared" si="22"/>
        <v>-2</v>
      </c>
      <c r="AY290" s="23"/>
      <c r="AZ290" s="515" t="s">
        <v>1645</v>
      </c>
      <c r="BA290" s="515"/>
      <c r="BB290" s="515"/>
      <c r="BC290" s="9"/>
      <c r="BD290" s="507"/>
    </row>
    <row r="291" spans="1:56" ht="15" customHeight="1" outlineLevel="3">
      <c r="A291" s="816"/>
      <c r="B291" s="8" t="s">
        <v>1576</v>
      </c>
      <c r="C291" s="8"/>
      <c r="D291" s="8"/>
      <c r="E291" s="8" t="s">
        <v>757</v>
      </c>
      <c r="F291" s="8"/>
      <c r="G291" s="8" t="s">
        <v>755</v>
      </c>
      <c r="H291" s="8"/>
      <c r="I291" s="9"/>
      <c r="J291" s="23"/>
      <c r="K291" s="23"/>
      <c r="L291" s="23"/>
      <c r="M291" s="9"/>
      <c r="N291" s="9"/>
      <c r="O291" s="9"/>
      <c r="P291" s="9"/>
      <c r="Q291" s="9"/>
      <c r="R291" s="9"/>
      <c r="S291" s="23"/>
      <c r="T291" s="25">
        <f t="shared" si="21"/>
        <v>3</v>
      </c>
      <c r="U291" s="9"/>
      <c r="V291" s="23"/>
      <c r="W291" s="8"/>
      <c r="X291" s="9"/>
      <c r="Y291" s="9"/>
      <c r="Z291" s="9"/>
      <c r="AA291" s="23"/>
      <c r="AB291" s="9"/>
      <c r="AC291" s="9"/>
      <c r="AD291" s="489"/>
      <c r="AE291" s="363"/>
      <c r="AF291" s="412">
        <v>2</v>
      </c>
      <c r="AG291" s="412"/>
      <c r="AH291" s="23"/>
      <c r="AI291" s="235"/>
      <c r="AJ291" s="9"/>
      <c r="AK291" s="412"/>
      <c r="AL291" s="23"/>
      <c r="AM291" s="412">
        <v>1</v>
      </c>
      <c r="AN291" s="23"/>
      <c r="AO291" s="412"/>
      <c r="AP291" s="23"/>
      <c r="AQ291" s="23"/>
      <c r="AR291" s="23"/>
      <c r="AS291" s="23"/>
      <c r="AT291" s="23"/>
      <c r="AU291" s="23"/>
      <c r="AV291" s="23">
        <v>3</v>
      </c>
      <c r="AW291" s="23"/>
      <c r="AX291" s="382">
        <f t="shared" si="22"/>
        <v>0</v>
      </c>
      <c r="AY291" s="27"/>
      <c r="AZ291" s="515" t="s">
        <v>1645</v>
      </c>
      <c r="BA291" s="515"/>
      <c r="BB291" s="515"/>
      <c r="BC291" s="9"/>
      <c r="BD291" s="507"/>
    </row>
    <row r="292" spans="1:56" ht="15" customHeight="1" outlineLevel="3">
      <c r="A292" s="816"/>
      <c r="B292" s="8" t="s">
        <v>758</v>
      </c>
      <c r="C292" s="8"/>
      <c r="D292" s="8"/>
      <c r="E292" s="8" t="s">
        <v>759</v>
      </c>
      <c r="F292" s="8"/>
      <c r="G292" s="8" t="s">
        <v>755</v>
      </c>
      <c r="H292" s="8"/>
      <c r="I292" s="9"/>
      <c r="J292" s="23"/>
      <c r="K292" s="23"/>
      <c r="L292" s="23"/>
      <c r="M292" s="9"/>
      <c r="N292" s="9"/>
      <c r="O292" s="9"/>
      <c r="P292" s="9"/>
      <c r="Q292" s="9"/>
      <c r="R292" s="9"/>
      <c r="S292" s="23"/>
      <c r="T292" s="25">
        <f t="shared" si="21"/>
        <v>3</v>
      </c>
      <c r="U292" s="9"/>
      <c r="V292" s="23"/>
      <c r="W292" s="8"/>
      <c r="X292" s="9"/>
      <c r="Y292" s="9"/>
      <c r="Z292" s="9"/>
      <c r="AA292" s="23"/>
      <c r="AB292" s="9"/>
      <c r="AC292" s="9"/>
      <c r="AD292" s="489"/>
      <c r="AE292" s="363"/>
      <c r="AF292" s="412">
        <v>2</v>
      </c>
      <c r="AG292" s="412"/>
      <c r="AH292" s="23"/>
      <c r="AI292" s="235"/>
      <c r="AJ292" s="9"/>
      <c r="AK292" s="412"/>
      <c r="AL292" s="23"/>
      <c r="AM292" s="412">
        <v>1</v>
      </c>
      <c r="AN292" s="23"/>
      <c r="AO292" s="412"/>
      <c r="AP292" s="23"/>
      <c r="AQ292" s="23"/>
      <c r="AR292" s="23"/>
      <c r="AS292" s="23"/>
      <c r="AT292" s="23"/>
      <c r="AU292" s="23"/>
      <c r="AV292" s="23">
        <v>3</v>
      </c>
      <c r="AW292" s="23"/>
      <c r="AX292" s="382">
        <f t="shared" si="22"/>
        <v>0</v>
      </c>
      <c r="AY292" s="27"/>
      <c r="AZ292" s="515" t="s">
        <v>1645</v>
      </c>
      <c r="BA292" s="515"/>
      <c r="BB292" s="515"/>
      <c r="BC292" s="9"/>
      <c r="BD292" s="507"/>
    </row>
    <row r="293" spans="1:56" ht="15" customHeight="1" outlineLevel="3">
      <c r="A293" s="816"/>
      <c r="B293" s="8" t="s">
        <v>760</v>
      </c>
      <c r="C293" s="8"/>
      <c r="D293" s="8"/>
      <c r="E293" s="8" t="s">
        <v>761</v>
      </c>
      <c r="F293" s="8"/>
      <c r="G293" s="8" t="s">
        <v>755</v>
      </c>
      <c r="H293" s="8"/>
      <c r="I293" s="9"/>
      <c r="J293" s="23"/>
      <c r="K293" s="23"/>
      <c r="L293" s="23"/>
      <c r="M293" s="9"/>
      <c r="N293" s="9"/>
      <c r="O293" s="9"/>
      <c r="P293" s="9"/>
      <c r="Q293" s="9"/>
      <c r="R293" s="9"/>
      <c r="S293" s="23"/>
      <c r="T293" s="25">
        <f t="shared" si="21"/>
        <v>5</v>
      </c>
      <c r="U293" s="9"/>
      <c r="V293" s="23"/>
      <c r="W293" s="8"/>
      <c r="X293" s="9"/>
      <c r="Y293" s="9"/>
      <c r="Z293" s="9"/>
      <c r="AA293" s="23"/>
      <c r="AB293" s="9"/>
      <c r="AC293" s="9"/>
      <c r="AD293" s="489"/>
      <c r="AE293" s="363"/>
      <c r="AF293" s="412">
        <v>4</v>
      </c>
      <c r="AG293" s="412"/>
      <c r="AH293" s="23"/>
      <c r="AI293" s="235"/>
      <c r="AJ293" s="9"/>
      <c r="AK293" s="412"/>
      <c r="AL293" s="23"/>
      <c r="AM293" s="412">
        <v>1</v>
      </c>
      <c r="AN293" s="23"/>
      <c r="AO293" s="412"/>
      <c r="AP293" s="23"/>
      <c r="AQ293" s="23"/>
      <c r="AR293" s="23"/>
      <c r="AS293" s="23"/>
      <c r="AT293" s="23"/>
      <c r="AU293" s="23"/>
      <c r="AV293" s="23">
        <v>7</v>
      </c>
      <c r="AW293" s="23"/>
      <c r="AX293" s="382">
        <f t="shared" si="22"/>
        <v>-2</v>
      </c>
      <c r="AY293" s="27"/>
      <c r="AZ293" s="515" t="s">
        <v>1645</v>
      </c>
      <c r="BA293" s="515"/>
      <c r="BB293" s="515"/>
      <c r="BC293" s="9"/>
      <c r="BD293" s="507"/>
    </row>
    <row r="294" spans="1:56" ht="15" customHeight="1" outlineLevel="3">
      <c r="A294" s="816"/>
      <c r="B294" s="8" t="s">
        <v>762</v>
      </c>
      <c r="C294" s="8"/>
      <c r="D294" s="8"/>
      <c r="E294" s="8" t="s">
        <v>763</v>
      </c>
      <c r="F294" s="8"/>
      <c r="G294" s="8" t="s">
        <v>755</v>
      </c>
      <c r="H294" s="8"/>
      <c r="I294" s="9"/>
      <c r="J294" s="23"/>
      <c r="K294" s="23"/>
      <c r="L294" s="23"/>
      <c r="M294" s="9"/>
      <c r="N294" s="9"/>
      <c r="O294" s="9"/>
      <c r="P294" s="9"/>
      <c r="Q294" s="9"/>
      <c r="R294" s="9"/>
      <c r="S294" s="23"/>
      <c r="T294" s="25">
        <f t="shared" si="21"/>
        <v>0</v>
      </c>
      <c r="U294" s="9"/>
      <c r="V294" s="23"/>
      <c r="W294" s="8"/>
      <c r="X294" s="9"/>
      <c r="Y294" s="9"/>
      <c r="Z294" s="9"/>
      <c r="AA294" s="23"/>
      <c r="AB294" s="9"/>
      <c r="AC294" s="9"/>
      <c r="AD294" s="489"/>
      <c r="AE294" s="363"/>
      <c r="AF294" s="412">
        <v>0</v>
      </c>
      <c r="AG294" s="412"/>
      <c r="AH294" s="23"/>
      <c r="AI294" s="235"/>
      <c r="AJ294" s="9"/>
      <c r="AK294" s="412"/>
      <c r="AL294" s="23"/>
      <c r="AM294" s="412"/>
      <c r="AN294" s="23"/>
      <c r="AO294" s="412"/>
      <c r="AP294" s="23"/>
      <c r="AQ294" s="23"/>
      <c r="AR294" s="23"/>
      <c r="AS294" s="23"/>
      <c r="AT294" s="23"/>
      <c r="AU294" s="23"/>
      <c r="AV294" s="23">
        <v>0</v>
      </c>
      <c r="AW294" s="23"/>
      <c r="AX294" s="382">
        <f t="shared" si="22"/>
        <v>0</v>
      </c>
      <c r="AY294" s="27"/>
      <c r="AZ294" s="515" t="s">
        <v>1646</v>
      </c>
      <c r="BA294" s="515"/>
      <c r="BB294" s="515"/>
      <c r="BC294" s="9"/>
      <c r="BD294" s="507"/>
    </row>
    <row r="295" spans="1:56" ht="15" customHeight="1" outlineLevel="3">
      <c r="A295" s="816"/>
      <c r="B295" s="8" t="s">
        <v>764</v>
      </c>
      <c r="C295" s="8"/>
      <c r="D295" s="8"/>
      <c r="E295" s="8" t="s">
        <v>765</v>
      </c>
      <c r="F295" s="8"/>
      <c r="G295" s="8" t="s">
        <v>640</v>
      </c>
      <c r="H295" s="8"/>
      <c r="I295" s="9"/>
      <c r="J295" s="23"/>
      <c r="K295" s="23"/>
      <c r="L295" s="23"/>
      <c r="M295" s="9"/>
      <c r="N295" s="9"/>
      <c r="O295" s="9"/>
      <c r="P295" s="9"/>
      <c r="Q295" s="9"/>
      <c r="R295" s="9"/>
      <c r="S295" s="23"/>
      <c r="T295" s="25">
        <f t="shared" si="21"/>
        <v>0</v>
      </c>
      <c r="U295" s="9"/>
      <c r="V295" s="23"/>
      <c r="W295" s="8"/>
      <c r="X295" s="9"/>
      <c r="Y295" s="9"/>
      <c r="Z295" s="9"/>
      <c r="AA295" s="23"/>
      <c r="AB295" s="9"/>
      <c r="AC295" s="9"/>
      <c r="AD295" s="489"/>
      <c r="AE295" s="363"/>
      <c r="AF295" s="412">
        <v>0</v>
      </c>
      <c r="AG295" s="412"/>
      <c r="AH295" s="23"/>
      <c r="AI295" s="235"/>
      <c r="AJ295" s="9"/>
      <c r="AK295" s="412"/>
      <c r="AL295" s="23"/>
      <c r="AM295" s="412"/>
      <c r="AN295" s="23"/>
      <c r="AO295" s="412"/>
      <c r="AP295" s="23"/>
      <c r="AQ295" s="23"/>
      <c r="AR295" s="23"/>
      <c r="AS295" s="23"/>
      <c r="AT295" s="23"/>
      <c r="AU295" s="23"/>
      <c r="AV295" s="23">
        <v>0</v>
      </c>
      <c r="AW295" s="23"/>
      <c r="AX295" s="382">
        <f t="shared" si="22"/>
        <v>0</v>
      </c>
      <c r="AY295" s="27"/>
      <c r="AZ295" s="515" t="s">
        <v>1646</v>
      </c>
      <c r="BA295" s="515"/>
      <c r="BB295" s="515"/>
      <c r="BC295" s="9"/>
      <c r="BD295" s="507"/>
    </row>
    <row r="296" spans="1:56" ht="15" customHeight="1" outlineLevel="3">
      <c r="A296" s="816"/>
      <c r="B296" s="8" t="s">
        <v>1484</v>
      </c>
      <c r="C296" s="8"/>
      <c r="D296" s="8"/>
      <c r="E296" s="8" t="s">
        <v>1482</v>
      </c>
      <c r="F296" s="8"/>
      <c r="G296" s="8" t="s">
        <v>1485</v>
      </c>
      <c r="H296" s="8"/>
      <c r="I296" s="9"/>
      <c r="J296" s="23"/>
      <c r="K296" s="23"/>
      <c r="L296" s="23"/>
      <c r="M296" s="9"/>
      <c r="N296" s="9"/>
      <c r="O296" s="9"/>
      <c r="P296" s="9"/>
      <c r="Q296" s="9"/>
      <c r="R296" s="9"/>
      <c r="S296" s="23"/>
      <c r="T296" s="25">
        <f t="shared" si="21"/>
        <v>35</v>
      </c>
      <c r="U296" s="9"/>
      <c r="V296" s="23"/>
      <c r="W296" s="8"/>
      <c r="X296" s="9"/>
      <c r="Y296" s="9"/>
      <c r="Z296" s="9"/>
      <c r="AA296" s="23"/>
      <c r="AB296" s="9"/>
      <c r="AC296" s="9"/>
      <c r="AD296" s="489"/>
      <c r="AE296" s="363"/>
      <c r="AF296" s="412">
        <v>12</v>
      </c>
      <c r="AG296" s="412">
        <v>10</v>
      </c>
      <c r="AH296" s="23"/>
      <c r="AI296" s="235"/>
      <c r="AJ296" s="9"/>
      <c r="AK296" s="412">
        <v>12</v>
      </c>
      <c r="AL296" s="23"/>
      <c r="AM296" s="412">
        <v>1</v>
      </c>
      <c r="AN296" s="23"/>
      <c r="AO296" s="412"/>
      <c r="AP296" s="23"/>
      <c r="AQ296" s="23"/>
      <c r="AR296" s="23"/>
      <c r="AS296" s="23"/>
      <c r="AT296" s="23"/>
      <c r="AU296" s="23"/>
      <c r="AV296" s="23">
        <v>0</v>
      </c>
      <c r="AW296" s="23"/>
      <c r="AX296" s="382">
        <f t="shared" si="22"/>
        <v>35</v>
      </c>
      <c r="AY296" s="27"/>
      <c r="AZ296" s="515" t="s">
        <v>1647</v>
      </c>
      <c r="BA296" s="515"/>
      <c r="BB296" s="515"/>
      <c r="BC296" s="123" t="s">
        <v>932</v>
      </c>
      <c r="BD296" s="650" t="s">
        <v>2556</v>
      </c>
    </row>
    <row r="297" spans="1:56" ht="15" customHeight="1" outlineLevel="3">
      <c r="A297" s="816"/>
      <c r="B297" s="8" t="s">
        <v>762</v>
      </c>
      <c r="C297" s="8"/>
      <c r="D297" s="8"/>
      <c r="E297" s="8" t="s">
        <v>2123</v>
      </c>
      <c r="F297" s="8"/>
      <c r="G297" s="8" t="s">
        <v>1485</v>
      </c>
      <c r="H297" s="8"/>
      <c r="I297" s="9"/>
      <c r="J297" s="23"/>
      <c r="K297" s="23"/>
      <c r="L297" s="23"/>
      <c r="M297" s="9"/>
      <c r="N297" s="9"/>
      <c r="O297" s="9"/>
      <c r="P297" s="9"/>
      <c r="Q297" s="9"/>
      <c r="R297" s="9"/>
      <c r="S297" s="23"/>
      <c r="T297" s="25">
        <f t="shared" si="21"/>
        <v>29</v>
      </c>
      <c r="U297" s="9"/>
      <c r="V297" s="23"/>
      <c r="W297" s="8"/>
      <c r="X297" s="9"/>
      <c r="Y297" s="9"/>
      <c r="Z297" s="9"/>
      <c r="AA297" s="23"/>
      <c r="AB297" s="9"/>
      <c r="AC297" s="9"/>
      <c r="AD297" s="489"/>
      <c r="AE297" s="363"/>
      <c r="AF297" s="412">
        <v>12</v>
      </c>
      <c r="AG297" s="412">
        <v>10</v>
      </c>
      <c r="AH297" s="23"/>
      <c r="AI297" s="235"/>
      <c r="AJ297" s="9"/>
      <c r="AK297" s="412">
        <v>6</v>
      </c>
      <c r="AL297" s="23"/>
      <c r="AM297" s="412">
        <v>1</v>
      </c>
      <c r="AN297" s="23"/>
      <c r="AO297" s="412"/>
      <c r="AP297" s="23"/>
      <c r="AQ297" s="23"/>
      <c r="AR297" s="23"/>
      <c r="AS297" s="23"/>
      <c r="AT297" s="23"/>
      <c r="AU297" s="23"/>
      <c r="AV297" s="23">
        <v>29</v>
      </c>
      <c r="AW297" s="23"/>
      <c r="AX297" s="382">
        <f t="shared" si="22"/>
        <v>0</v>
      </c>
      <c r="AY297" s="27"/>
      <c r="AZ297" s="515" t="s">
        <v>1648</v>
      </c>
      <c r="BA297" s="515"/>
      <c r="BB297" s="515"/>
      <c r="BC297" s="123" t="s">
        <v>932</v>
      </c>
      <c r="BD297" s="650" t="s">
        <v>2590</v>
      </c>
    </row>
    <row r="298" spans="1:56" ht="15" customHeight="1" outlineLevel="3">
      <c r="A298" s="817"/>
      <c r="B298" s="8" t="s">
        <v>1498</v>
      </c>
      <c r="C298" s="8"/>
      <c r="D298" s="8"/>
      <c r="E298" s="8" t="s">
        <v>1497</v>
      </c>
      <c r="F298" s="8"/>
      <c r="G298" s="8" t="s">
        <v>1485</v>
      </c>
      <c r="H298" s="8"/>
      <c r="I298" s="9"/>
      <c r="J298" s="23"/>
      <c r="K298" s="23"/>
      <c r="L298" s="23"/>
      <c r="M298" s="9"/>
      <c r="N298" s="9"/>
      <c r="O298" s="9"/>
      <c r="P298" s="9"/>
      <c r="Q298" s="9"/>
      <c r="R298" s="9"/>
      <c r="S298" s="23"/>
      <c r="T298" s="25">
        <f t="shared" si="21"/>
        <v>65</v>
      </c>
      <c r="U298" s="9"/>
      <c r="V298" s="23"/>
      <c r="W298" s="8"/>
      <c r="X298" s="9"/>
      <c r="Y298" s="9"/>
      <c r="Z298" s="9"/>
      <c r="AA298" s="23"/>
      <c r="AB298" s="9"/>
      <c r="AC298" s="9"/>
      <c r="AD298" s="489"/>
      <c r="AE298" s="363"/>
      <c r="AF298" s="412">
        <v>8</v>
      </c>
      <c r="AG298" s="412">
        <v>10</v>
      </c>
      <c r="AH298" s="23">
        <v>30</v>
      </c>
      <c r="AI298" s="235"/>
      <c r="AJ298" s="9"/>
      <c r="AK298" s="412">
        <v>16</v>
      </c>
      <c r="AL298" s="23"/>
      <c r="AM298" s="412">
        <v>1</v>
      </c>
      <c r="AN298" s="23"/>
      <c r="AO298" s="412"/>
      <c r="AP298" s="23"/>
      <c r="AQ298" s="23"/>
      <c r="AR298" s="23"/>
      <c r="AS298" s="23"/>
      <c r="AT298" s="23"/>
      <c r="AU298" s="23"/>
      <c r="AV298" s="23">
        <v>65</v>
      </c>
      <c r="AW298" s="23"/>
      <c r="AX298" s="382">
        <f t="shared" si="22"/>
        <v>0</v>
      </c>
      <c r="AY298" s="27"/>
      <c r="AZ298" s="515" t="s">
        <v>1648</v>
      </c>
      <c r="BA298" s="515"/>
      <c r="BB298" s="515"/>
      <c r="BC298" s="123" t="s">
        <v>932</v>
      </c>
      <c r="BD298" s="650" t="s">
        <v>2591</v>
      </c>
    </row>
    <row r="299" spans="1:56" ht="15" customHeight="1" outlineLevel="3">
      <c r="A299" s="815" t="s">
        <v>116</v>
      </c>
      <c r="B299" s="8" t="s">
        <v>771</v>
      </c>
      <c r="C299" s="8"/>
      <c r="D299" s="8"/>
      <c r="E299" s="8" t="s">
        <v>1952</v>
      </c>
      <c r="F299" s="8"/>
      <c r="G299" s="8" t="s">
        <v>773</v>
      </c>
      <c r="H299" s="8"/>
      <c r="I299" s="9"/>
      <c r="J299" s="23" t="s">
        <v>58</v>
      </c>
      <c r="K299" s="9"/>
      <c r="L299" s="9"/>
      <c r="M299" s="9"/>
      <c r="N299" s="9"/>
      <c r="O299" s="9"/>
      <c r="P299" s="9"/>
      <c r="Q299" s="9"/>
      <c r="R299" s="9"/>
      <c r="S299" s="812"/>
      <c r="T299" s="25">
        <f t="shared" si="21"/>
        <v>33</v>
      </c>
      <c r="U299" s="8"/>
      <c r="V299" s="8"/>
      <c r="W299" s="8"/>
      <c r="X299" s="8"/>
      <c r="Y299" s="8"/>
      <c r="Z299" s="8"/>
      <c r="AA299" s="1">
        <v>4</v>
      </c>
      <c r="AB299" s="8"/>
      <c r="AC299" s="8"/>
      <c r="AD299" s="23"/>
      <c r="AE299" s="1">
        <v>1</v>
      </c>
      <c r="AF299" s="23">
        <v>6</v>
      </c>
      <c r="AG299" s="1"/>
      <c r="AH299" s="23"/>
      <c r="AI299" s="1">
        <v>13</v>
      </c>
      <c r="AJ299" s="1"/>
      <c r="AK299" s="23">
        <v>6</v>
      </c>
      <c r="AL299" s="1">
        <v>2</v>
      </c>
      <c r="AM299" s="1">
        <v>1</v>
      </c>
      <c r="AN299" s="8"/>
      <c r="AO299" s="8"/>
      <c r="AP299" s="8"/>
      <c r="AQ299" s="8"/>
      <c r="AR299" s="23"/>
      <c r="AS299" s="8"/>
      <c r="AT299" s="23"/>
      <c r="AU299" s="8"/>
      <c r="AV299" s="23">
        <v>1</v>
      </c>
      <c r="AW299" s="794"/>
      <c r="AX299" s="382">
        <v>0</v>
      </c>
      <c r="AY299" s="23" t="s">
        <v>1669</v>
      </c>
      <c r="AZ299" s="515"/>
      <c r="BA299" s="35"/>
      <c r="BB299" s="35"/>
      <c r="BC299" s="809" t="s">
        <v>2124</v>
      </c>
      <c r="BD299" s="810" t="s">
        <v>2108</v>
      </c>
    </row>
    <row r="300" spans="1:56" ht="15" customHeight="1" outlineLevel="3">
      <c r="A300" s="816"/>
      <c r="B300" s="8" t="s">
        <v>954</v>
      </c>
      <c r="C300" s="8"/>
      <c r="D300" s="8"/>
      <c r="E300" s="8" t="s">
        <v>1953</v>
      </c>
      <c r="F300" s="8"/>
      <c r="G300" s="8" t="s">
        <v>773</v>
      </c>
      <c r="H300" s="8"/>
      <c r="I300" s="9"/>
      <c r="J300" s="23" t="s">
        <v>58</v>
      </c>
      <c r="K300" s="9"/>
      <c r="L300" s="9"/>
      <c r="M300" s="9"/>
      <c r="N300" s="9"/>
      <c r="O300" s="9"/>
      <c r="P300" s="9"/>
      <c r="Q300" s="9"/>
      <c r="R300" s="9"/>
      <c r="S300" s="813"/>
      <c r="T300" s="25">
        <f t="shared" si="21"/>
        <v>16</v>
      </c>
      <c r="U300" s="8"/>
      <c r="V300" s="8"/>
      <c r="W300" s="8"/>
      <c r="X300" s="8"/>
      <c r="Y300" s="8"/>
      <c r="Z300" s="8"/>
      <c r="AA300" s="1"/>
      <c r="AB300" s="8"/>
      <c r="AC300" s="8"/>
      <c r="AD300" s="23"/>
      <c r="AE300" s="1"/>
      <c r="AF300" s="23"/>
      <c r="AG300" s="1"/>
      <c r="AH300" s="23">
        <v>8</v>
      </c>
      <c r="AI300" s="1"/>
      <c r="AJ300" s="1"/>
      <c r="AK300" s="23">
        <v>8</v>
      </c>
      <c r="AL300" s="1"/>
      <c r="AM300" s="1"/>
      <c r="AN300" s="8"/>
      <c r="AO300" s="8"/>
      <c r="AP300" s="8"/>
      <c r="AQ300" s="8"/>
      <c r="AR300" s="23"/>
      <c r="AS300" s="8"/>
      <c r="AT300" s="23"/>
      <c r="AU300" s="8"/>
      <c r="AV300" s="23">
        <v>5</v>
      </c>
      <c r="AW300" s="794"/>
      <c r="AX300" s="382">
        <v>0</v>
      </c>
      <c r="AY300" s="23" t="s">
        <v>656</v>
      </c>
      <c r="AZ300" s="515"/>
      <c r="BA300" s="35"/>
      <c r="BB300" s="35"/>
      <c r="BC300" s="809"/>
      <c r="BD300" s="811"/>
    </row>
    <row r="301" spans="1:56" ht="15" customHeight="1" outlineLevel="3">
      <c r="A301" s="816"/>
      <c r="B301" s="8" t="s">
        <v>775</v>
      </c>
      <c r="C301" s="8"/>
      <c r="D301" s="8"/>
      <c r="E301" s="8" t="s">
        <v>2399</v>
      </c>
      <c r="F301" s="8"/>
      <c r="G301" s="8" t="s">
        <v>773</v>
      </c>
      <c r="H301" s="8"/>
      <c r="I301" s="9"/>
      <c r="J301" s="23" t="s">
        <v>58</v>
      </c>
      <c r="K301" s="9"/>
      <c r="L301" s="9"/>
      <c r="M301" s="9"/>
      <c r="N301" s="9"/>
      <c r="O301" s="9"/>
      <c r="P301" s="9"/>
      <c r="Q301" s="9"/>
      <c r="R301" s="9"/>
      <c r="S301" s="814"/>
      <c r="T301" s="25">
        <f t="shared" si="21"/>
        <v>8</v>
      </c>
      <c r="U301" s="8"/>
      <c r="V301" s="8"/>
      <c r="W301" s="8"/>
      <c r="X301" s="8"/>
      <c r="Y301" s="8"/>
      <c r="Z301" s="8"/>
      <c r="AA301" s="1"/>
      <c r="AB301" s="8"/>
      <c r="AC301" s="8"/>
      <c r="AD301" s="23"/>
      <c r="AE301" s="1"/>
      <c r="AF301" s="23">
        <v>8</v>
      </c>
      <c r="AG301" s="1"/>
      <c r="AH301" s="23"/>
      <c r="AI301" s="1"/>
      <c r="AJ301" s="1"/>
      <c r="AK301" s="23"/>
      <c r="AL301" s="1"/>
      <c r="AM301" s="1"/>
      <c r="AN301" s="8"/>
      <c r="AO301" s="8"/>
      <c r="AP301" s="8"/>
      <c r="AQ301" s="8"/>
      <c r="AR301" s="23"/>
      <c r="AS301" s="8"/>
      <c r="AT301" s="23"/>
      <c r="AU301" s="8"/>
      <c r="AV301" s="23">
        <v>23</v>
      </c>
      <c r="AW301" s="794"/>
      <c r="AX301" s="382">
        <v>0</v>
      </c>
      <c r="AY301" s="23" t="s">
        <v>656</v>
      </c>
      <c r="AZ301" s="515"/>
      <c r="BA301" s="35"/>
      <c r="BB301" s="35"/>
      <c r="BC301" s="809"/>
      <c r="BD301" s="811"/>
    </row>
    <row r="302" spans="1:56" ht="15" customHeight="1" outlineLevel="3">
      <c r="A302" s="816"/>
      <c r="B302" s="8" t="s">
        <v>2030</v>
      </c>
      <c r="C302" s="8"/>
      <c r="D302" s="8"/>
      <c r="E302" s="8" t="s">
        <v>2028</v>
      </c>
      <c r="F302" s="8" t="s">
        <v>2029</v>
      </c>
      <c r="G302" s="8" t="s">
        <v>773</v>
      </c>
      <c r="H302" s="8"/>
      <c r="I302" s="9"/>
      <c r="J302" s="23"/>
      <c r="K302" s="9"/>
      <c r="L302" s="9"/>
      <c r="M302" s="9"/>
      <c r="N302" s="9"/>
      <c r="O302" s="9"/>
      <c r="P302" s="9"/>
      <c r="Q302" s="9"/>
      <c r="R302" s="9"/>
      <c r="S302" s="412"/>
      <c r="T302" s="25">
        <f>SUM(U302:AR302)</f>
        <v>0</v>
      </c>
      <c r="U302" s="8"/>
      <c r="V302" s="8"/>
      <c r="W302" s="8"/>
      <c r="X302" s="8"/>
      <c r="Y302" s="8"/>
      <c r="Z302" s="8"/>
      <c r="AA302" s="1"/>
      <c r="AB302" s="8"/>
      <c r="AC302" s="8"/>
      <c r="AD302" s="23"/>
      <c r="AE302" s="1"/>
      <c r="AF302" s="23"/>
      <c r="AG302" s="1"/>
      <c r="AH302" s="23"/>
      <c r="AI302" s="1"/>
      <c r="AJ302" s="23"/>
      <c r="AK302" s="23"/>
      <c r="AL302" s="1"/>
      <c r="AM302" s="1"/>
      <c r="AN302" s="8"/>
      <c r="AO302" s="8"/>
      <c r="AP302" s="8"/>
      <c r="AQ302" s="8"/>
      <c r="AR302" s="23"/>
      <c r="AS302" s="8"/>
      <c r="AT302" s="23"/>
      <c r="AU302" s="8"/>
      <c r="AV302" s="23">
        <v>28</v>
      </c>
      <c r="AW302" s="794"/>
      <c r="AX302" s="382">
        <v>0</v>
      </c>
      <c r="AY302" s="23" t="s">
        <v>656</v>
      </c>
      <c r="AZ302" s="515"/>
      <c r="BA302" s="35"/>
      <c r="BB302" s="35"/>
      <c r="BC302" s="809"/>
      <c r="BD302" s="811"/>
    </row>
    <row r="303" spans="1:56" ht="15" customHeight="1" outlineLevel="3">
      <c r="A303" s="816"/>
      <c r="B303" s="8" t="s">
        <v>2618</v>
      </c>
      <c r="C303" s="8"/>
      <c r="D303" s="8"/>
      <c r="E303" s="8" t="s">
        <v>2612</v>
      </c>
      <c r="F303" s="8" t="s">
        <v>2616</v>
      </c>
      <c r="G303" s="8" t="s">
        <v>2629</v>
      </c>
      <c r="H303" s="8"/>
      <c r="I303" s="9"/>
      <c r="J303" s="23"/>
      <c r="K303" s="9"/>
      <c r="L303" s="9"/>
      <c r="M303" s="9"/>
      <c r="N303" s="9"/>
      <c r="O303" s="9"/>
      <c r="P303" s="9"/>
      <c r="Q303" s="9"/>
      <c r="R303" s="9"/>
      <c r="S303" s="23"/>
      <c r="T303" s="25">
        <f>SUM(U303:AR303)</f>
        <v>0</v>
      </c>
      <c r="U303" s="8"/>
      <c r="V303" s="8"/>
      <c r="W303" s="8"/>
      <c r="X303" s="8"/>
      <c r="Y303" s="8"/>
      <c r="Z303" s="8"/>
      <c r="AA303" s="8"/>
      <c r="AB303" s="8"/>
      <c r="AC303" s="8"/>
      <c r="AD303" s="23"/>
      <c r="AE303" s="8"/>
      <c r="AF303" s="23"/>
      <c r="AG303" s="8"/>
      <c r="AH303" s="23"/>
      <c r="AI303" s="8"/>
      <c r="AJ303" s="23"/>
      <c r="AK303" s="23"/>
      <c r="AL303" s="8"/>
      <c r="AM303" s="8"/>
      <c r="AN303" s="8"/>
      <c r="AO303" s="8"/>
      <c r="AP303" s="8"/>
      <c r="AQ303" s="8"/>
      <c r="AR303" s="23"/>
      <c r="AS303" s="8"/>
      <c r="AT303" s="23"/>
      <c r="AU303" s="8"/>
      <c r="AV303" s="23">
        <v>3</v>
      </c>
      <c r="AW303" s="794"/>
      <c r="AX303" s="382">
        <v>0</v>
      </c>
      <c r="AY303" s="23" t="s">
        <v>656</v>
      </c>
      <c r="AZ303" s="515"/>
      <c r="BA303" s="35"/>
      <c r="BB303" s="35"/>
      <c r="BC303" s="123" t="s">
        <v>932</v>
      </c>
      <c r="BD303" s="494" t="s">
        <v>2622</v>
      </c>
    </row>
    <row r="304" spans="1:56" ht="15" customHeight="1" outlineLevel="3">
      <c r="A304" s="816"/>
      <c r="B304" s="8" t="s">
        <v>2618</v>
      </c>
      <c r="C304" s="8"/>
      <c r="D304" s="8"/>
      <c r="E304" s="8" t="s">
        <v>2612</v>
      </c>
      <c r="F304" s="8" t="s">
        <v>2617</v>
      </c>
      <c r="G304" s="8" t="s">
        <v>2629</v>
      </c>
      <c r="H304" s="8"/>
      <c r="I304" s="9"/>
      <c r="J304" s="23"/>
      <c r="K304" s="9"/>
      <c r="L304" s="9"/>
      <c r="M304" s="9"/>
      <c r="N304" s="9"/>
      <c r="O304" s="9"/>
      <c r="P304" s="9"/>
      <c r="Q304" s="9"/>
      <c r="R304" s="9"/>
      <c r="S304" s="23"/>
      <c r="T304" s="25">
        <f>SUM(U304:AR304)</f>
        <v>0</v>
      </c>
      <c r="U304" s="8"/>
      <c r="V304" s="8"/>
      <c r="W304" s="8"/>
      <c r="X304" s="8"/>
      <c r="Y304" s="8"/>
      <c r="Z304" s="8"/>
      <c r="AA304" s="8"/>
      <c r="AB304" s="8"/>
      <c r="AC304" s="8"/>
      <c r="AD304" s="23"/>
      <c r="AE304" s="8"/>
      <c r="AF304" s="23"/>
      <c r="AG304" s="8"/>
      <c r="AH304" s="23"/>
      <c r="AI304" s="8"/>
      <c r="AJ304" s="23"/>
      <c r="AK304" s="23"/>
      <c r="AL304" s="8"/>
      <c r="AM304" s="8"/>
      <c r="AN304" s="8"/>
      <c r="AO304" s="8"/>
      <c r="AP304" s="8"/>
      <c r="AQ304" s="8"/>
      <c r="AR304" s="23"/>
      <c r="AS304" s="8"/>
      <c r="AT304" s="23"/>
      <c r="AU304" s="8"/>
      <c r="AV304" s="23">
        <v>2</v>
      </c>
      <c r="AW304" s="794"/>
      <c r="AX304" s="382">
        <v>0</v>
      </c>
      <c r="AY304" s="23" t="s">
        <v>656</v>
      </c>
      <c r="AZ304" s="515"/>
      <c r="BA304" s="35"/>
      <c r="BB304" s="35"/>
      <c r="BC304" s="123" t="s">
        <v>932</v>
      </c>
      <c r="BD304" s="494" t="s">
        <v>2623</v>
      </c>
    </row>
    <row r="305" spans="1:56" ht="15" customHeight="1" outlineLevel="3">
      <c r="A305" s="816"/>
      <c r="B305" s="8" t="s">
        <v>2619</v>
      </c>
      <c r="C305" s="8"/>
      <c r="D305" s="8"/>
      <c r="E305" s="8" t="s">
        <v>2613</v>
      </c>
      <c r="F305" s="8" t="s">
        <v>2617</v>
      </c>
      <c r="G305" s="8" t="s">
        <v>2629</v>
      </c>
      <c r="H305" s="8"/>
      <c r="I305" s="9"/>
      <c r="J305" s="23"/>
      <c r="K305" s="9"/>
      <c r="L305" s="9"/>
      <c r="M305" s="9"/>
      <c r="N305" s="9"/>
      <c r="O305" s="9"/>
      <c r="P305" s="9"/>
      <c r="Q305" s="9"/>
      <c r="R305" s="9"/>
      <c r="S305" s="23"/>
      <c r="T305" s="25">
        <f>SUM(U305:AR305)</f>
        <v>0</v>
      </c>
      <c r="U305" s="8"/>
      <c r="V305" s="8"/>
      <c r="W305" s="8"/>
      <c r="X305" s="8"/>
      <c r="Y305" s="8"/>
      <c r="Z305" s="8"/>
      <c r="AA305" s="8"/>
      <c r="AB305" s="8"/>
      <c r="AC305" s="8"/>
      <c r="AD305" s="23"/>
      <c r="AE305" s="8"/>
      <c r="AF305" s="23"/>
      <c r="AG305" s="8"/>
      <c r="AH305" s="23"/>
      <c r="AI305" s="8"/>
      <c r="AJ305" s="23"/>
      <c r="AK305" s="23"/>
      <c r="AL305" s="8"/>
      <c r="AM305" s="8"/>
      <c r="AN305" s="8"/>
      <c r="AO305" s="8"/>
      <c r="AP305" s="8"/>
      <c r="AQ305" s="8"/>
      <c r="AR305" s="23"/>
      <c r="AS305" s="8"/>
      <c r="AT305" s="23"/>
      <c r="AU305" s="8"/>
      <c r="AV305" s="23">
        <v>2</v>
      </c>
      <c r="AW305" s="794"/>
      <c r="AX305" s="382">
        <v>0</v>
      </c>
      <c r="AY305" s="23" t="s">
        <v>656</v>
      </c>
      <c r="AZ305" s="515"/>
      <c r="BA305" s="35"/>
      <c r="BB305" s="35"/>
      <c r="BC305" s="123" t="s">
        <v>932</v>
      </c>
      <c r="BD305" s="494" t="s">
        <v>2625</v>
      </c>
    </row>
    <row r="306" spans="1:56" ht="15" customHeight="1" outlineLevel="3">
      <c r="A306" s="816"/>
      <c r="B306" s="8" t="s">
        <v>2620</v>
      </c>
      <c r="C306" s="8"/>
      <c r="D306" s="8"/>
      <c r="E306" s="8" t="s">
        <v>2614</v>
      </c>
      <c r="F306" s="8" t="s">
        <v>2616</v>
      </c>
      <c r="G306" s="8" t="s">
        <v>2629</v>
      </c>
      <c r="H306" s="8"/>
      <c r="I306" s="9"/>
      <c r="J306" s="23"/>
      <c r="K306" s="9"/>
      <c r="L306" s="9"/>
      <c r="M306" s="9"/>
      <c r="N306" s="9"/>
      <c r="O306" s="9"/>
      <c r="P306" s="9"/>
      <c r="Q306" s="9"/>
      <c r="R306" s="9"/>
      <c r="S306" s="23"/>
      <c r="T306" s="25">
        <f t="shared" si="21"/>
        <v>0</v>
      </c>
      <c r="U306" s="8"/>
      <c r="V306" s="8"/>
      <c r="W306" s="8"/>
      <c r="X306" s="8"/>
      <c r="Y306" s="8"/>
      <c r="Z306" s="8"/>
      <c r="AA306" s="8"/>
      <c r="AB306" s="8"/>
      <c r="AC306" s="8"/>
      <c r="AD306" s="23"/>
      <c r="AE306" s="8"/>
      <c r="AF306" s="23"/>
      <c r="AG306" s="8"/>
      <c r="AH306" s="23"/>
      <c r="AI306" s="8"/>
      <c r="AJ306" s="23"/>
      <c r="AK306" s="23"/>
      <c r="AL306" s="8"/>
      <c r="AM306" s="8"/>
      <c r="AN306" s="8"/>
      <c r="AO306" s="8"/>
      <c r="AP306" s="8"/>
      <c r="AQ306" s="8"/>
      <c r="AR306" s="23"/>
      <c r="AS306" s="8"/>
      <c r="AT306" s="23"/>
      <c r="AU306" s="8"/>
      <c r="AV306" s="23">
        <v>2</v>
      </c>
      <c r="AW306" s="794"/>
      <c r="AX306" s="382">
        <v>0</v>
      </c>
      <c r="AY306" s="23" t="s">
        <v>656</v>
      </c>
      <c r="AZ306" s="515"/>
      <c r="BA306" s="35"/>
      <c r="BB306" s="35"/>
      <c r="BC306" s="123" t="s">
        <v>932</v>
      </c>
      <c r="BD306" s="494" t="s">
        <v>2623</v>
      </c>
    </row>
    <row r="307" spans="1:56" ht="15" customHeight="1" outlineLevel="3">
      <c r="A307" s="816"/>
      <c r="B307" s="8" t="s">
        <v>2620</v>
      </c>
      <c r="C307" s="8"/>
      <c r="D307" s="8"/>
      <c r="E307" s="8" t="s">
        <v>2614</v>
      </c>
      <c r="F307" s="8" t="s">
        <v>2617</v>
      </c>
      <c r="G307" s="8" t="s">
        <v>2629</v>
      </c>
      <c r="H307" s="8"/>
      <c r="I307" s="9"/>
      <c r="J307" s="23"/>
      <c r="K307" s="9"/>
      <c r="L307" s="9"/>
      <c r="M307" s="9"/>
      <c r="N307" s="9"/>
      <c r="O307" s="9"/>
      <c r="P307" s="9"/>
      <c r="Q307" s="9"/>
      <c r="R307" s="9"/>
      <c r="S307" s="23"/>
      <c r="T307" s="25">
        <f>SUM(U307:AR307)</f>
        <v>0</v>
      </c>
      <c r="U307" s="8"/>
      <c r="V307" s="8"/>
      <c r="W307" s="8"/>
      <c r="X307" s="8"/>
      <c r="Y307" s="8"/>
      <c r="Z307" s="8"/>
      <c r="AA307" s="8"/>
      <c r="AB307" s="8"/>
      <c r="AC307" s="8"/>
      <c r="AD307" s="23"/>
      <c r="AE307" s="8"/>
      <c r="AF307" s="23"/>
      <c r="AG307" s="8"/>
      <c r="AH307" s="23"/>
      <c r="AI307" s="8"/>
      <c r="AJ307" s="23"/>
      <c r="AK307" s="23"/>
      <c r="AL307" s="8"/>
      <c r="AM307" s="8"/>
      <c r="AN307" s="8"/>
      <c r="AO307" s="8"/>
      <c r="AP307" s="8"/>
      <c r="AQ307" s="8"/>
      <c r="AR307" s="23"/>
      <c r="AS307" s="8"/>
      <c r="AT307" s="23"/>
      <c r="AU307" s="8"/>
      <c r="AV307" s="23">
        <v>2</v>
      </c>
      <c r="AW307" s="794"/>
      <c r="AX307" s="382">
        <v>0</v>
      </c>
      <c r="AY307" s="23" t="s">
        <v>656</v>
      </c>
      <c r="AZ307" s="515"/>
      <c r="BA307" s="35"/>
      <c r="BB307" s="35"/>
      <c r="BC307" s="123" t="s">
        <v>932</v>
      </c>
      <c r="BD307" s="494" t="s">
        <v>2623</v>
      </c>
    </row>
    <row r="308" spans="1:56" ht="15" customHeight="1" outlineLevel="3">
      <c r="A308" s="817"/>
      <c r="B308" s="8" t="s">
        <v>2621</v>
      </c>
      <c r="C308" s="8"/>
      <c r="D308" s="8"/>
      <c r="E308" s="8" t="s">
        <v>2615</v>
      </c>
      <c r="F308" s="8" t="s">
        <v>2616</v>
      </c>
      <c r="G308" s="8" t="s">
        <v>2629</v>
      </c>
      <c r="H308" s="8"/>
      <c r="I308" s="9"/>
      <c r="J308" s="23"/>
      <c r="K308" s="9"/>
      <c r="L308" s="9"/>
      <c r="M308" s="9"/>
      <c r="N308" s="9"/>
      <c r="O308" s="9"/>
      <c r="P308" s="9"/>
      <c r="Q308" s="9"/>
      <c r="R308" s="9"/>
      <c r="S308" s="23"/>
      <c r="T308" s="25">
        <f t="shared" si="21"/>
        <v>0</v>
      </c>
      <c r="U308" s="8"/>
      <c r="V308" s="8"/>
      <c r="W308" s="8"/>
      <c r="X308" s="8"/>
      <c r="Y308" s="8"/>
      <c r="Z308" s="8"/>
      <c r="AA308" s="8"/>
      <c r="AB308" s="8"/>
      <c r="AC308" s="8"/>
      <c r="AD308" s="23"/>
      <c r="AE308" s="8"/>
      <c r="AF308" s="23"/>
      <c r="AG308" s="8"/>
      <c r="AH308" s="23"/>
      <c r="AI308" s="8"/>
      <c r="AJ308" s="23"/>
      <c r="AK308" s="23"/>
      <c r="AL308" s="8"/>
      <c r="AM308" s="8"/>
      <c r="AN308" s="8"/>
      <c r="AO308" s="8"/>
      <c r="AP308" s="8"/>
      <c r="AQ308" s="8"/>
      <c r="AR308" s="23"/>
      <c r="AS308" s="8"/>
      <c r="AT308" s="23"/>
      <c r="AU308" s="8"/>
      <c r="AV308" s="23">
        <v>2</v>
      </c>
      <c r="AW308" s="794"/>
      <c r="AX308" s="382">
        <v>0</v>
      </c>
      <c r="AY308" s="23" t="s">
        <v>656</v>
      </c>
      <c r="AZ308" s="515"/>
      <c r="BA308" s="35"/>
      <c r="BB308" s="35"/>
      <c r="BC308" s="123" t="s">
        <v>932</v>
      </c>
      <c r="BD308" s="494" t="s">
        <v>2624</v>
      </c>
    </row>
    <row r="309" spans="1:56" ht="15" customHeight="1" outlineLevel="3">
      <c r="A309" s="815" t="s">
        <v>776</v>
      </c>
      <c r="B309" s="8" t="s">
        <v>777</v>
      </c>
      <c r="C309" s="8"/>
      <c r="D309" s="8"/>
      <c r="E309" s="8" t="s">
        <v>778</v>
      </c>
      <c r="F309" s="8"/>
      <c r="G309" s="8" t="s">
        <v>24</v>
      </c>
      <c r="H309" s="8"/>
      <c r="I309" s="9"/>
      <c r="J309" s="23"/>
      <c r="K309" s="23"/>
      <c r="L309" s="23"/>
      <c r="M309" s="9"/>
      <c r="N309" s="9"/>
      <c r="O309" s="9"/>
      <c r="P309" s="9"/>
      <c r="Q309" s="9"/>
      <c r="R309" s="9"/>
      <c r="S309" s="23"/>
      <c r="T309" s="25">
        <f t="shared" si="21"/>
        <v>3</v>
      </c>
      <c r="U309" s="9"/>
      <c r="V309" s="23"/>
      <c r="W309" s="8"/>
      <c r="X309" s="23"/>
      <c r="Y309" s="9"/>
      <c r="Z309" s="9"/>
      <c r="AA309" s="23"/>
      <c r="AB309" s="9"/>
      <c r="AC309" s="9"/>
      <c r="AD309" s="489"/>
      <c r="AE309" s="363"/>
      <c r="AF309" s="412">
        <v>2</v>
      </c>
      <c r="AG309" s="412"/>
      <c r="AH309" s="412"/>
      <c r="AI309" s="603"/>
      <c r="AJ309" s="604"/>
      <c r="AK309" s="412"/>
      <c r="AL309" s="412"/>
      <c r="AM309" s="412">
        <v>1</v>
      </c>
      <c r="AN309" s="412"/>
      <c r="AO309" s="412"/>
      <c r="AP309" s="412"/>
      <c r="AQ309" s="412"/>
      <c r="AR309" s="412"/>
      <c r="AS309" s="23"/>
      <c r="AT309" s="23"/>
      <c r="AU309" s="23"/>
      <c r="AV309" s="23">
        <v>2</v>
      </c>
      <c r="AW309" s="23"/>
      <c r="AX309" s="382">
        <f>T309-AV309-AW309</f>
        <v>1</v>
      </c>
      <c r="AY309" s="23"/>
      <c r="AZ309" s="515" t="s">
        <v>1649</v>
      </c>
      <c r="BA309" s="515"/>
      <c r="BB309" s="515"/>
      <c r="BC309" s="9"/>
      <c r="BD309" s="507"/>
    </row>
    <row r="310" spans="1:56" ht="15" customHeight="1" outlineLevel="3">
      <c r="A310" s="816"/>
      <c r="B310" s="578" t="s">
        <v>779</v>
      </c>
      <c r="C310" s="578"/>
      <c r="D310" s="578"/>
      <c r="E310" s="578" t="s">
        <v>780</v>
      </c>
      <c r="F310" s="578"/>
      <c r="G310" s="578" t="s">
        <v>24</v>
      </c>
      <c r="H310" s="118"/>
      <c r="I310" s="574"/>
      <c r="J310" s="52"/>
      <c r="K310" s="52"/>
      <c r="L310" s="52"/>
      <c r="M310" s="574"/>
      <c r="N310" s="574"/>
      <c r="O310" s="574"/>
      <c r="P310" s="574"/>
      <c r="Q310" s="574"/>
      <c r="R310" s="574"/>
      <c r="S310" s="52"/>
      <c r="T310" s="575">
        <f t="shared" si="21"/>
        <v>23</v>
      </c>
      <c r="U310" s="576"/>
      <c r="V310" s="577">
        <v>6</v>
      </c>
      <c r="W310" s="578"/>
      <c r="X310" s="577">
        <v>8</v>
      </c>
      <c r="Y310" s="576"/>
      <c r="Z310" s="576"/>
      <c r="AA310" s="577"/>
      <c r="AB310" s="576"/>
      <c r="AC310" s="576"/>
      <c r="AD310" s="782"/>
      <c r="AE310" s="579"/>
      <c r="AF310" s="580">
        <v>8</v>
      </c>
      <c r="AG310" s="580"/>
      <c r="AH310" s="577"/>
      <c r="AI310" s="581"/>
      <c r="AJ310" s="576"/>
      <c r="AK310" s="580"/>
      <c r="AL310" s="577"/>
      <c r="AM310" s="580">
        <v>1</v>
      </c>
      <c r="AN310" s="577"/>
      <c r="AO310" s="580"/>
      <c r="AP310" s="577"/>
      <c r="AQ310" s="577"/>
      <c r="AR310" s="577"/>
      <c r="AS310" s="577"/>
      <c r="AT310" s="577"/>
      <c r="AU310" s="577"/>
      <c r="AV310" s="577">
        <v>3</v>
      </c>
      <c r="AW310" s="577"/>
      <c r="AX310" s="582">
        <f>T310-AV310-AW310</f>
        <v>20</v>
      </c>
      <c r="AY310" s="577"/>
      <c r="AZ310" s="583" t="s">
        <v>1650</v>
      </c>
      <c r="BA310" s="583"/>
      <c r="BB310" s="583"/>
      <c r="BC310" s="584"/>
      <c r="BD310" s="651" t="s">
        <v>2135</v>
      </c>
    </row>
    <row r="311" spans="1:56" ht="15" customHeight="1" outlineLevel="3">
      <c r="A311" s="816"/>
      <c r="B311" s="8" t="s">
        <v>781</v>
      </c>
      <c r="C311" s="8"/>
      <c r="D311" s="8"/>
      <c r="E311" s="8" t="s">
        <v>782</v>
      </c>
      <c r="F311" s="8"/>
      <c r="G311" s="8" t="s">
        <v>783</v>
      </c>
      <c r="H311" s="8"/>
      <c r="I311" s="9"/>
      <c r="J311" s="23"/>
      <c r="K311" s="23"/>
      <c r="L311" s="23"/>
      <c r="M311" s="9"/>
      <c r="N311" s="9"/>
      <c r="O311" s="9"/>
      <c r="P311" s="9"/>
      <c r="Q311" s="9"/>
      <c r="R311" s="9"/>
      <c r="S311" s="23"/>
      <c r="T311" s="25">
        <f t="shared" si="21"/>
        <v>3</v>
      </c>
      <c r="U311" s="9"/>
      <c r="V311" s="23"/>
      <c r="W311" s="8"/>
      <c r="X311" s="9"/>
      <c r="Y311" s="9"/>
      <c r="Z311" s="9"/>
      <c r="AA311" s="23"/>
      <c r="AB311" s="9"/>
      <c r="AC311" s="9"/>
      <c r="AD311" s="489"/>
      <c r="AE311" s="363"/>
      <c r="AF311" s="412">
        <v>2</v>
      </c>
      <c r="AG311" s="412"/>
      <c r="AH311" s="23"/>
      <c r="AI311" s="235"/>
      <c r="AJ311" s="9"/>
      <c r="AK311" s="412"/>
      <c r="AL311" s="23"/>
      <c r="AM311" s="412">
        <v>1</v>
      </c>
      <c r="AN311" s="23"/>
      <c r="AO311" s="412"/>
      <c r="AP311" s="23"/>
      <c r="AQ311" s="23"/>
      <c r="AR311" s="23"/>
      <c r="AS311" s="23"/>
      <c r="AT311" s="23"/>
      <c r="AU311" s="23"/>
      <c r="AV311" s="23">
        <v>3</v>
      </c>
      <c r="AW311" s="23"/>
      <c r="AX311" s="382">
        <f>T311-AV311-AW311</f>
        <v>0</v>
      </c>
      <c r="AY311" s="23"/>
      <c r="AZ311" s="515" t="s">
        <v>1651</v>
      </c>
      <c r="BA311" s="515"/>
      <c r="BB311" s="515"/>
      <c r="BC311" s="9"/>
      <c r="BD311" s="507"/>
    </row>
    <row r="312" spans="1:56" ht="15" customHeight="1" outlineLevel="3">
      <c r="A312" s="816"/>
      <c r="B312" s="8" t="s">
        <v>2375</v>
      </c>
      <c r="C312" s="8"/>
      <c r="D312" s="8"/>
      <c r="E312" s="8" t="s">
        <v>1519</v>
      </c>
      <c r="F312" s="8"/>
      <c r="G312" s="8" t="s">
        <v>1520</v>
      </c>
      <c r="H312" s="8"/>
      <c r="I312" s="9"/>
      <c r="J312" s="23"/>
      <c r="K312" s="23"/>
      <c r="L312" s="23"/>
      <c r="M312" s="9"/>
      <c r="N312" s="9"/>
      <c r="O312" s="9"/>
      <c r="P312" s="9"/>
      <c r="Q312" s="9"/>
      <c r="R312" s="9"/>
      <c r="S312" s="23"/>
      <c r="T312" s="25">
        <f t="shared" si="21"/>
        <v>17</v>
      </c>
      <c r="U312" s="9"/>
      <c r="V312" s="23"/>
      <c r="W312" s="8"/>
      <c r="X312" s="9"/>
      <c r="Y312" s="9"/>
      <c r="Z312" s="9"/>
      <c r="AA312" s="23"/>
      <c r="AB312" s="9"/>
      <c r="AC312" s="9"/>
      <c r="AD312" s="489"/>
      <c r="AE312" s="363"/>
      <c r="AF312" s="412">
        <v>6</v>
      </c>
      <c r="AG312" s="412"/>
      <c r="AH312" s="23"/>
      <c r="AI312" s="235"/>
      <c r="AJ312" s="9"/>
      <c r="AK312" s="412">
        <v>6</v>
      </c>
      <c r="AL312" s="23"/>
      <c r="AM312" s="412">
        <v>1</v>
      </c>
      <c r="AN312" s="23">
        <v>4</v>
      </c>
      <c r="AO312" s="412"/>
      <c r="AP312" s="23"/>
      <c r="AQ312" s="23"/>
      <c r="AR312" s="23"/>
      <c r="AS312" s="23"/>
      <c r="AT312" s="23"/>
      <c r="AU312" s="23"/>
      <c r="AV312" s="23">
        <v>17</v>
      </c>
      <c r="AW312" s="23"/>
      <c r="AX312" s="382">
        <f>T312-AV312-AW312</f>
        <v>0</v>
      </c>
      <c r="AY312" s="27"/>
      <c r="AZ312" s="515" t="s">
        <v>1652</v>
      </c>
      <c r="BA312" s="515"/>
      <c r="BB312" s="515"/>
      <c r="BC312" s="123" t="s">
        <v>932</v>
      </c>
      <c r="BD312" s="650" t="s">
        <v>2411</v>
      </c>
    </row>
    <row r="313" spans="1:56" ht="15" customHeight="1" outlineLevel="3">
      <c r="A313" s="816"/>
      <c r="B313" s="8" t="s">
        <v>1527</v>
      </c>
      <c r="C313" s="8"/>
      <c r="D313" s="8"/>
      <c r="E313" s="8" t="s">
        <v>1526</v>
      </c>
      <c r="F313" s="8"/>
      <c r="G313" s="8" t="s">
        <v>1522</v>
      </c>
      <c r="H313" s="8"/>
      <c r="I313" s="9"/>
      <c r="J313" s="23"/>
      <c r="K313" s="23"/>
      <c r="L313" s="23"/>
      <c r="M313" s="9"/>
      <c r="N313" s="9"/>
      <c r="O313" s="9"/>
      <c r="P313" s="9"/>
      <c r="Q313" s="9"/>
      <c r="R313" s="9"/>
      <c r="S313" s="23"/>
      <c r="T313" s="25">
        <f t="shared" si="21"/>
        <v>42</v>
      </c>
      <c r="U313" s="9"/>
      <c r="V313" s="27">
        <v>6</v>
      </c>
      <c r="W313" s="26"/>
      <c r="X313" s="27">
        <v>8</v>
      </c>
      <c r="Y313" s="9"/>
      <c r="Z313" s="9"/>
      <c r="AA313" s="23"/>
      <c r="AB313" s="9"/>
      <c r="AC313" s="9"/>
      <c r="AD313" s="489"/>
      <c r="AE313" s="363"/>
      <c r="AF313" s="571">
        <v>20</v>
      </c>
      <c r="AG313" s="412"/>
      <c r="AH313" s="23"/>
      <c r="AI313" s="235"/>
      <c r="AJ313" s="9"/>
      <c r="AK313" s="412">
        <v>6</v>
      </c>
      <c r="AL313" s="23"/>
      <c r="AM313" s="571">
        <v>2</v>
      </c>
      <c r="AN313" s="23"/>
      <c r="AO313" s="412"/>
      <c r="AP313" s="23"/>
      <c r="AQ313" s="23"/>
      <c r="AR313" s="23"/>
      <c r="AS313" s="23"/>
      <c r="AT313" s="23"/>
      <c r="AU313" s="23"/>
      <c r="AV313" s="23">
        <v>50</v>
      </c>
      <c r="AW313" s="23"/>
      <c r="AX313" s="382">
        <v>50</v>
      </c>
      <c r="AY313" s="27"/>
      <c r="AZ313" s="515" t="s">
        <v>1652</v>
      </c>
      <c r="BA313" s="515"/>
      <c r="BB313" s="515"/>
      <c r="BC313" s="123" t="s">
        <v>932</v>
      </c>
      <c r="BD313" s="650" t="s">
        <v>2649</v>
      </c>
    </row>
    <row r="314" spans="1:56" ht="15" customHeight="1" outlineLevel="3">
      <c r="A314" s="816"/>
      <c r="B314" s="621" t="s">
        <v>777</v>
      </c>
      <c r="C314" s="621"/>
      <c r="D314" s="621"/>
      <c r="E314" s="621" t="s">
        <v>1984</v>
      </c>
      <c r="F314" s="621"/>
      <c r="G314" s="621" t="s">
        <v>24</v>
      </c>
      <c r="H314" s="621"/>
      <c r="I314" s="725"/>
      <c r="J314" s="726"/>
      <c r="K314" s="726"/>
      <c r="L314" s="726"/>
      <c r="M314" s="725"/>
      <c r="N314" s="725"/>
      <c r="O314" s="725"/>
      <c r="P314" s="725"/>
      <c r="Q314" s="725"/>
      <c r="R314" s="725"/>
      <c r="S314" s="726"/>
      <c r="T314" s="727">
        <f t="shared" si="21"/>
        <v>5</v>
      </c>
      <c r="U314" s="725"/>
      <c r="V314" s="726"/>
      <c r="W314" s="621"/>
      <c r="X314" s="726"/>
      <c r="Y314" s="725"/>
      <c r="Z314" s="725"/>
      <c r="AA314" s="726"/>
      <c r="AB314" s="725"/>
      <c r="AC314" s="725"/>
      <c r="AD314" s="783"/>
      <c r="AE314" s="728"/>
      <c r="AF314" s="729">
        <v>4</v>
      </c>
      <c r="AG314" s="729"/>
      <c r="AH314" s="726"/>
      <c r="AI314" s="726"/>
      <c r="AJ314" s="725"/>
      <c r="AK314" s="729"/>
      <c r="AL314" s="726"/>
      <c r="AM314" s="729">
        <v>1</v>
      </c>
      <c r="AN314" s="726"/>
      <c r="AO314" s="729"/>
      <c r="AP314" s="726"/>
      <c r="AQ314" s="726"/>
      <c r="AR314" s="726"/>
      <c r="AS314" s="726"/>
      <c r="AT314" s="726"/>
      <c r="AU314" s="726"/>
      <c r="AV314" s="726">
        <v>0</v>
      </c>
      <c r="AW314" s="726"/>
      <c r="AX314" s="730">
        <f t="shared" ref="AX314:AX331" si="23">T314-AV314-AW314</f>
        <v>5</v>
      </c>
      <c r="AY314" s="726"/>
      <c r="AZ314" s="731" t="s">
        <v>1985</v>
      </c>
      <c r="BA314" s="731"/>
      <c r="BB314" s="599"/>
      <c r="BC314" s="304" t="s">
        <v>1276</v>
      </c>
      <c r="BD314" s="650" t="s">
        <v>2626</v>
      </c>
    </row>
    <row r="315" spans="1:56" ht="15" customHeight="1" outlineLevel="3">
      <c r="A315" s="816"/>
      <c r="B315" s="621" t="s">
        <v>1525</v>
      </c>
      <c r="C315" s="621"/>
      <c r="D315" s="621"/>
      <c r="E315" s="621" t="s">
        <v>1986</v>
      </c>
      <c r="F315" s="621"/>
      <c r="G315" s="621" t="s">
        <v>24</v>
      </c>
      <c r="H315" s="621"/>
      <c r="I315" s="725"/>
      <c r="J315" s="726"/>
      <c r="K315" s="726"/>
      <c r="L315" s="726"/>
      <c r="M315" s="725"/>
      <c r="N315" s="725"/>
      <c r="O315" s="725"/>
      <c r="P315" s="725"/>
      <c r="Q315" s="725"/>
      <c r="R315" s="725"/>
      <c r="S315" s="726"/>
      <c r="T315" s="727">
        <f>SUM(U315:AR315)</f>
        <v>7</v>
      </c>
      <c r="U315" s="725"/>
      <c r="V315" s="726"/>
      <c r="W315" s="621"/>
      <c r="X315" s="726"/>
      <c r="Y315" s="725"/>
      <c r="Z315" s="725"/>
      <c r="AA315" s="726">
        <v>2</v>
      </c>
      <c r="AB315" s="725"/>
      <c r="AC315" s="725"/>
      <c r="AD315" s="783"/>
      <c r="AE315" s="728"/>
      <c r="AF315" s="729">
        <v>4</v>
      </c>
      <c r="AG315" s="729"/>
      <c r="AH315" s="726"/>
      <c r="AI315" s="726"/>
      <c r="AJ315" s="725"/>
      <c r="AK315" s="729"/>
      <c r="AL315" s="726"/>
      <c r="AM315" s="729">
        <v>1</v>
      </c>
      <c r="AN315" s="726"/>
      <c r="AO315" s="729"/>
      <c r="AP315" s="726"/>
      <c r="AQ315" s="726"/>
      <c r="AR315" s="726"/>
      <c r="AS315" s="726"/>
      <c r="AT315" s="726"/>
      <c r="AU315" s="726"/>
      <c r="AV315" s="726">
        <v>0</v>
      </c>
      <c r="AW315" s="726"/>
      <c r="AX315" s="730">
        <f>T315-AV315-AW315</f>
        <v>7</v>
      </c>
      <c r="AY315" s="726"/>
      <c r="AZ315" s="731" t="s">
        <v>1985</v>
      </c>
      <c r="BA315" s="731"/>
      <c r="BB315" s="599"/>
      <c r="BC315" s="304" t="s">
        <v>1276</v>
      </c>
      <c r="BD315" s="650" t="s">
        <v>2626</v>
      </c>
    </row>
    <row r="316" spans="1:56" ht="15" customHeight="1" outlineLevel="3">
      <c r="A316" s="816"/>
      <c r="B316" s="8" t="s">
        <v>777</v>
      </c>
      <c r="C316" s="8"/>
      <c r="D316" s="8"/>
      <c r="E316" s="8" t="s">
        <v>1521</v>
      </c>
      <c r="F316" s="8"/>
      <c r="G316" s="8" t="s">
        <v>1507</v>
      </c>
      <c r="H316" s="8"/>
      <c r="I316" s="9"/>
      <c r="J316" s="23"/>
      <c r="K316" s="23"/>
      <c r="L316" s="23"/>
      <c r="M316" s="9"/>
      <c r="N316" s="9"/>
      <c r="O316" s="9"/>
      <c r="P316" s="9"/>
      <c r="Q316" s="9"/>
      <c r="R316" s="9"/>
      <c r="S316" s="23"/>
      <c r="T316" s="25">
        <f t="shared" si="21"/>
        <v>5</v>
      </c>
      <c r="U316" s="9"/>
      <c r="V316" s="23"/>
      <c r="W316" s="8"/>
      <c r="X316" s="9"/>
      <c r="Y316" s="9"/>
      <c r="Z316" s="9"/>
      <c r="AA316" s="23"/>
      <c r="AB316" s="9"/>
      <c r="AC316" s="9"/>
      <c r="AD316" s="489"/>
      <c r="AE316" s="363"/>
      <c r="AF316" s="412">
        <v>4</v>
      </c>
      <c r="AG316" s="412"/>
      <c r="AH316" s="23"/>
      <c r="AI316" s="235"/>
      <c r="AJ316" s="9"/>
      <c r="AK316" s="412"/>
      <c r="AL316" s="23"/>
      <c r="AM316" s="412">
        <v>1</v>
      </c>
      <c r="AN316" s="23"/>
      <c r="AO316" s="412"/>
      <c r="AP316" s="23"/>
      <c r="AQ316" s="23"/>
      <c r="AR316" s="23"/>
      <c r="AS316" s="23"/>
      <c r="AT316" s="23"/>
      <c r="AU316" s="23"/>
      <c r="AV316" s="23">
        <v>5</v>
      </c>
      <c r="AW316" s="23"/>
      <c r="AX316" s="382">
        <f t="shared" si="23"/>
        <v>0</v>
      </c>
      <c r="AY316" s="27"/>
      <c r="AZ316" s="515" t="s">
        <v>1652</v>
      </c>
      <c r="BA316" s="515"/>
      <c r="BB316" s="515"/>
      <c r="BC316" s="123" t="s">
        <v>932</v>
      </c>
      <c r="BD316" s="650" t="s">
        <v>2348</v>
      </c>
    </row>
    <row r="317" spans="1:56" ht="15" customHeight="1" outlineLevel="3">
      <c r="A317" s="816"/>
      <c r="B317" s="8" t="s">
        <v>1525</v>
      </c>
      <c r="C317" s="8"/>
      <c r="D317" s="8"/>
      <c r="E317" s="8" t="s">
        <v>1524</v>
      </c>
      <c r="F317" s="8"/>
      <c r="G317" s="8" t="s">
        <v>1507</v>
      </c>
      <c r="H317" s="8"/>
      <c r="I317" s="9"/>
      <c r="J317" s="23"/>
      <c r="K317" s="23"/>
      <c r="L317" s="23"/>
      <c r="M317" s="9"/>
      <c r="N317" s="9"/>
      <c r="O317" s="9"/>
      <c r="P317" s="9"/>
      <c r="Q317" s="9"/>
      <c r="R317" s="9"/>
      <c r="S317" s="23"/>
      <c r="T317" s="25">
        <f t="shared" si="21"/>
        <v>13</v>
      </c>
      <c r="U317" s="9"/>
      <c r="V317" s="23"/>
      <c r="W317" s="8"/>
      <c r="X317" s="9"/>
      <c r="Y317" s="9"/>
      <c r="Z317" s="9"/>
      <c r="AA317" s="23"/>
      <c r="AB317" s="9"/>
      <c r="AC317" s="9"/>
      <c r="AD317" s="489"/>
      <c r="AE317" s="363"/>
      <c r="AF317" s="412">
        <v>4</v>
      </c>
      <c r="AG317" s="412"/>
      <c r="AH317" s="23"/>
      <c r="AI317" s="235"/>
      <c r="AJ317" s="9"/>
      <c r="AK317" s="412">
        <v>8</v>
      </c>
      <c r="AL317" s="23"/>
      <c r="AM317" s="412">
        <v>1</v>
      </c>
      <c r="AN317" s="23"/>
      <c r="AO317" s="412"/>
      <c r="AP317" s="23"/>
      <c r="AQ317" s="23"/>
      <c r="AR317" s="23"/>
      <c r="AS317" s="23"/>
      <c r="AT317" s="23"/>
      <c r="AU317" s="23"/>
      <c r="AV317" s="23">
        <v>0</v>
      </c>
      <c r="AW317" s="23"/>
      <c r="AX317" s="382">
        <f t="shared" si="23"/>
        <v>13</v>
      </c>
      <c r="AY317" s="27"/>
      <c r="AZ317" s="515" t="s">
        <v>1652</v>
      </c>
      <c r="BA317" s="515"/>
      <c r="BB317" s="515"/>
      <c r="BC317" s="123" t="s">
        <v>932</v>
      </c>
      <c r="BD317" s="650" t="s">
        <v>2574</v>
      </c>
    </row>
    <row r="318" spans="1:56" ht="15" customHeight="1" outlineLevel="3">
      <c r="A318" s="816"/>
      <c r="B318" s="8" t="s">
        <v>779</v>
      </c>
      <c r="C318" s="8"/>
      <c r="D318" s="8"/>
      <c r="E318" s="8" t="s">
        <v>2136</v>
      </c>
      <c r="F318" s="8"/>
      <c r="G318" s="8" t="s">
        <v>1523</v>
      </c>
      <c r="H318" s="8"/>
      <c r="I318" s="9"/>
      <c r="J318" s="23"/>
      <c r="K318" s="23"/>
      <c r="L318" s="23"/>
      <c r="M318" s="9"/>
      <c r="N318" s="9"/>
      <c r="O318" s="9"/>
      <c r="P318" s="9"/>
      <c r="Q318" s="9"/>
      <c r="R318" s="9"/>
      <c r="S318" s="23"/>
      <c r="T318" s="25">
        <f t="shared" si="21"/>
        <v>5</v>
      </c>
      <c r="U318" s="9"/>
      <c r="V318" s="23"/>
      <c r="W318" s="8"/>
      <c r="X318" s="9"/>
      <c r="Y318" s="9"/>
      <c r="Z318" s="9"/>
      <c r="AA318" s="23"/>
      <c r="AB318" s="9"/>
      <c r="AC318" s="9"/>
      <c r="AD318" s="489"/>
      <c r="AE318" s="363"/>
      <c r="AF318" s="412">
        <v>4</v>
      </c>
      <c r="AG318" s="412"/>
      <c r="AH318" s="23"/>
      <c r="AI318" s="235"/>
      <c r="AJ318" s="9"/>
      <c r="AK318" s="412"/>
      <c r="AL318" s="23"/>
      <c r="AM318" s="412">
        <v>1</v>
      </c>
      <c r="AN318" s="23"/>
      <c r="AO318" s="412"/>
      <c r="AP318" s="23"/>
      <c r="AQ318" s="23"/>
      <c r="AR318" s="23"/>
      <c r="AS318" s="23"/>
      <c r="AT318" s="23"/>
      <c r="AU318" s="23"/>
      <c r="AV318" s="23">
        <v>5</v>
      </c>
      <c r="AW318" s="23"/>
      <c r="AX318" s="382">
        <f t="shared" si="23"/>
        <v>0</v>
      </c>
      <c r="AY318" s="27"/>
      <c r="AZ318" s="515" t="s">
        <v>1985</v>
      </c>
      <c r="BA318" s="512"/>
      <c r="BB318" s="512"/>
      <c r="BC318" s="123" t="s">
        <v>932</v>
      </c>
      <c r="BD318" s="650" t="s">
        <v>2171</v>
      </c>
    </row>
    <row r="319" spans="1:56" ht="15" customHeight="1" outlineLevel="3">
      <c r="A319" s="816"/>
      <c r="B319" s="578" t="s">
        <v>1527</v>
      </c>
      <c r="C319" s="578"/>
      <c r="D319" s="578"/>
      <c r="E319" s="578" t="s">
        <v>1528</v>
      </c>
      <c r="F319" s="578"/>
      <c r="G319" s="578" t="s">
        <v>1523</v>
      </c>
      <c r="H319" s="578"/>
      <c r="I319" s="576"/>
      <c r="J319" s="577"/>
      <c r="K319" s="577"/>
      <c r="L319" s="577"/>
      <c r="M319" s="576"/>
      <c r="N319" s="576"/>
      <c r="O319" s="576"/>
      <c r="P319" s="576"/>
      <c r="Q319" s="576"/>
      <c r="R319" s="576"/>
      <c r="S319" s="577"/>
      <c r="T319" s="575">
        <f t="shared" si="21"/>
        <v>5</v>
      </c>
      <c r="U319" s="576"/>
      <c r="V319" s="577"/>
      <c r="W319" s="578"/>
      <c r="X319" s="576"/>
      <c r="Y319" s="576"/>
      <c r="Z319" s="576"/>
      <c r="AA319" s="577"/>
      <c r="AB319" s="576"/>
      <c r="AC319" s="576"/>
      <c r="AD319" s="782"/>
      <c r="AE319" s="579"/>
      <c r="AF319" s="580">
        <v>4</v>
      </c>
      <c r="AG319" s="580"/>
      <c r="AH319" s="577"/>
      <c r="AI319" s="581"/>
      <c r="AJ319" s="576"/>
      <c r="AK319" s="580"/>
      <c r="AL319" s="577"/>
      <c r="AM319" s="580">
        <v>1</v>
      </c>
      <c r="AN319" s="577"/>
      <c r="AO319" s="580"/>
      <c r="AP319" s="577"/>
      <c r="AQ319" s="577"/>
      <c r="AR319" s="577"/>
      <c r="AS319" s="577"/>
      <c r="AT319" s="577"/>
      <c r="AU319" s="577"/>
      <c r="AV319" s="577">
        <v>0</v>
      </c>
      <c r="AW319" s="577"/>
      <c r="AX319" s="582">
        <f t="shared" si="23"/>
        <v>5</v>
      </c>
      <c r="AY319" s="594"/>
      <c r="AZ319" s="583" t="s">
        <v>1652</v>
      </c>
      <c r="BA319" s="583"/>
      <c r="BB319" s="583"/>
      <c r="BC319" s="328"/>
      <c r="BD319" s="652" t="s">
        <v>2125</v>
      </c>
    </row>
    <row r="320" spans="1:56" s="291" customFormat="1" ht="15" customHeight="1" outlineLevel="3">
      <c r="A320" s="817"/>
      <c r="B320" s="621" t="s">
        <v>1988</v>
      </c>
      <c r="C320" s="621"/>
      <c r="D320" s="621"/>
      <c r="E320" s="621" t="s">
        <v>1987</v>
      </c>
      <c r="F320" s="621"/>
      <c r="G320" s="621" t="s">
        <v>868</v>
      </c>
      <c r="H320" s="621"/>
      <c r="I320" s="725"/>
      <c r="J320" s="726"/>
      <c r="K320" s="726"/>
      <c r="L320" s="726"/>
      <c r="M320" s="725"/>
      <c r="N320" s="725"/>
      <c r="O320" s="725"/>
      <c r="P320" s="725"/>
      <c r="Q320" s="725"/>
      <c r="R320" s="725"/>
      <c r="S320" s="726"/>
      <c r="T320" s="727">
        <f t="shared" si="21"/>
        <v>9</v>
      </c>
      <c r="U320" s="725"/>
      <c r="V320" s="726"/>
      <c r="W320" s="621"/>
      <c r="X320" s="725"/>
      <c r="Y320" s="725"/>
      <c r="Z320" s="725"/>
      <c r="AA320" s="726"/>
      <c r="AB320" s="725"/>
      <c r="AC320" s="725"/>
      <c r="AD320" s="783"/>
      <c r="AE320" s="728"/>
      <c r="AF320" s="729">
        <v>8</v>
      </c>
      <c r="AG320" s="729"/>
      <c r="AH320" s="726"/>
      <c r="AI320" s="726"/>
      <c r="AJ320" s="725"/>
      <c r="AK320" s="729"/>
      <c r="AL320" s="726"/>
      <c r="AM320" s="729">
        <v>1</v>
      </c>
      <c r="AN320" s="726"/>
      <c r="AO320" s="729"/>
      <c r="AP320" s="726"/>
      <c r="AQ320" s="726"/>
      <c r="AR320" s="726"/>
      <c r="AS320" s="726"/>
      <c r="AT320" s="726"/>
      <c r="AU320" s="726"/>
      <c r="AV320" s="727">
        <v>5</v>
      </c>
      <c r="AW320" s="726"/>
      <c r="AX320" s="730">
        <f t="shared" si="23"/>
        <v>4</v>
      </c>
      <c r="AY320" s="726"/>
      <c r="AZ320" s="731" t="s">
        <v>1985</v>
      </c>
      <c r="BA320" s="731"/>
      <c r="BB320" s="731"/>
      <c r="BC320" s="304" t="s">
        <v>1276</v>
      </c>
      <c r="BD320" s="650" t="s">
        <v>2645</v>
      </c>
    </row>
    <row r="321" spans="1:56" ht="15" customHeight="1" outlineLevel="3">
      <c r="A321" s="815" t="s">
        <v>869</v>
      </c>
      <c r="B321" s="8" t="s">
        <v>766</v>
      </c>
      <c r="C321" s="8"/>
      <c r="D321" s="8"/>
      <c r="E321" s="495" t="s">
        <v>864</v>
      </c>
      <c r="F321" s="8"/>
      <c r="G321" s="8" t="s">
        <v>867</v>
      </c>
      <c r="H321" s="8"/>
      <c r="I321" s="9"/>
      <c r="J321" s="23"/>
      <c r="K321" s="23"/>
      <c r="L321" s="23"/>
      <c r="M321" s="9"/>
      <c r="N321" s="9"/>
      <c r="O321" s="9"/>
      <c r="P321" s="9"/>
      <c r="Q321" s="9"/>
      <c r="R321" s="9"/>
      <c r="S321" s="23"/>
      <c r="T321" s="25">
        <f t="shared" si="21"/>
        <v>3</v>
      </c>
      <c r="U321" s="9"/>
      <c r="V321" s="23"/>
      <c r="W321" s="8"/>
      <c r="X321" s="9"/>
      <c r="Y321" s="9"/>
      <c r="Z321" s="9"/>
      <c r="AA321" s="23"/>
      <c r="AB321" s="9"/>
      <c r="AC321" s="9"/>
      <c r="AD321" s="489"/>
      <c r="AE321" s="363"/>
      <c r="AF321" s="412">
        <v>2</v>
      </c>
      <c r="AG321" s="412"/>
      <c r="AH321" s="23"/>
      <c r="AI321" s="235"/>
      <c r="AJ321" s="9"/>
      <c r="AK321" s="412"/>
      <c r="AL321" s="23"/>
      <c r="AM321" s="412">
        <v>1</v>
      </c>
      <c r="AN321" s="23"/>
      <c r="AO321" s="412"/>
      <c r="AP321" s="23"/>
      <c r="AQ321" s="23"/>
      <c r="AR321" s="23"/>
      <c r="AS321" s="23"/>
      <c r="AT321" s="23"/>
      <c r="AU321" s="23"/>
      <c r="AV321" s="23">
        <v>3</v>
      </c>
      <c r="AW321" s="23"/>
      <c r="AX321" s="382">
        <f t="shared" si="23"/>
        <v>0</v>
      </c>
      <c r="AY321" s="23"/>
      <c r="AZ321" s="515" t="s">
        <v>1649</v>
      </c>
      <c r="BA321" s="515"/>
      <c r="BB321" s="515"/>
      <c r="BC321" s="568"/>
      <c r="BD321" s="507"/>
    </row>
    <row r="322" spans="1:56" ht="15" customHeight="1" outlineLevel="3">
      <c r="A322" s="816"/>
      <c r="B322" s="8" t="s">
        <v>767</v>
      </c>
      <c r="C322" s="8"/>
      <c r="D322" s="8"/>
      <c r="E322" s="495" t="s">
        <v>865</v>
      </c>
      <c r="F322" s="8"/>
      <c r="G322" s="8" t="s">
        <v>868</v>
      </c>
      <c r="H322" s="8"/>
      <c r="I322" s="9"/>
      <c r="J322" s="23"/>
      <c r="K322" s="23"/>
      <c r="L322" s="23"/>
      <c r="M322" s="9"/>
      <c r="N322" s="9"/>
      <c r="O322" s="9"/>
      <c r="P322" s="9"/>
      <c r="Q322" s="9"/>
      <c r="R322" s="9"/>
      <c r="S322" s="23"/>
      <c r="T322" s="25">
        <f t="shared" si="21"/>
        <v>3</v>
      </c>
      <c r="U322" s="9"/>
      <c r="V322" s="23"/>
      <c r="W322" s="8"/>
      <c r="X322" s="9"/>
      <c r="Y322" s="9"/>
      <c r="Z322" s="9"/>
      <c r="AA322" s="23"/>
      <c r="AB322" s="9"/>
      <c r="AC322" s="9"/>
      <c r="AD322" s="489"/>
      <c r="AE322" s="363"/>
      <c r="AF322" s="412">
        <v>2</v>
      </c>
      <c r="AG322" s="412"/>
      <c r="AH322" s="23"/>
      <c r="AI322" s="235"/>
      <c r="AJ322" s="9"/>
      <c r="AK322" s="412"/>
      <c r="AL322" s="23"/>
      <c r="AM322" s="412">
        <v>1</v>
      </c>
      <c r="AN322" s="23"/>
      <c r="AO322" s="412"/>
      <c r="AP322" s="23"/>
      <c r="AQ322" s="23"/>
      <c r="AR322" s="23"/>
      <c r="AS322" s="23"/>
      <c r="AT322" s="23"/>
      <c r="AU322" s="23"/>
      <c r="AV322" s="23">
        <v>3</v>
      </c>
      <c r="AW322" s="23"/>
      <c r="AX322" s="382">
        <f t="shared" si="23"/>
        <v>0</v>
      </c>
      <c r="AY322" s="23"/>
      <c r="AZ322" s="515" t="s">
        <v>1649</v>
      </c>
      <c r="BA322" s="515"/>
      <c r="BB322" s="515"/>
      <c r="BC322" s="568"/>
      <c r="BD322" s="507"/>
    </row>
    <row r="323" spans="1:56" ht="15" customHeight="1" outlineLevel="3">
      <c r="A323" s="816"/>
      <c r="B323" s="8" t="s">
        <v>769</v>
      </c>
      <c r="C323" s="8"/>
      <c r="D323" s="8"/>
      <c r="E323" s="495" t="s">
        <v>866</v>
      </c>
      <c r="F323" s="8"/>
      <c r="G323" s="8" t="s">
        <v>640</v>
      </c>
      <c r="H323" s="8"/>
      <c r="I323" s="9"/>
      <c r="J323" s="23"/>
      <c r="K323" s="23"/>
      <c r="L323" s="23"/>
      <c r="M323" s="9"/>
      <c r="N323" s="9"/>
      <c r="O323" s="9"/>
      <c r="P323" s="9"/>
      <c r="Q323" s="9"/>
      <c r="R323" s="9"/>
      <c r="S323" s="23"/>
      <c r="T323" s="25">
        <f t="shared" si="21"/>
        <v>5</v>
      </c>
      <c r="U323" s="9"/>
      <c r="V323" s="23"/>
      <c r="W323" s="8"/>
      <c r="X323" s="9"/>
      <c r="Y323" s="9"/>
      <c r="Z323" s="9"/>
      <c r="AA323" s="23"/>
      <c r="AB323" s="9"/>
      <c r="AC323" s="9"/>
      <c r="AD323" s="489"/>
      <c r="AE323" s="363"/>
      <c r="AF323" s="412">
        <v>4</v>
      </c>
      <c r="AG323" s="412"/>
      <c r="AH323" s="23"/>
      <c r="AI323" s="235"/>
      <c r="AJ323" s="9"/>
      <c r="AK323" s="412"/>
      <c r="AL323" s="23"/>
      <c r="AM323" s="412">
        <v>1</v>
      </c>
      <c r="AN323" s="23"/>
      <c r="AO323" s="412"/>
      <c r="AP323" s="23"/>
      <c r="AQ323" s="23"/>
      <c r="AR323" s="23"/>
      <c r="AS323" s="23"/>
      <c r="AT323" s="23"/>
      <c r="AU323" s="23"/>
      <c r="AV323" s="23">
        <v>7</v>
      </c>
      <c r="AW323" s="23"/>
      <c r="AX323" s="382">
        <f t="shared" si="23"/>
        <v>-2</v>
      </c>
      <c r="AY323" s="23"/>
      <c r="AZ323" s="515" t="s">
        <v>1649</v>
      </c>
      <c r="BA323" s="515"/>
      <c r="BB323" s="515"/>
      <c r="BC323" s="568"/>
      <c r="BD323" s="507"/>
    </row>
    <row r="324" spans="1:56" ht="15" customHeight="1" outlineLevel="3">
      <c r="A324" s="816"/>
      <c r="B324" s="8" t="s">
        <v>1510</v>
      </c>
      <c r="C324" s="8"/>
      <c r="D324" s="8"/>
      <c r="E324" s="8" t="s">
        <v>1994</v>
      </c>
      <c r="F324" s="8"/>
      <c r="G324" s="8" t="s">
        <v>1511</v>
      </c>
      <c r="H324" s="8"/>
      <c r="I324" s="9"/>
      <c r="J324" s="23"/>
      <c r="K324" s="23"/>
      <c r="L324" s="23"/>
      <c r="M324" s="9"/>
      <c r="N324" s="9"/>
      <c r="O324" s="9"/>
      <c r="P324" s="9"/>
      <c r="Q324" s="9"/>
      <c r="R324" s="9"/>
      <c r="S324" s="23"/>
      <c r="T324" s="25">
        <f t="shared" si="21"/>
        <v>44</v>
      </c>
      <c r="U324" s="9"/>
      <c r="V324" s="23"/>
      <c r="W324" s="8"/>
      <c r="X324" s="9"/>
      <c r="Y324" s="9"/>
      <c r="Z324" s="9"/>
      <c r="AA324" s="23"/>
      <c r="AB324" s="9"/>
      <c r="AC324" s="9"/>
      <c r="AD324" s="489"/>
      <c r="AE324" s="363"/>
      <c r="AF324" s="412">
        <f>22+6</f>
        <v>28</v>
      </c>
      <c r="AG324" s="412"/>
      <c r="AH324" s="23"/>
      <c r="AI324" s="23"/>
      <c r="AJ324" s="9"/>
      <c r="AK324" s="412">
        <f>6+8</f>
        <v>14</v>
      </c>
      <c r="AL324" s="23"/>
      <c r="AM324" s="412">
        <f>1+1</f>
        <v>2</v>
      </c>
      <c r="AN324" s="23"/>
      <c r="AO324" s="412"/>
      <c r="AP324" s="23"/>
      <c r="AQ324" s="23"/>
      <c r="AR324" s="23"/>
      <c r="AS324" s="23"/>
      <c r="AT324" s="23"/>
      <c r="AU324" s="23"/>
      <c r="AV324" s="23">
        <v>0</v>
      </c>
      <c r="AW324" s="23"/>
      <c r="AX324" s="382">
        <f t="shared" si="23"/>
        <v>44</v>
      </c>
      <c r="AY324" s="27"/>
      <c r="AZ324" s="515" t="s">
        <v>1652</v>
      </c>
      <c r="BA324" s="515"/>
      <c r="BB324" s="515"/>
      <c r="BC324" s="123" t="s">
        <v>932</v>
      </c>
      <c r="BD324" s="650" t="s">
        <v>2566</v>
      </c>
    </row>
    <row r="325" spans="1:56" ht="15" customHeight="1" outlineLevel="3">
      <c r="A325" s="816"/>
      <c r="B325" s="578" t="s">
        <v>1513</v>
      </c>
      <c r="C325" s="578"/>
      <c r="D325" s="578"/>
      <c r="E325" s="578" t="s">
        <v>1512</v>
      </c>
      <c r="F325" s="578"/>
      <c r="G325" s="578" t="s">
        <v>1511</v>
      </c>
      <c r="H325" s="578"/>
      <c r="I325" s="576"/>
      <c r="J325" s="577"/>
      <c r="K325" s="577"/>
      <c r="L325" s="577"/>
      <c r="M325" s="576"/>
      <c r="N325" s="576"/>
      <c r="O325" s="576"/>
      <c r="P325" s="576"/>
      <c r="Q325" s="576"/>
      <c r="R325" s="576"/>
      <c r="S325" s="577"/>
      <c r="T325" s="575">
        <f t="shared" si="21"/>
        <v>15</v>
      </c>
      <c r="U325" s="576"/>
      <c r="V325" s="577"/>
      <c r="W325" s="578"/>
      <c r="X325" s="576"/>
      <c r="Y325" s="576"/>
      <c r="Z325" s="576"/>
      <c r="AA325" s="577"/>
      <c r="AB325" s="576"/>
      <c r="AC325" s="576"/>
      <c r="AD325" s="782"/>
      <c r="AE325" s="579"/>
      <c r="AF325" s="580">
        <v>6</v>
      </c>
      <c r="AG325" s="580"/>
      <c r="AH325" s="577"/>
      <c r="AI325" s="581"/>
      <c r="AJ325" s="576"/>
      <c r="AK325" s="580">
        <v>8</v>
      </c>
      <c r="AL325" s="577"/>
      <c r="AM325" s="580">
        <v>1</v>
      </c>
      <c r="AN325" s="577"/>
      <c r="AO325" s="580"/>
      <c r="AP325" s="577"/>
      <c r="AQ325" s="577"/>
      <c r="AR325" s="577"/>
      <c r="AS325" s="577"/>
      <c r="AT325" s="577"/>
      <c r="AU325" s="577"/>
      <c r="AV325" s="577">
        <v>0</v>
      </c>
      <c r="AW325" s="577"/>
      <c r="AX325" s="582">
        <f t="shared" si="23"/>
        <v>15</v>
      </c>
      <c r="AY325" s="594"/>
      <c r="AZ325" s="583" t="s">
        <v>1652</v>
      </c>
      <c r="BA325" s="583"/>
      <c r="BB325" s="583"/>
      <c r="BC325" s="328"/>
      <c r="BD325" s="652" t="s">
        <v>2187</v>
      </c>
    </row>
    <row r="326" spans="1:56" ht="15" customHeight="1" outlineLevel="3">
      <c r="A326" s="816"/>
      <c r="B326" s="8" t="s">
        <v>1515</v>
      </c>
      <c r="C326" s="8"/>
      <c r="D326" s="8"/>
      <c r="E326" s="8" t="s">
        <v>1514</v>
      </c>
      <c r="F326" s="8"/>
      <c r="G326" s="8" t="s">
        <v>1511</v>
      </c>
      <c r="H326" s="8"/>
      <c r="I326" s="9"/>
      <c r="J326" s="23"/>
      <c r="K326" s="23"/>
      <c r="L326" s="23"/>
      <c r="M326" s="9"/>
      <c r="N326" s="9"/>
      <c r="O326" s="9"/>
      <c r="P326" s="9"/>
      <c r="Q326" s="9"/>
      <c r="R326" s="9"/>
      <c r="S326" s="23"/>
      <c r="T326" s="25">
        <f t="shared" si="21"/>
        <v>71</v>
      </c>
      <c r="U326" s="9"/>
      <c r="V326" s="23"/>
      <c r="W326" s="8"/>
      <c r="X326" s="9"/>
      <c r="Y326" s="9"/>
      <c r="Z326" s="9"/>
      <c r="AA326" s="23"/>
      <c r="AB326" s="9"/>
      <c r="AC326" s="9"/>
      <c r="AD326" s="489"/>
      <c r="AE326" s="363"/>
      <c r="AF326" s="412">
        <v>22</v>
      </c>
      <c r="AG326" s="412"/>
      <c r="AH326" s="23">
        <v>16</v>
      </c>
      <c r="AI326" s="595">
        <v>24</v>
      </c>
      <c r="AJ326" s="9"/>
      <c r="AK326" s="412">
        <v>8</v>
      </c>
      <c r="AL326" s="23"/>
      <c r="AM326" s="412">
        <v>1</v>
      </c>
      <c r="AN326" s="23"/>
      <c r="AO326" s="412"/>
      <c r="AP326" s="23"/>
      <c r="AQ326" s="23"/>
      <c r="AR326" s="23"/>
      <c r="AS326" s="23"/>
      <c r="AT326" s="23"/>
      <c r="AU326" s="23"/>
      <c r="AV326" s="23">
        <v>47</v>
      </c>
      <c r="AW326" s="23"/>
      <c r="AX326" s="596">
        <f>T326-AV326-AW326-AI326</f>
        <v>0</v>
      </c>
      <c r="AY326" s="27"/>
      <c r="AZ326" s="515" t="s">
        <v>1652</v>
      </c>
      <c r="BA326" s="515"/>
      <c r="BB326" s="515"/>
      <c r="BC326" s="123" t="s">
        <v>932</v>
      </c>
      <c r="BD326" s="650" t="s">
        <v>2401</v>
      </c>
    </row>
    <row r="327" spans="1:56" ht="15" customHeight="1" outlineLevel="3">
      <c r="A327" s="816"/>
      <c r="B327" s="8" t="s">
        <v>1518</v>
      </c>
      <c r="C327" s="8"/>
      <c r="D327" s="8"/>
      <c r="E327" s="8" t="s">
        <v>1517</v>
      </c>
      <c r="F327" s="8"/>
      <c r="G327" s="8" t="s">
        <v>1511</v>
      </c>
      <c r="H327" s="8"/>
      <c r="I327" s="9"/>
      <c r="J327" s="23"/>
      <c r="K327" s="23"/>
      <c r="L327" s="23"/>
      <c r="M327" s="9"/>
      <c r="N327" s="9"/>
      <c r="O327" s="9"/>
      <c r="P327" s="9"/>
      <c r="Q327" s="9"/>
      <c r="R327" s="9"/>
      <c r="S327" s="23"/>
      <c r="T327" s="25">
        <f t="shared" si="21"/>
        <v>29</v>
      </c>
      <c r="U327" s="9"/>
      <c r="V327" s="23"/>
      <c r="W327" s="8"/>
      <c r="X327" s="9"/>
      <c r="Y327" s="9"/>
      <c r="Z327" s="9"/>
      <c r="AA327" s="23"/>
      <c r="AB327" s="9"/>
      <c r="AC327" s="9"/>
      <c r="AD327" s="489"/>
      <c r="AE327" s="363"/>
      <c r="AF327" s="412">
        <v>28</v>
      </c>
      <c r="AG327" s="412"/>
      <c r="AH327" s="23"/>
      <c r="AI327" s="235"/>
      <c r="AJ327" s="9"/>
      <c r="AK327" s="412"/>
      <c r="AL327" s="23"/>
      <c r="AM327" s="412">
        <v>1</v>
      </c>
      <c r="AN327" s="23"/>
      <c r="AO327" s="412"/>
      <c r="AP327" s="23"/>
      <c r="AQ327" s="23"/>
      <c r="AR327" s="23"/>
      <c r="AS327" s="23"/>
      <c r="AT327" s="23"/>
      <c r="AU327" s="23"/>
      <c r="AV327" s="23">
        <v>29</v>
      </c>
      <c r="AW327" s="23"/>
      <c r="AX327" s="382">
        <f t="shared" si="23"/>
        <v>0</v>
      </c>
      <c r="AY327" s="27"/>
      <c r="AZ327" s="515" t="s">
        <v>1652</v>
      </c>
      <c r="BA327" s="515"/>
      <c r="BB327" s="515"/>
      <c r="BC327" s="123" t="s">
        <v>932</v>
      </c>
      <c r="BD327" s="650" t="s">
        <v>2216</v>
      </c>
    </row>
    <row r="328" spans="1:56" ht="30" customHeight="1" outlineLevel="3">
      <c r="A328" s="816"/>
      <c r="B328" s="739" t="s">
        <v>1983</v>
      </c>
      <c r="C328" s="739"/>
      <c r="D328" s="739"/>
      <c r="E328" s="739" t="s">
        <v>2400</v>
      </c>
      <c r="F328" s="739"/>
      <c r="G328" s="739" t="s">
        <v>868</v>
      </c>
      <c r="H328" s="739"/>
      <c r="I328" s="740"/>
      <c r="J328" s="741"/>
      <c r="K328" s="741"/>
      <c r="L328" s="741"/>
      <c r="M328" s="740"/>
      <c r="N328" s="740"/>
      <c r="O328" s="740"/>
      <c r="P328" s="740"/>
      <c r="Q328" s="740"/>
      <c r="R328" s="740"/>
      <c r="S328" s="741"/>
      <c r="T328" s="742">
        <f t="shared" si="21"/>
        <v>37</v>
      </c>
      <c r="U328" s="740"/>
      <c r="V328" s="741"/>
      <c r="W328" s="739"/>
      <c r="X328" s="740"/>
      <c r="Y328" s="740"/>
      <c r="Z328" s="740"/>
      <c r="AA328" s="741">
        <v>2</v>
      </c>
      <c r="AB328" s="740"/>
      <c r="AC328" s="740"/>
      <c r="AD328" s="784"/>
      <c r="AE328" s="743"/>
      <c r="AF328" s="744">
        <v>10</v>
      </c>
      <c r="AG328" s="744"/>
      <c r="AH328" s="741">
        <v>16</v>
      </c>
      <c r="AI328" s="741"/>
      <c r="AJ328" s="740"/>
      <c r="AK328" s="744">
        <v>8</v>
      </c>
      <c r="AL328" s="741"/>
      <c r="AM328" s="744">
        <v>1</v>
      </c>
      <c r="AN328" s="741"/>
      <c r="AO328" s="744"/>
      <c r="AP328" s="741"/>
      <c r="AQ328" s="741"/>
      <c r="AR328" s="741"/>
      <c r="AS328" s="741"/>
      <c r="AT328" s="741"/>
      <c r="AU328" s="741"/>
      <c r="AV328" s="741">
        <v>0</v>
      </c>
      <c r="AW328" s="741"/>
      <c r="AX328" s="745">
        <f t="shared" si="23"/>
        <v>37</v>
      </c>
      <c r="AY328" s="741"/>
      <c r="AZ328" s="746" t="s">
        <v>1985</v>
      </c>
      <c r="BA328" s="746"/>
      <c r="BB328" s="747"/>
      <c r="BC328" s="788"/>
      <c r="BD328" s="650" t="s">
        <v>2402</v>
      </c>
    </row>
    <row r="329" spans="1:56" ht="15" customHeight="1" outlineLevel="3">
      <c r="A329" s="816"/>
      <c r="B329" s="748" t="s">
        <v>2396</v>
      </c>
      <c r="C329" s="749"/>
      <c r="D329" s="749"/>
      <c r="E329" s="749" t="s">
        <v>2397</v>
      </c>
      <c r="F329" s="749"/>
      <c r="G329" s="749" t="s">
        <v>868</v>
      </c>
      <c r="H329" s="749"/>
      <c r="I329" s="750"/>
      <c r="J329" s="751"/>
      <c r="K329" s="751"/>
      <c r="L329" s="751"/>
      <c r="M329" s="750"/>
      <c r="N329" s="750"/>
      <c r="O329" s="750"/>
      <c r="P329" s="750"/>
      <c r="Q329" s="750"/>
      <c r="R329" s="750"/>
      <c r="S329" s="751"/>
      <c r="T329" s="752">
        <f>SUM(U329:AR329)</f>
        <v>19</v>
      </c>
      <c r="U329" s="750"/>
      <c r="V329" s="751"/>
      <c r="W329" s="749"/>
      <c r="X329" s="750"/>
      <c r="Y329" s="750"/>
      <c r="Z329" s="750"/>
      <c r="AA329" s="751"/>
      <c r="AB329" s="750"/>
      <c r="AC329" s="750"/>
      <c r="AD329" s="785"/>
      <c r="AE329" s="753"/>
      <c r="AF329" s="754">
        <v>10</v>
      </c>
      <c r="AG329" s="754"/>
      <c r="AH329" s="751">
        <v>8</v>
      </c>
      <c r="AI329" s="751"/>
      <c r="AJ329" s="750"/>
      <c r="AK329" s="754"/>
      <c r="AL329" s="751"/>
      <c r="AM329" s="754">
        <v>1</v>
      </c>
      <c r="AN329" s="751"/>
      <c r="AO329" s="754"/>
      <c r="AP329" s="751"/>
      <c r="AQ329" s="751"/>
      <c r="AR329" s="751"/>
      <c r="AS329" s="751"/>
      <c r="AT329" s="751"/>
      <c r="AU329" s="751"/>
      <c r="AV329" s="751">
        <v>0</v>
      </c>
      <c r="AW329" s="751"/>
      <c r="AX329" s="755">
        <v>10</v>
      </c>
      <c r="AY329" s="751"/>
      <c r="AZ329" s="599" t="s">
        <v>1985</v>
      </c>
      <c r="BA329" s="599"/>
      <c r="BB329" s="599"/>
      <c r="BC329" s="304" t="s">
        <v>1198</v>
      </c>
      <c r="BD329" s="650" t="s">
        <v>2644</v>
      </c>
    </row>
    <row r="330" spans="1:56" ht="15" customHeight="1" outlineLevel="3">
      <c r="A330" s="816"/>
      <c r="B330" s="8" t="s">
        <v>1509</v>
      </c>
      <c r="C330" s="8"/>
      <c r="D330" s="8"/>
      <c r="E330" s="8" t="s">
        <v>1508</v>
      </c>
      <c r="F330" s="8"/>
      <c r="G330" s="8" t="s">
        <v>1507</v>
      </c>
      <c r="H330" s="8"/>
      <c r="I330" s="9"/>
      <c r="J330" s="23"/>
      <c r="K330" s="23"/>
      <c r="L330" s="23"/>
      <c r="M330" s="9"/>
      <c r="N330" s="9"/>
      <c r="O330" s="9"/>
      <c r="P330" s="9"/>
      <c r="Q330" s="9"/>
      <c r="R330" s="9"/>
      <c r="S330" s="23"/>
      <c r="T330" s="25">
        <f t="shared" si="21"/>
        <v>15</v>
      </c>
      <c r="U330" s="9"/>
      <c r="V330" s="23"/>
      <c r="W330" s="8"/>
      <c r="X330" s="9"/>
      <c r="Y330" s="9"/>
      <c r="Z330" s="9"/>
      <c r="AA330" s="23"/>
      <c r="AB330" s="9"/>
      <c r="AC330" s="9"/>
      <c r="AD330" s="489"/>
      <c r="AE330" s="363"/>
      <c r="AF330" s="412">
        <v>8</v>
      </c>
      <c r="AG330" s="412"/>
      <c r="AH330" s="23"/>
      <c r="AI330" s="235"/>
      <c r="AJ330" s="9"/>
      <c r="AK330" s="412">
        <v>6</v>
      </c>
      <c r="AL330" s="23"/>
      <c r="AM330" s="412">
        <v>1</v>
      </c>
      <c r="AN330" s="23"/>
      <c r="AO330" s="412"/>
      <c r="AP330" s="23"/>
      <c r="AQ330" s="23"/>
      <c r="AR330" s="23"/>
      <c r="AS330" s="23"/>
      <c r="AT330" s="23"/>
      <c r="AU330" s="23"/>
      <c r="AV330" s="23">
        <v>15</v>
      </c>
      <c r="AW330" s="23"/>
      <c r="AX330" s="382">
        <f t="shared" si="23"/>
        <v>0</v>
      </c>
      <c r="AY330" s="27"/>
      <c r="AZ330" s="515" t="s">
        <v>1652</v>
      </c>
      <c r="BA330" s="515"/>
      <c r="BB330" s="515"/>
      <c r="BC330" s="123" t="s">
        <v>932</v>
      </c>
      <c r="BD330" s="650" t="s">
        <v>2217</v>
      </c>
    </row>
    <row r="331" spans="1:56" ht="16.350000000000001" customHeight="1" outlineLevel="3">
      <c r="A331" s="816"/>
      <c r="B331" s="8" t="s">
        <v>1515</v>
      </c>
      <c r="C331" s="8"/>
      <c r="D331" s="8"/>
      <c r="E331" s="8" t="s">
        <v>1516</v>
      </c>
      <c r="F331" s="8"/>
      <c r="G331" s="8" t="s">
        <v>1507</v>
      </c>
      <c r="H331" s="8"/>
      <c r="I331" s="9"/>
      <c r="J331" s="23"/>
      <c r="K331" s="23"/>
      <c r="L331" s="23"/>
      <c r="M331" s="9"/>
      <c r="N331" s="9"/>
      <c r="O331" s="9"/>
      <c r="P331" s="9"/>
      <c r="Q331" s="9"/>
      <c r="R331" s="9"/>
      <c r="S331" s="23"/>
      <c r="T331" s="25">
        <f t="shared" si="21"/>
        <v>9</v>
      </c>
      <c r="U331" s="9"/>
      <c r="V331" s="23"/>
      <c r="W331" s="8"/>
      <c r="X331" s="9"/>
      <c r="Y331" s="9"/>
      <c r="Z331" s="9"/>
      <c r="AA331" s="23"/>
      <c r="AB331" s="9"/>
      <c r="AC331" s="9"/>
      <c r="AD331" s="489"/>
      <c r="AE331" s="363"/>
      <c r="AF331" s="412">
        <v>8</v>
      </c>
      <c r="AG331" s="412"/>
      <c r="AH331" s="23"/>
      <c r="AI331" s="235"/>
      <c r="AJ331" s="9"/>
      <c r="AK331" s="412"/>
      <c r="AL331" s="23"/>
      <c r="AM331" s="412">
        <v>1</v>
      </c>
      <c r="AN331" s="23"/>
      <c r="AO331" s="412"/>
      <c r="AP331" s="23"/>
      <c r="AQ331" s="23"/>
      <c r="AR331" s="23"/>
      <c r="AS331" s="23"/>
      <c r="AT331" s="23"/>
      <c r="AU331" s="23"/>
      <c r="AV331" s="23">
        <v>9</v>
      </c>
      <c r="AW331" s="23"/>
      <c r="AX331" s="382">
        <f t="shared" si="23"/>
        <v>0</v>
      </c>
      <c r="AY331" s="27"/>
      <c r="AZ331" s="515" t="s">
        <v>1652</v>
      </c>
      <c r="BA331" s="515"/>
      <c r="BB331" s="515"/>
      <c r="BC331" s="123" t="s">
        <v>932</v>
      </c>
      <c r="BD331" s="650" t="s">
        <v>2218</v>
      </c>
    </row>
    <row r="332" spans="1:56" ht="15" customHeight="1" outlineLevel="3">
      <c r="A332" s="816"/>
      <c r="B332" s="621" t="s">
        <v>1509</v>
      </c>
      <c r="C332" s="621"/>
      <c r="D332" s="621"/>
      <c r="E332" s="621" t="s">
        <v>1980</v>
      </c>
      <c r="F332" s="621"/>
      <c r="G332" s="621" t="s">
        <v>1981</v>
      </c>
      <c r="H332" s="621"/>
      <c r="I332" s="725"/>
      <c r="J332" s="726"/>
      <c r="K332" s="726"/>
      <c r="L332" s="726"/>
      <c r="M332" s="725"/>
      <c r="N332" s="725"/>
      <c r="O332" s="725"/>
      <c r="P332" s="725"/>
      <c r="Q332" s="725"/>
      <c r="R332" s="725"/>
      <c r="S332" s="726"/>
      <c r="T332" s="727">
        <f t="shared" si="21"/>
        <v>11</v>
      </c>
      <c r="U332" s="725"/>
      <c r="V332" s="726"/>
      <c r="W332" s="621"/>
      <c r="X332" s="725"/>
      <c r="Y332" s="725"/>
      <c r="Z332" s="725"/>
      <c r="AA332" s="726"/>
      <c r="AB332" s="725"/>
      <c r="AC332" s="725"/>
      <c r="AD332" s="725"/>
      <c r="AE332" s="726"/>
      <c r="AF332" s="726">
        <v>10</v>
      </c>
      <c r="AG332" s="726"/>
      <c r="AH332" s="726"/>
      <c r="AI332" s="726"/>
      <c r="AJ332" s="725"/>
      <c r="AK332" s="726"/>
      <c r="AL332" s="726"/>
      <c r="AM332" s="726">
        <v>1</v>
      </c>
      <c r="AN332" s="726"/>
      <c r="AO332" s="726"/>
      <c r="AP332" s="726"/>
      <c r="AQ332" s="726"/>
      <c r="AR332" s="726"/>
      <c r="AS332" s="726"/>
      <c r="AT332" s="726"/>
      <c r="AU332" s="726"/>
      <c r="AV332" s="751">
        <v>11</v>
      </c>
      <c r="AW332" s="726">
        <v>0</v>
      </c>
      <c r="AX332" s="730">
        <v>0</v>
      </c>
      <c r="AY332" s="726" t="s">
        <v>656</v>
      </c>
      <c r="AZ332" s="731" t="s">
        <v>1985</v>
      </c>
      <c r="BA332" s="731"/>
      <c r="BB332" s="599"/>
      <c r="BC332" s="123" t="s">
        <v>932</v>
      </c>
      <c r="BD332" s="650" t="s">
        <v>2654</v>
      </c>
    </row>
    <row r="333" spans="1:56" ht="15" customHeight="1" outlineLevel="3">
      <c r="A333" s="817"/>
      <c r="B333" s="621" t="s">
        <v>1518</v>
      </c>
      <c r="C333" s="621"/>
      <c r="D333" s="621"/>
      <c r="E333" s="621" t="s">
        <v>1982</v>
      </c>
      <c r="F333" s="621"/>
      <c r="G333" s="621" t="s">
        <v>1981</v>
      </c>
      <c r="H333" s="621"/>
      <c r="I333" s="725"/>
      <c r="J333" s="726"/>
      <c r="K333" s="726"/>
      <c r="L333" s="726"/>
      <c r="M333" s="725"/>
      <c r="N333" s="725"/>
      <c r="O333" s="725"/>
      <c r="P333" s="725"/>
      <c r="Q333" s="725"/>
      <c r="R333" s="725"/>
      <c r="S333" s="726"/>
      <c r="T333" s="727">
        <f>SUM(U333:AR333)</f>
        <v>11</v>
      </c>
      <c r="U333" s="725"/>
      <c r="V333" s="726"/>
      <c r="W333" s="621"/>
      <c r="X333" s="725"/>
      <c r="Y333" s="725"/>
      <c r="Z333" s="725"/>
      <c r="AA333" s="726"/>
      <c r="AB333" s="725"/>
      <c r="AC333" s="725"/>
      <c r="AD333" s="725"/>
      <c r="AE333" s="726"/>
      <c r="AF333" s="726">
        <v>10</v>
      </c>
      <c r="AG333" s="726"/>
      <c r="AH333" s="726"/>
      <c r="AI333" s="726"/>
      <c r="AJ333" s="725"/>
      <c r="AK333" s="726"/>
      <c r="AL333" s="726"/>
      <c r="AM333" s="726">
        <v>1</v>
      </c>
      <c r="AN333" s="726"/>
      <c r="AO333" s="726"/>
      <c r="AP333" s="726"/>
      <c r="AQ333" s="726"/>
      <c r="AR333" s="726"/>
      <c r="AS333" s="726"/>
      <c r="AT333" s="726"/>
      <c r="AU333" s="726"/>
      <c r="AV333" s="751">
        <v>11</v>
      </c>
      <c r="AW333" s="726">
        <v>0</v>
      </c>
      <c r="AX333" s="730">
        <v>0</v>
      </c>
      <c r="AY333" s="726" t="s">
        <v>656</v>
      </c>
      <c r="AZ333" s="731" t="s">
        <v>1985</v>
      </c>
      <c r="BA333" s="731"/>
      <c r="BB333" s="599"/>
      <c r="BC333" s="123" t="s">
        <v>932</v>
      </c>
      <c r="BD333" s="650" t="s">
        <v>2654</v>
      </c>
    </row>
    <row r="334" spans="1:56" ht="15" customHeight="1" outlineLevel="2">
      <c r="A334" s="352" t="s">
        <v>784</v>
      </c>
      <c r="B334" s="22"/>
      <c r="C334" s="22"/>
      <c r="D334" s="22"/>
      <c r="E334" s="22"/>
      <c r="F334" s="22"/>
      <c r="G334" s="22"/>
      <c r="H334" s="22"/>
      <c r="I334" s="22"/>
      <c r="J334" s="22"/>
      <c r="K334" s="22"/>
      <c r="L334" s="22"/>
      <c r="M334" s="144"/>
      <c r="N334" s="144"/>
      <c r="O334" s="144"/>
      <c r="P334" s="144"/>
      <c r="Q334" s="144"/>
      <c r="R334" s="144"/>
      <c r="S334" s="144"/>
      <c r="T334" s="144"/>
      <c r="U334" s="144"/>
      <c r="V334" s="144"/>
      <c r="W334" s="242"/>
      <c r="X334" s="144"/>
      <c r="Y334" s="22"/>
      <c r="Z334" s="22"/>
      <c r="AA334" s="144"/>
      <c r="AB334" s="144"/>
      <c r="AC334" s="353"/>
      <c r="AD334" s="144"/>
      <c r="AE334" s="144"/>
      <c r="AF334" s="144"/>
      <c r="AG334" s="144"/>
      <c r="AH334" s="144"/>
      <c r="AI334" s="144"/>
      <c r="AJ334" s="144"/>
      <c r="AK334" s="144"/>
      <c r="AL334" s="145"/>
      <c r="AM334" s="145"/>
      <c r="AN334" s="145"/>
      <c r="AO334" s="145"/>
      <c r="AP334" s="144"/>
      <c r="AQ334" s="144"/>
      <c r="AR334" s="144"/>
      <c r="AS334" s="144"/>
      <c r="AT334" s="144"/>
      <c r="AU334" s="225"/>
      <c r="AV334" s="225"/>
      <c r="AW334" s="225"/>
      <c r="AX334" s="389"/>
      <c r="AY334" s="225"/>
      <c r="AZ334" s="517"/>
      <c r="BA334" s="517"/>
      <c r="BB334" s="517"/>
      <c r="BC334" s="593"/>
      <c r="BD334" s="225"/>
    </row>
    <row r="335" spans="1:56" ht="15" customHeight="1" outlineLevel="3">
      <c r="A335" s="815" t="s">
        <v>947</v>
      </c>
      <c r="B335" s="35" t="s">
        <v>1977</v>
      </c>
      <c r="C335" s="35"/>
      <c r="D335" s="35"/>
      <c r="E335" s="8" t="s">
        <v>892</v>
      </c>
      <c r="F335" s="23" t="s">
        <v>2391</v>
      </c>
      <c r="G335" s="35" t="s">
        <v>893</v>
      </c>
      <c r="H335" s="35"/>
      <c r="I335" s="25"/>
      <c r="J335" s="23"/>
      <c r="K335" s="25"/>
      <c r="L335" s="25"/>
      <c r="M335" s="25"/>
      <c r="N335" s="25"/>
      <c r="O335" s="25"/>
      <c r="P335" s="25"/>
      <c r="Q335" s="25"/>
      <c r="R335" s="25"/>
      <c r="S335" s="25"/>
      <c r="T335" s="25">
        <f>SUM(U335:AR335)</f>
        <v>93</v>
      </c>
      <c r="U335" s="25"/>
      <c r="V335" s="23"/>
      <c r="W335" s="23"/>
      <c r="X335" s="23"/>
      <c r="Y335" s="23"/>
      <c r="Z335" s="23"/>
      <c r="AA335" s="156">
        <v>1</v>
      </c>
      <c r="AB335" s="23"/>
      <c r="AC335" s="23"/>
      <c r="AD335" s="363"/>
      <c r="AE335" s="363"/>
      <c r="AF335" s="156">
        <v>32</v>
      </c>
      <c r="AG335" s="156">
        <v>4</v>
      </c>
      <c r="AH335" s="156">
        <v>6</v>
      </c>
      <c r="AI335" s="641">
        <v>12</v>
      </c>
      <c r="AJ335" s="156">
        <v>4</v>
      </c>
      <c r="AK335" s="156">
        <v>12</v>
      </c>
      <c r="AL335" s="156">
        <v>6</v>
      </c>
      <c r="AM335" s="156">
        <v>4</v>
      </c>
      <c r="AN335" s="156">
        <v>8</v>
      </c>
      <c r="AO335" s="156">
        <v>4</v>
      </c>
      <c r="AP335" s="23"/>
      <c r="AQ335" s="23"/>
      <c r="AR335" s="23"/>
      <c r="AS335" s="23"/>
      <c r="AT335" s="23"/>
      <c r="AU335" s="23"/>
      <c r="AV335" s="23">
        <f>5+41+40</f>
        <v>86</v>
      </c>
      <c r="AW335" s="23"/>
      <c r="AX335" s="382">
        <v>0</v>
      </c>
      <c r="AY335" s="23" t="s">
        <v>656</v>
      </c>
      <c r="AZ335" s="515"/>
      <c r="BA335" s="515"/>
      <c r="BB335" s="515"/>
      <c r="BC335" s="123" t="s">
        <v>932</v>
      </c>
      <c r="BD335" s="585" t="s">
        <v>2424</v>
      </c>
    </row>
    <row r="336" spans="1:56" ht="15" customHeight="1" outlineLevel="3">
      <c r="A336" s="816"/>
      <c r="B336" s="35" t="s">
        <v>1978</v>
      </c>
      <c r="C336" s="35"/>
      <c r="D336" s="35"/>
      <c r="E336" s="8" t="s">
        <v>892</v>
      </c>
      <c r="F336" s="23"/>
      <c r="G336" s="35" t="s">
        <v>893</v>
      </c>
      <c r="H336" s="35"/>
      <c r="I336" s="25"/>
      <c r="J336" s="23"/>
      <c r="K336" s="25"/>
      <c r="L336" s="25"/>
      <c r="M336" s="25"/>
      <c r="N336" s="25"/>
      <c r="O336" s="25"/>
      <c r="P336" s="25"/>
      <c r="Q336" s="25"/>
      <c r="R336" s="25"/>
      <c r="S336" s="25"/>
      <c r="T336" s="25">
        <f>SUM(U336:AR336)</f>
        <v>48</v>
      </c>
      <c r="U336" s="25"/>
      <c r="V336" s="23"/>
      <c r="W336" s="23"/>
      <c r="X336" s="23"/>
      <c r="Y336" s="23"/>
      <c r="Z336" s="23"/>
      <c r="AA336" s="156">
        <v>1</v>
      </c>
      <c r="AB336" s="23"/>
      <c r="AC336" s="23"/>
      <c r="AD336" s="363"/>
      <c r="AE336" s="363"/>
      <c r="AF336" s="156">
        <v>21</v>
      </c>
      <c r="AG336" s="156">
        <v>4</v>
      </c>
      <c r="AH336" s="156">
        <v>18</v>
      </c>
      <c r="AI336" s="156"/>
      <c r="AJ336" s="156"/>
      <c r="AK336" s="156">
        <v>4</v>
      </c>
      <c r="AL336" s="156"/>
      <c r="AM336" s="156"/>
      <c r="AN336" s="156"/>
      <c r="AO336" s="156"/>
      <c r="AP336" s="23"/>
      <c r="AQ336" s="23"/>
      <c r="AR336" s="23"/>
      <c r="AS336" s="23"/>
      <c r="AT336" s="23"/>
      <c r="AU336" s="23"/>
      <c r="AV336" s="23">
        <v>0</v>
      </c>
      <c r="AW336" s="23">
        <v>48</v>
      </c>
      <c r="AX336" s="382">
        <f>T336-AV336-AW336</f>
        <v>0</v>
      </c>
      <c r="AY336" s="23" t="s">
        <v>656</v>
      </c>
      <c r="AZ336" s="515"/>
      <c r="BA336" s="515"/>
      <c r="BB336" s="515"/>
      <c r="BC336" s="304" t="s">
        <v>928</v>
      </c>
      <c r="BD336" s="585" t="s">
        <v>2186</v>
      </c>
    </row>
    <row r="337" spans="1:56" ht="15" customHeight="1" outlineLevel="3">
      <c r="A337" s="816"/>
      <c r="B337" s="8" t="s">
        <v>1970</v>
      </c>
      <c r="C337" s="37"/>
      <c r="D337" s="35"/>
      <c r="E337" s="8" t="s">
        <v>903</v>
      </c>
      <c r="F337" s="23" t="s">
        <v>2354</v>
      </c>
      <c r="G337" s="35" t="s">
        <v>904</v>
      </c>
      <c r="H337" s="35"/>
      <c r="I337" s="25"/>
      <c r="J337" s="23"/>
      <c r="K337" s="25"/>
      <c r="L337" s="25"/>
      <c r="M337" s="25"/>
      <c r="N337" s="25"/>
      <c r="O337" s="25"/>
      <c r="P337" s="25"/>
      <c r="Q337" s="25"/>
      <c r="R337" s="25"/>
      <c r="S337" s="25"/>
      <c r="T337" s="25">
        <f t="shared" si="21"/>
        <v>71</v>
      </c>
      <c r="U337" s="25"/>
      <c r="V337" s="23"/>
      <c r="W337" s="23"/>
      <c r="X337" s="23"/>
      <c r="Y337" s="23"/>
      <c r="Z337" s="23"/>
      <c r="AA337" s="156">
        <v>1</v>
      </c>
      <c r="AB337" s="23"/>
      <c r="AC337" s="23"/>
      <c r="AD337" s="363"/>
      <c r="AE337" s="363"/>
      <c r="AF337" s="156">
        <v>32</v>
      </c>
      <c r="AG337" s="156">
        <v>4</v>
      </c>
      <c r="AH337" s="23"/>
      <c r="AI337" s="156">
        <v>4</v>
      </c>
      <c r="AJ337" s="156">
        <v>4</v>
      </c>
      <c r="AK337" s="156">
        <v>2</v>
      </c>
      <c r="AL337" s="156">
        <v>6</v>
      </c>
      <c r="AM337" s="156">
        <v>4</v>
      </c>
      <c r="AN337" s="156"/>
      <c r="AO337" s="156">
        <v>14</v>
      </c>
      <c r="AP337" s="23"/>
      <c r="AQ337" s="23"/>
      <c r="AR337" s="23"/>
      <c r="AS337" s="23"/>
      <c r="AT337" s="23"/>
      <c r="AU337" s="23"/>
      <c r="AV337" s="23">
        <v>5</v>
      </c>
      <c r="AW337" s="23">
        <v>67</v>
      </c>
      <c r="AX337" s="382">
        <v>0</v>
      </c>
      <c r="AY337" s="23" t="s">
        <v>656</v>
      </c>
      <c r="AZ337" s="515"/>
      <c r="BA337" s="515"/>
      <c r="BB337" s="515"/>
      <c r="BC337" s="123" t="s">
        <v>932</v>
      </c>
      <c r="BD337" s="585" t="s">
        <v>2578</v>
      </c>
    </row>
    <row r="338" spans="1:56" ht="15" customHeight="1" outlineLevel="3">
      <c r="A338" s="816"/>
      <c r="B338" s="8" t="s">
        <v>1971</v>
      </c>
      <c r="C338" s="37"/>
      <c r="D338" s="35"/>
      <c r="E338" s="8" t="s">
        <v>903</v>
      </c>
      <c r="F338" s="23"/>
      <c r="G338" s="35" t="s">
        <v>904</v>
      </c>
      <c r="H338" s="35"/>
      <c r="I338" s="25"/>
      <c r="J338" s="23"/>
      <c r="K338" s="25"/>
      <c r="L338" s="25"/>
      <c r="M338" s="25"/>
      <c r="N338" s="25"/>
      <c r="O338" s="25"/>
      <c r="P338" s="25"/>
      <c r="Q338" s="25"/>
      <c r="R338" s="25"/>
      <c r="S338" s="25"/>
      <c r="T338" s="25">
        <f t="shared" si="21"/>
        <v>27</v>
      </c>
      <c r="U338" s="25"/>
      <c r="V338" s="23"/>
      <c r="W338" s="23"/>
      <c r="X338" s="23"/>
      <c r="Y338" s="23"/>
      <c r="Z338" s="23"/>
      <c r="AA338" s="156">
        <v>1</v>
      </c>
      <c r="AB338" s="23"/>
      <c r="AC338" s="23"/>
      <c r="AD338" s="363"/>
      <c r="AE338" s="363"/>
      <c r="AF338" s="156">
        <v>21</v>
      </c>
      <c r="AG338" s="156">
        <v>4</v>
      </c>
      <c r="AH338" s="23"/>
      <c r="AI338" s="156"/>
      <c r="AJ338" s="156"/>
      <c r="AK338" s="156">
        <v>1</v>
      </c>
      <c r="AL338" s="156"/>
      <c r="AM338" s="156"/>
      <c r="AN338" s="156"/>
      <c r="AO338" s="156"/>
      <c r="AP338" s="23"/>
      <c r="AQ338" s="23"/>
      <c r="AR338" s="23"/>
      <c r="AS338" s="23"/>
      <c r="AT338" s="23"/>
      <c r="AU338" s="23"/>
      <c r="AV338" s="23">
        <v>0</v>
      </c>
      <c r="AW338" s="23">
        <v>27</v>
      </c>
      <c r="AX338" s="382">
        <f>T338-AV338-AW338</f>
        <v>0</v>
      </c>
      <c r="AY338" s="23" t="s">
        <v>656</v>
      </c>
      <c r="AZ338" s="515"/>
      <c r="BA338" s="515"/>
      <c r="BB338" s="515"/>
      <c r="BC338" s="304" t="s">
        <v>928</v>
      </c>
      <c r="BD338" s="585" t="s">
        <v>2586</v>
      </c>
    </row>
    <row r="339" spans="1:56" ht="30" customHeight="1" outlineLevel="3">
      <c r="A339" s="816"/>
      <c r="B339" s="33" t="s">
        <v>1973</v>
      </c>
      <c r="C339" s="37"/>
      <c r="D339" s="35"/>
      <c r="E339" s="8" t="s">
        <v>907</v>
      </c>
      <c r="F339" s="23" t="s">
        <v>2353</v>
      </c>
      <c r="G339" s="35" t="s">
        <v>900</v>
      </c>
      <c r="H339" s="35"/>
      <c r="I339" s="25"/>
      <c r="J339" s="23"/>
      <c r="K339" s="25"/>
      <c r="L339" s="25"/>
      <c r="M339" s="25"/>
      <c r="N339" s="25"/>
      <c r="O339" s="25"/>
      <c r="P339" s="25"/>
      <c r="Q339" s="25"/>
      <c r="R339" s="25"/>
      <c r="S339" s="25"/>
      <c r="T339" s="25">
        <f t="shared" si="21"/>
        <v>81</v>
      </c>
      <c r="U339" s="25"/>
      <c r="V339" s="23"/>
      <c r="W339" s="23"/>
      <c r="X339" s="23"/>
      <c r="Y339" s="23"/>
      <c r="Z339" s="23"/>
      <c r="AA339" s="23">
        <v>1</v>
      </c>
      <c r="AB339" s="23"/>
      <c r="AC339" s="23"/>
      <c r="AD339" s="363"/>
      <c r="AE339" s="363"/>
      <c r="AF339" s="23">
        <v>30</v>
      </c>
      <c r="AG339" s="23">
        <v>4</v>
      </c>
      <c r="AH339" s="23"/>
      <c r="AI339" s="156"/>
      <c r="AJ339" s="156">
        <v>4</v>
      </c>
      <c r="AK339" s="156">
        <v>8</v>
      </c>
      <c r="AL339" s="156">
        <v>10</v>
      </c>
      <c r="AM339" s="156">
        <v>4</v>
      </c>
      <c r="AN339" s="156"/>
      <c r="AO339" s="156">
        <v>20</v>
      </c>
      <c r="AP339" s="23"/>
      <c r="AQ339" s="23"/>
      <c r="AR339" s="23"/>
      <c r="AS339" s="23"/>
      <c r="AT339" s="23"/>
      <c r="AU339" s="23"/>
      <c r="AV339" s="23">
        <f>4+2+80+1</f>
        <v>87</v>
      </c>
      <c r="AW339" s="23"/>
      <c r="AX339" s="382">
        <v>0</v>
      </c>
      <c r="AY339" s="23"/>
      <c r="AZ339" s="515"/>
      <c r="BA339" s="515"/>
      <c r="BB339" s="515"/>
      <c r="BC339" s="123" t="s">
        <v>932</v>
      </c>
      <c r="BD339" s="585" t="s">
        <v>2630</v>
      </c>
    </row>
    <row r="340" spans="1:56" ht="15" customHeight="1" outlineLevel="3">
      <c r="A340" s="816"/>
      <c r="B340" s="8" t="s">
        <v>1972</v>
      </c>
      <c r="C340" s="37"/>
      <c r="D340" s="35"/>
      <c r="E340" s="8" t="s">
        <v>907</v>
      </c>
      <c r="F340" s="23"/>
      <c r="G340" s="35" t="s">
        <v>900</v>
      </c>
      <c r="H340" s="35"/>
      <c r="I340" s="25"/>
      <c r="J340" s="23"/>
      <c r="K340" s="25"/>
      <c r="L340" s="25"/>
      <c r="M340" s="25"/>
      <c r="N340" s="25"/>
      <c r="O340" s="25"/>
      <c r="P340" s="25"/>
      <c r="Q340" s="25"/>
      <c r="R340" s="25"/>
      <c r="S340" s="25"/>
      <c r="T340" s="25">
        <f t="shared" si="21"/>
        <v>28</v>
      </c>
      <c r="U340" s="25"/>
      <c r="V340" s="23"/>
      <c r="W340" s="23"/>
      <c r="X340" s="23"/>
      <c r="Y340" s="23"/>
      <c r="Z340" s="23"/>
      <c r="AA340" s="23">
        <v>1</v>
      </c>
      <c r="AB340" s="23"/>
      <c r="AC340" s="23"/>
      <c r="AD340" s="363"/>
      <c r="AE340" s="363"/>
      <c r="AF340" s="23">
        <v>21</v>
      </c>
      <c r="AG340" s="23">
        <v>4</v>
      </c>
      <c r="AH340" s="23"/>
      <c r="AI340" s="156"/>
      <c r="AJ340" s="156"/>
      <c r="AK340" s="156">
        <v>2</v>
      </c>
      <c r="AL340" s="156"/>
      <c r="AM340" s="156"/>
      <c r="AN340" s="156"/>
      <c r="AO340" s="156"/>
      <c r="AP340" s="23"/>
      <c r="AQ340" s="23"/>
      <c r="AR340" s="23"/>
      <c r="AS340" s="23"/>
      <c r="AT340" s="23"/>
      <c r="AU340" s="23"/>
      <c r="AV340" s="27">
        <v>28</v>
      </c>
      <c r="AW340" s="23"/>
      <c r="AX340" s="382">
        <f>T340-AV340-AW340</f>
        <v>0</v>
      </c>
      <c r="AY340" s="23"/>
      <c r="AZ340" s="515"/>
      <c r="BA340" s="515"/>
      <c r="BB340" s="515"/>
      <c r="BC340" s="123" t="s">
        <v>932</v>
      </c>
      <c r="BD340" s="585" t="s">
        <v>2647</v>
      </c>
    </row>
    <row r="341" spans="1:56" ht="30" customHeight="1" outlineLevel="3">
      <c r="A341" s="816"/>
      <c r="B341" s="8" t="s">
        <v>1974</v>
      </c>
      <c r="C341" s="37"/>
      <c r="D341" s="35"/>
      <c r="E341" s="8" t="s">
        <v>908</v>
      </c>
      <c r="F341" s="23" t="s">
        <v>2353</v>
      </c>
      <c r="G341" s="35" t="s">
        <v>900</v>
      </c>
      <c r="H341" s="35"/>
      <c r="I341" s="25"/>
      <c r="J341" s="23"/>
      <c r="K341" s="25"/>
      <c r="L341" s="25"/>
      <c r="M341" s="25"/>
      <c r="N341" s="25"/>
      <c r="O341" s="25"/>
      <c r="P341" s="25"/>
      <c r="Q341" s="25"/>
      <c r="R341" s="25"/>
      <c r="S341" s="25"/>
      <c r="T341" s="25">
        <f t="shared" si="21"/>
        <v>74</v>
      </c>
      <c r="U341" s="25"/>
      <c r="V341" s="23"/>
      <c r="W341" s="23"/>
      <c r="X341" s="23"/>
      <c r="Y341" s="23"/>
      <c r="Z341" s="23"/>
      <c r="AA341" s="23">
        <v>1</v>
      </c>
      <c r="AB341" s="23"/>
      <c r="AC341" s="23"/>
      <c r="AD341" s="363"/>
      <c r="AE341" s="363"/>
      <c r="AF341" s="23">
        <v>30</v>
      </c>
      <c r="AG341" s="23">
        <v>4</v>
      </c>
      <c r="AH341" s="23"/>
      <c r="AI341" s="156"/>
      <c r="AJ341" s="156">
        <v>4</v>
      </c>
      <c r="AK341" s="156">
        <v>7</v>
      </c>
      <c r="AL341" s="156">
        <v>8</v>
      </c>
      <c r="AM341" s="156">
        <v>4</v>
      </c>
      <c r="AN341" s="156"/>
      <c r="AO341" s="156">
        <v>16</v>
      </c>
      <c r="AP341" s="23"/>
      <c r="AQ341" s="23"/>
      <c r="AR341" s="23"/>
      <c r="AS341" s="23"/>
      <c r="AT341" s="23"/>
      <c r="AU341" s="23"/>
      <c r="AV341" s="23">
        <f>4+60+14</f>
        <v>78</v>
      </c>
      <c r="AW341" s="23"/>
      <c r="AX341" s="382">
        <v>0</v>
      </c>
      <c r="AY341" s="23"/>
      <c r="AZ341" s="515"/>
      <c r="BA341" s="35"/>
      <c r="BB341" s="35"/>
      <c r="BC341" s="123" t="s">
        <v>932</v>
      </c>
      <c r="BD341" s="585" t="s">
        <v>2648</v>
      </c>
    </row>
    <row r="342" spans="1:56" ht="15" customHeight="1" outlineLevel="3">
      <c r="A342" s="817"/>
      <c r="B342" s="8" t="s">
        <v>1975</v>
      </c>
      <c r="C342" s="37"/>
      <c r="D342" s="35"/>
      <c r="E342" s="8" t="s">
        <v>908</v>
      </c>
      <c r="F342" s="23"/>
      <c r="G342" s="35" t="s">
        <v>900</v>
      </c>
      <c r="H342" s="35"/>
      <c r="I342" s="25"/>
      <c r="J342" s="23"/>
      <c r="K342" s="25"/>
      <c r="L342" s="25"/>
      <c r="M342" s="25"/>
      <c r="N342" s="25"/>
      <c r="O342" s="25"/>
      <c r="P342" s="25"/>
      <c r="Q342" s="25"/>
      <c r="R342" s="25"/>
      <c r="S342" s="402"/>
      <c r="T342" s="25">
        <f>SUM(U342:AR342)</f>
        <v>24</v>
      </c>
      <c r="U342" s="402"/>
      <c r="V342" s="2"/>
      <c r="W342" s="2"/>
      <c r="X342" s="2"/>
      <c r="Y342" s="2"/>
      <c r="Z342" s="2"/>
      <c r="AA342" s="156">
        <v>1</v>
      </c>
      <c r="AB342" s="2"/>
      <c r="AC342" s="23"/>
      <c r="AD342" s="501"/>
      <c r="AE342" s="501"/>
      <c r="AF342" s="156">
        <v>21</v>
      </c>
      <c r="AG342" s="156"/>
      <c r="AH342" s="23"/>
      <c r="AI342" s="156"/>
      <c r="AJ342" s="156"/>
      <c r="AK342" s="156">
        <v>2</v>
      </c>
      <c r="AL342" s="156"/>
      <c r="AM342" s="156"/>
      <c r="AN342" s="156"/>
      <c r="AO342" s="156"/>
      <c r="AP342" s="2"/>
      <c r="AQ342" s="483"/>
      <c r="AR342" s="483"/>
      <c r="AS342" s="483"/>
      <c r="AT342" s="483"/>
      <c r="AU342" s="483"/>
      <c r="AV342" s="27">
        <v>24</v>
      </c>
      <c r="AW342" s="23"/>
      <c r="AX342" s="382">
        <f>T342-AV342-AW342</f>
        <v>0</v>
      </c>
      <c r="AY342" s="23"/>
      <c r="AZ342" s="515"/>
      <c r="BA342" s="35"/>
      <c r="BB342" s="35"/>
      <c r="BC342" s="304" t="s">
        <v>928</v>
      </c>
      <c r="BD342" s="585" t="s">
        <v>2653</v>
      </c>
    </row>
    <row r="343" spans="1:56" ht="15" customHeight="1" outlineLevel="3">
      <c r="A343" s="815" t="s">
        <v>956</v>
      </c>
      <c r="B343" s="35" t="s">
        <v>2022</v>
      </c>
      <c r="C343" s="35"/>
      <c r="D343" s="35"/>
      <c r="E343" s="8" t="s">
        <v>945</v>
      </c>
      <c r="F343" s="23" t="s">
        <v>2392</v>
      </c>
      <c r="G343" s="35" t="s">
        <v>946</v>
      </c>
      <c r="H343" s="35"/>
      <c r="I343" s="25"/>
      <c r="J343" s="23"/>
      <c r="K343" s="25"/>
      <c r="L343" s="25"/>
      <c r="M343" s="25"/>
      <c r="N343" s="25"/>
      <c r="O343" s="25"/>
      <c r="P343" s="25"/>
      <c r="Q343" s="25"/>
      <c r="R343" s="25"/>
      <c r="S343" s="402"/>
      <c r="T343" s="25">
        <f t="shared" ref="T343:T401" si="24">SUM(U343:AR343)</f>
        <v>3</v>
      </c>
      <c r="U343" s="402"/>
      <c r="V343" s="2"/>
      <c r="W343" s="2"/>
      <c r="X343" s="2"/>
      <c r="Y343" s="2"/>
      <c r="Z343" s="2"/>
      <c r="AA343" s="2"/>
      <c r="AB343" s="2"/>
      <c r="AC343" s="23"/>
      <c r="AD343" s="501"/>
      <c r="AE343" s="501"/>
      <c r="AF343" s="23">
        <v>2</v>
      </c>
      <c r="AG343" s="156"/>
      <c r="AH343" s="23"/>
      <c r="AI343" s="156"/>
      <c r="AJ343" s="482"/>
      <c r="AK343" s="23">
        <v>1</v>
      </c>
      <c r="AL343" s="2"/>
      <c r="AM343" s="673"/>
      <c r="AN343" s="23"/>
      <c r="AO343" s="2"/>
      <c r="AP343" s="2"/>
      <c r="AQ343" s="483"/>
      <c r="AR343" s="483"/>
      <c r="AS343" s="483"/>
      <c r="AT343" s="483"/>
      <c r="AU343" s="483"/>
      <c r="AV343" s="23">
        <v>3</v>
      </c>
      <c r="AW343" s="23">
        <v>0</v>
      </c>
      <c r="AX343" s="382">
        <f>T343-AV343-AW343</f>
        <v>0</v>
      </c>
      <c r="AY343" s="23" t="s">
        <v>656</v>
      </c>
      <c r="AZ343" s="515"/>
      <c r="BA343" s="35"/>
      <c r="BB343" s="35"/>
      <c r="BC343" s="123" t="s">
        <v>1314</v>
      </c>
      <c r="BD343" s="585" t="s">
        <v>2325</v>
      </c>
    </row>
    <row r="344" spans="1:56" ht="15" customHeight="1" outlineLevel="3">
      <c r="A344" s="816"/>
      <c r="B344" s="35" t="s">
        <v>2023</v>
      </c>
      <c r="C344" s="35"/>
      <c r="D344" s="35"/>
      <c r="E344" s="8" t="s">
        <v>945</v>
      </c>
      <c r="F344" s="23"/>
      <c r="G344" s="35" t="s">
        <v>940</v>
      </c>
      <c r="H344" s="35"/>
      <c r="I344" s="25"/>
      <c r="J344" s="23"/>
      <c r="K344" s="25"/>
      <c r="L344" s="25"/>
      <c r="M344" s="25"/>
      <c r="N344" s="25"/>
      <c r="O344" s="25"/>
      <c r="P344" s="25"/>
      <c r="Q344" s="25"/>
      <c r="R344" s="25"/>
      <c r="S344" s="402"/>
      <c r="T344" s="25">
        <f>SUM(U344:AR344)-AI344</f>
        <v>13</v>
      </c>
      <c r="U344" s="402"/>
      <c r="V344" s="2"/>
      <c r="W344" s="2"/>
      <c r="X344" s="2"/>
      <c r="Y344" s="2"/>
      <c r="Z344" s="2"/>
      <c r="AA344" s="23">
        <v>2</v>
      </c>
      <c r="AB344" s="2"/>
      <c r="AC344" s="23"/>
      <c r="AD344" s="501"/>
      <c r="AE344" s="501"/>
      <c r="AF344" s="23">
        <v>6</v>
      </c>
      <c r="AG344" s="156">
        <v>4</v>
      </c>
      <c r="AH344" s="23"/>
      <c r="AI344" s="641">
        <v>8</v>
      </c>
      <c r="AJ344" s="482"/>
      <c r="AK344" s="23"/>
      <c r="AL344" s="2"/>
      <c r="AM344" s="673">
        <v>1</v>
      </c>
      <c r="AN344" s="23"/>
      <c r="AO344" s="2"/>
      <c r="AP344" s="2"/>
      <c r="AQ344" s="483"/>
      <c r="AR344" s="483"/>
      <c r="AS344" s="483"/>
      <c r="AT344" s="483"/>
      <c r="AU344" s="483"/>
      <c r="AV344" s="23">
        <v>0</v>
      </c>
      <c r="AW344" s="23">
        <v>0</v>
      </c>
      <c r="AX344" s="382">
        <v>20</v>
      </c>
      <c r="AY344" s="23"/>
      <c r="AZ344" s="515"/>
      <c r="BA344" s="35"/>
      <c r="BB344" s="35"/>
      <c r="BC344" s="304" t="s">
        <v>1198</v>
      </c>
      <c r="BD344" s="585" t="s">
        <v>2596</v>
      </c>
    </row>
    <row r="345" spans="1:56" ht="15" customHeight="1" outlineLevel="3">
      <c r="A345" s="816"/>
      <c r="B345" s="35" t="s">
        <v>2211</v>
      </c>
      <c r="C345" s="35"/>
      <c r="D345" s="35"/>
      <c r="E345" s="8" t="s">
        <v>939</v>
      </c>
      <c r="F345" s="23" t="s">
        <v>2393</v>
      </c>
      <c r="G345" s="35" t="s">
        <v>946</v>
      </c>
      <c r="H345" s="35"/>
      <c r="I345" s="25"/>
      <c r="J345" s="23"/>
      <c r="K345" s="25"/>
      <c r="L345" s="25"/>
      <c r="M345" s="25"/>
      <c r="N345" s="25"/>
      <c r="O345" s="25"/>
      <c r="P345" s="25"/>
      <c r="Q345" s="25"/>
      <c r="R345" s="25"/>
      <c r="S345" s="402"/>
      <c r="T345" s="25">
        <f>SUM(U345:AR345)</f>
        <v>1</v>
      </c>
      <c r="U345" s="402"/>
      <c r="V345" s="2"/>
      <c r="W345" s="2"/>
      <c r="X345" s="2"/>
      <c r="Y345" s="2"/>
      <c r="Z345" s="2"/>
      <c r="AA345" s="23"/>
      <c r="AB345" s="2"/>
      <c r="AC345" s="23"/>
      <c r="AD345" s="501"/>
      <c r="AE345" s="501"/>
      <c r="AF345" s="23"/>
      <c r="AG345" s="156"/>
      <c r="AH345" s="2"/>
      <c r="AI345" s="2"/>
      <c r="AJ345" s="482"/>
      <c r="AK345" s="23"/>
      <c r="AL345" s="2"/>
      <c r="AM345" s="673">
        <v>1</v>
      </c>
      <c r="AN345" s="23"/>
      <c r="AO345" s="2"/>
      <c r="AP345" s="2"/>
      <c r="AQ345" s="483"/>
      <c r="AR345" s="483"/>
      <c r="AS345" s="483"/>
      <c r="AT345" s="483"/>
      <c r="AU345" s="483"/>
      <c r="AV345" s="23">
        <v>1</v>
      </c>
      <c r="AW345" s="23">
        <v>0</v>
      </c>
      <c r="AX345" s="382">
        <f>T345-AV345-AW345</f>
        <v>0</v>
      </c>
      <c r="AY345" s="23" t="s">
        <v>656</v>
      </c>
      <c r="AZ345" s="515"/>
      <c r="BA345" s="35"/>
      <c r="BB345" s="35"/>
      <c r="BC345" s="123" t="s">
        <v>932</v>
      </c>
      <c r="BD345" s="585" t="s">
        <v>2326</v>
      </c>
    </row>
    <row r="346" spans="1:56" ht="15" customHeight="1" outlineLevel="3">
      <c r="A346" s="816"/>
      <c r="B346" s="35" t="s">
        <v>2024</v>
      </c>
      <c r="C346" s="35"/>
      <c r="D346" s="35"/>
      <c r="E346" s="8" t="s">
        <v>939</v>
      </c>
      <c r="F346" s="23"/>
      <c r="G346" s="35" t="s">
        <v>946</v>
      </c>
      <c r="H346" s="35"/>
      <c r="I346" s="25"/>
      <c r="J346" s="23"/>
      <c r="K346" s="25"/>
      <c r="L346" s="25"/>
      <c r="M346" s="25"/>
      <c r="N346" s="25"/>
      <c r="O346" s="25"/>
      <c r="P346" s="25"/>
      <c r="Q346" s="25"/>
      <c r="R346" s="25"/>
      <c r="S346" s="402"/>
      <c r="T346" s="25">
        <f t="shared" si="24"/>
        <v>16</v>
      </c>
      <c r="U346" s="402"/>
      <c r="V346" s="2"/>
      <c r="W346" s="2"/>
      <c r="X346" s="2"/>
      <c r="Y346" s="2"/>
      <c r="Z346" s="2"/>
      <c r="AA346" s="23">
        <v>2</v>
      </c>
      <c r="AB346" s="2"/>
      <c r="AC346" s="23"/>
      <c r="AD346" s="501"/>
      <c r="AE346" s="501"/>
      <c r="AF346" s="23">
        <v>6</v>
      </c>
      <c r="AG346" s="156">
        <v>4</v>
      </c>
      <c r="AH346" s="2"/>
      <c r="AI346" s="2"/>
      <c r="AJ346" s="482"/>
      <c r="AK346" s="23">
        <v>2</v>
      </c>
      <c r="AL346" s="2"/>
      <c r="AM346" s="2">
        <v>2</v>
      </c>
      <c r="AN346" s="23"/>
      <c r="AO346" s="2"/>
      <c r="AP346" s="2"/>
      <c r="AQ346" s="483"/>
      <c r="AR346" s="483"/>
      <c r="AS346" s="483"/>
      <c r="AT346" s="483"/>
      <c r="AU346" s="483"/>
      <c r="AV346" s="23">
        <v>0</v>
      </c>
      <c r="AW346" s="23"/>
      <c r="AX346" s="382">
        <v>20</v>
      </c>
      <c r="AY346" s="23"/>
      <c r="AZ346" s="515"/>
      <c r="BA346" s="35"/>
      <c r="BB346" s="35"/>
      <c r="BC346" s="304" t="s">
        <v>1198</v>
      </c>
      <c r="BD346" s="585" t="s">
        <v>2576</v>
      </c>
    </row>
    <row r="347" spans="1:56" ht="15" customHeight="1" outlineLevel="3">
      <c r="A347" s="816"/>
      <c r="B347" s="35" t="s">
        <v>2025</v>
      </c>
      <c r="C347" s="35"/>
      <c r="D347" s="35"/>
      <c r="E347" s="8" t="s">
        <v>898</v>
      </c>
      <c r="F347" s="23" t="s">
        <v>2394</v>
      </c>
      <c r="G347" s="35" t="s">
        <v>900</v>
      </c>
      <c r="H347" s="35"/>
      <c r="I347" s="25"/>
      <c r="J347" s="23"/>
      <c r="K347" s="25"/>
      <c r="L347" s="25"/>
      <c r="M347" s="25"/>
      <c r="N347" s="25"/>
      <c r="O347" s="25"/>
      <c r="P347" s="25"/>
      <c r="Q347" s="25"/>
      <c r="R347" s="25"/>
      <c r="S347" s="402"/>
      <c r="T347" s="25">
        <f>SUM(U347:AR347)</f>
        <v>5</v>
      </c>
      <c r="U347" s="402"/>
      <c r="V347" s="2"/>
      <c r="W347" s="2"/>
      <c r="X347" s="2"/>
      <c r="Y347" s="2"/>
      <c r="Z347" s="2"/>
      <c r="AA347" s="23"/>
      <c r="AB347" s="2"/>
      <c r="AC347" s="23"/>
      <c r="AD347" s="501"/>
      <c r="AE347" s="501"/>
      <c r="AF347" s="23">
        <v>2</v>
      </c>
      <c r="AG347" s="156"/>
      <c r="AH347" s="2">
        <v>2</v>
      </c>
      <c r="AI347" s="2"/>
      <c r="AJ347" s="482"/>
      <c r="AK347" s="23">
        <v>1</v>
      </c>
      <c r="AL347" s="2"/>
      <c r="AM347" s="2"/>
      <c r="AN347" s="23"/>
      <c r="AO347" s="2"/>
      <c r="AP347" s="2"/>
      <c r="AQ347" s="483"/>
      <c r="AR347" s="483"/>
      <c r="AS347" s="483"/>
      <c r="AT347" s="483"/>
      <c r="AU347" s="483"/>
      <c r="AV347" s="23">
        <v>10</v>
      </c>
      <c r="AW347" s="23"/>
      <c r="AX347" s="382">
        <v>5</v>
      </c>
      <c r="AY347" s="23"/>
      <c r="AZ347" s="515"/>
      <c r="BA347" s="35"/>
      <c r="BB347" s="35"/>
      <c r="BC347" s="304" t="s">
        <v>1198</v>
      </c>
      <c r="BD347" s="585" t="s">
        <v>2631</v>
      </c>
    </row>
    <row r="348" spans="1:56" ht="15" customHeight="1" outlineLevel="3">
      <c r="A348" s="816"/>
      <c r="B348" s="35" t="s">
        <v>2026</v>
      </c>
      <c r="C348" s="35"/>
      <c r="D348" s="35"/>
      <c r="E348" s="8" t="s">
        <v>898</v>
      </c>
      <c r="F348" s="23"/>
      <c r="G348" s="35" t="s">
        <v>900</v>
      </c>
      <c r="H348" s="35"/>
      <c r="I348" s="25"/>
      <c r="J348" s="23"/>
      <c r="K348" s="25"/>
      <c r="L348" s="25"/>
      <c r="M348" s="25"/>
      <c r="N348" s="25"/>
      <c r="O348" s="25"/>
      <c r="P348" s="25"/>
      <c r="Q348" s="25"/>
      <c r="R348" s="25"/>
      <c r="S348" s="402"/>
      <c r="T348" s="25">
        <f t="shared" si="24"/>
        <v>14</v>
      </c>
      <c r="U348" s="402"/>
      <c r="V348" s="2"/>
      <c r="W348" s="2"/>
      <c r="X348" s="2"/>
      <c r="Y348" s="2"/>
      <c r="Z348" s="2"/>
      <c r="AA348" s="23">
        <v>2</v>
      </c>
      <c r="AB348" s="2"/>
      <c r="AC348" s="23"/>
      <c r="AD348" s="501"/>
      <c r="AE348" s="501"/>
      <c r="AF348" s="23">
        <v>6</v>
      </c>
      <c r="AG348" s="156">
        <v>4</v>
      </c>
      <c r="AH348" s="2"/>
      <c r="AI348" s="2"/>
      <c r="AJ348" s="482"/>
      <c r="AK348" s="23"/>
      <c r="AL348" s="2"/>
      <c r="AM348" s="2">
        <v>2</v>
      </c>
      <c r="AN348" s="23"/>
      <c r="AO348" s="2"/>
      <c r="AP348" s="2"/>
      <c r="AQ348" s="483"/>
      <c r="AR348" s="483"/>
      <c r="AS348" s="483"/>
      <c r="AT348" s="483"/>
      <c r="AU348" s="483"/>
      <c r="AV348" s="23">
        <v>0</v>
      </c>
      <c r="AW348" s="23"/>
      <c r="AX348" s="382">
        <v>14</v>
      </c>
      <c r="AY348" s="23"/>
      <c r="AZ348" s="515"/>
      <c r="BA348" s="35"/>
      <c r="BB348" s="35"/>
      <c r="BC348" s="304" t="s">
        <v>1198</v>
      </c>
      <c r="BD348" s="585" t="s">
        <v>2564</v>
      </c>
    </row>
    <row r="349" spans="1:56" ht="15" customHeight="1" outlineLevel="3">
      <c r="A349" s="817"/>
      <c r="B349" s="35" t="s">
        <v>2027</v>
      </c>
      <c r="C349" s="35"/>
      <c r="D349" s="35"/>
      <c r="E349" s="8" t="s">
        <v>899</v>
      </c>
      <c r="F349" s="23" t="s">
        <v>2395</v>
      </c>
      <c r="G349" s="35" t="s">
        <v>900</v>
      </c>
      <c r="H349" s="35"/>
      <c r="I349" s="25"/>
      <c r="J349" s="23"/>
      <c r="K349" s="25"/>
      <c r="L349" s="25"/>
      <c r="M349" s="25"/>
      <c r="N349" s="25"/>
      <c r="O349" s="25"/>
      <c r="P349" s="25"/>
      <c r="Q349" s="25"/>
      <c r="R349" s="25"/>
      <c r="S349" s="402"/>
      <c r="T349" s="25">
        <f t="shared" si="24"/>
        <v>27</v>
      </c>
      <c r="U349" s="402"/>
      <c r="V349" s="2"/>
      <c r="W349" s="2"/>
      <c r="X349" s="2"/>
      <c r="Y349" s="2"/>
      <c r="Z349" s="2"/>
      <c r="AA349" s="23">
        <v>2</v>
      </c>
      <c r="AB349" s="2"/>
      <c r="AC349" s="23"/>
      <c r="AD349" s="501"/>
      <c r="AE349" s="501"/>
      <c r="AF349" s="23">
        <v>6</v>
      </c>
      <c r="AG349" s="156">
        <v>4</v>
      </c>
      <c r="AH349" s="23">
        <v>10</v>
      </c>
      <c r="AI349" s="2"/>
      <c r="AJ349" s="482"/>
      <c r="AK349" s="23">
        <v>3</v>
      </c>
      <c r="AL349" s="2"/>
      <c r="AM349" s="2">
        <v>2</v>
      </c>
      <c r="AN349" s="23"/>
      <c r="AO349" s="2"/>
      <c r="AP349" s="2"/>
      <c r="AQ349" s="483"/>
      <c r="AR349" s="483"/>
      <c r="AS349" s="483"/>
      <c r="AT349" s="483"/>
      <c r="AU349" s="483"/>
      <c r="AV349" s="23">
        <v>10</v>
      </c>
      <c r="AW349" s="23"/>
      <c r="AX349" s="382">
        <v>27</v>
      </c>
      <c r="AY349" s="23"/>
      <c r="AZ349" s="515"/>
      <c r="BA349" s="35"/>
      <c r="BB349" s="35"/>
      <c r="BC349" s="304" t="s">
        <v>1198</v>
      </c>
      <c r="BD349" s="585" t="s">
        <v>2565</v>
      </c>
    </row>
    <row r="350" spans="1:56" ht="15" customHeight="1" outlineLevel="3">
      <c r="A350" s="35" t="s">
        <v>948</v>
      </c>
      <c r="B350" s="35" t="s">
        <v>953</v>
      </c>
      <c r="C350" s="35"/>
      <c r="D350" s="35"/>
      <c r="E350" s="8" t="s">
        <v>245</v>
      </c>
      <c r="F350" s="23" t="s">
        <v>2327</v>
      </c>
      <c r="G350" s="35" t="s">
        <v>787</v>
      </c>
      <c r="H350" s="35"/>
      <c r="I350" s="35" t="s">
        <v>787</v>
      </c>
      <c r="J350" s="23"/>
      <c r="K350" s="25"/>
      <c r="L350" s="25"/>
      <c r="M350" s="25"/>
      <c r="N350" s="25"/>
      <c r="O350" s="25"/>
      <c r="P350" s="25"/>
      <c r="Q350" s="25"/>
      <c r="R350" s="25"/>
      <c r="S350" s="402"/>
      <c r="T350" s="25">
        <f>SUM(U350:AR350)</f>
        <v>95</v>
      </c>
      <c r="U350" s="402"/>
      <c r="V350" s="2"/>
      <c r="W350" s="2"/>
      <c r="X350" s="2"/>
      <c r="Y350" s="2"/>
      <c r="Z350" s="2"/>
      <c r="AA350" s="23">
        <v>2</v>
      </c>
      <c r="AB350" s="2"/>
      <c r="AC350" s="23"/>
      <c r="AD350" s="501"/>
      <c r="AE350" s="501"/>
      <c r="AF350" s="23">
        <v>18</v>
      </c>
      <c r="AG350" s="156">
        <v>4</v>
      </c>
      <c r="AH350" s="23">
        <v>12</v>
      </c>
      <c r="AI350" s="2">
        <v>2</v>
      </c>
      <c r="AJ350" s="482"/>
      <c r="AK350" s="23">
        <v>8</v>
      </c>
      <c r="AL350" s="2">
        <v>20</v>
      </c>
      <c r="AM350" s="2">
        <v>2</v>
      </c>
      <c r="AN350" s="2">
        <v>0</v>
      </c>
      <c r="AO350" s="2">
        <v>27</v>
      </c>
      <c r="AP350" s="2"/>
      <c r="AQ350" s="483"/>
      <c r="AR350" s="483"/>
      <c r="AS350" s="483"/>
      <c r="AT350" s="483"/>
      <c r="AU350" s="483"/>
      <c r="AV350" s="23">
        <v>95</v>
      </c>
      <c r="AW350" s="382">
        <f>T350-AV350</f>
        <v>0</v>
      </c>
      <c r="AX350" s="382">
        <f>T350-AV350-AW350</f>
        <v>0</v>
      </c>
      <c r="AY350" s="23" t="s">
        <v>656</v>
      </c>
      <c r="AZ350" s="515"/>
      <c r="BA350" s="35"/>
      <c r="BB350" s="35"/>
      <c r="BC350" s="123" t="s">
        <v>932</v>
      </c>
      <c r="BD350" s="528" t="s">
        <v>2373</v>
      </c>
    </row>
    <row r="351" spans="1:56" ht="15" customHeight="1" outlineLevel="3">
      <c r="A351" s="8" t="s">
        <v>100</v>
      </c>
      <c r="B351" s="8" t="s">
        <v>636</v>
      </c>
      <c r="C351" s="37"/>
      <c r="D351" s="35"/>
      <c r="E351" s="8" t="s">
        <v>788</v>
      </c>
      <c r="F351" s="23" t="s">
        <v>2352</v>
      </c>
      <c r="G351" s="35" t="s">
        <v>789</v>
      </c>
      <c r="H351" s="35"/>
      <c r="I351" s="25"/>
      <c r="J351" s="23" t="s">
        <v>58</v>
      </c>
      <c r="K351" s="25"/>
      <c r="L351" s="25"/>
      <c r="M351" s="25"/>
      <c r="N351" s="25"/>
      <c r="O351" s="25"/>
      <c r="P351" s="25"/>
      <c r="Q351" s="25"/>
      <c r="R351" s="25"/>
      <c r="S351" s="824"/>
      <c r="T351" s="25">
        <f t="shared" si="24"/>
        <v>110</v>
      </c>
      <c r="U351" s="824"/>
      <c r="V351" s="824">
        <v>2</v>
      </c>
      <c r="W351" s="824"/>
      <c r="X351" s="824">
        <v>2</v>
      </c>
      <c r="Y351" s="824"/>
      <c r="Z351" s="824"/>
      <c r="AA351" s="824">
        <v>1</v>
      </c>
      <c r="AB351" s="824"/>
      <c r="AC351" s="872">
        <v>2</v>
      </c>
      <c r="AD351" s="778"/>
      <c r="AE351" s="836">
        <v>2</v>
      </c>
      <c r="AF351" s="23">
        <v>22</v>
      </c>
      <c r="AG351" s="824">
        <v>21</v>
      </c>
      <c r="AH351" s="824">
        <v>6</v>
      </c>
      <c r="AI351" s="824">
        <v>8</v>
      </c>
      <c r="AJ351" s="824">
        <v>8</v>
      </c>
      <c r="AK351" s="824">
        <v>4</v>
      </c>
      <c r="AL351" s="824">
        <v>8</v>
      </c>
      <c r="AM351" s="824">
        <v>8</v>
      </c>
      <c r="AN351" s="25">
        <v>4</v>
      </c>
      <c r="AO351" s="824">
        <v>10</v>
      </c>
      <c r="AP351" s="824">
        <v>2</v>
      </c>
      <c r="AQ351" s="402"/>
      <c r="AR351" s="824"/>
      <c r="AS351" s="824"/>
      <c r="AT351" s="402"/>
      <c r="AU351" s="874"/>
      <c r="AV351" s="25">
        <v>110</v>
      </c>
      <c r="AW351" s="881">
        <f>T351+T352-AV351-AV352</f>
        <v>0</v>
      </c>
      <c r="AX351" s="9"/>
      <c r="AY351" s="812" t="s">
        <v>656</v>
      </c>
      <c r="AZ351" s="876"/>
      <c r="BA351" s="35"/>
      <c r="BB351" s="35"/>
      <c r="BC351" s="123" t="s">
        <v>932</v>
      </c>
      <c r="BD351" s="585" t="s">
        <v>2389</v>
      </c>
    </row>
    <row r="352" spans="1:56" ht="15" customHeight="1" outlineLevel="3">
      <c r="A352" s="8" t="s">
        <v>951</v>
      </c>
      <c r="B352" s="8" t="s">
        <v>950</v>
      </c>
      <c r="C352" s="37"/>
      <c r="D352" s="35"/>
      <c r="E352" s="8" t="s">
        <v>790</v>
      </c>
      <c r="F352" s="23" t="s">
        <v>2352</v>
      </c>
      <c r="G352" s="35" t="s">
        <v>789</v>
      </c>
      <c r="H352" s="35"/>
      <c r="I352" s="25"/>
      <c r="J352" s="23"/>
      <c r="K352" s="25"/>
      <c r="L352" s="25"/>
      <c r="M352" s="25"/>
      <c r="N352" s="25"/>
      <c r="O352" s="25"/>
      <c r="P352" s="25"/>
      <c r="Q352" s="25"/>
      <c r="R352" s="25"/>
      <c r="S352" s="826"/>
      <c r="T352" s="25">
        <f t="shared" si="24"/>
        <v>22</v>
      </c>
      <c r="U352" s="826"/>
      <c r="V352" s="826"/>
      <c r="W352" s="826"/>
      <c r="X352" s="826"/>
      <c r="Y352" s="826"/>
      <c r="Z352" s="826"/>
      <c r="AA352" s="826"/>
      <c r="AB352" s="826"/>
      <c r="AC352" s="872"/>
      <c r="AD352" s="779"/>
      <c r="AE352" s="838"/>
      <c r="AF352" s="23">
        <v>18</v>
      </c>
      <c r="AG352" s="826"/>
      <c r="AH352" s="826"/>
      <c r="AI352" s="826"/>
      <c r="AJ352" s="826"/>
      <c r="AK352" s="826"/>
      <c r="AL352" s="826"/>
      <c r="AM352" s="826"/>
      <c r="AN352" s="25">
        <v>4</v>
      </c>
      <c r="AO352" s="826"/>
      <c r="AP352" s="826"/>
      <c r="AQ352" s="404"/>
      <c r="AR352" s="826"/>
      <c r="AS352" s="826"/>
      <c r="AT352" s="404"/>
      <c r="AU352" s="875"/>
      <c r="AV352" s="25">
        <v>22</v>
      </c>
      <c r="AW352" s="883"/>
      <c r="AX352" s="9"/>
      <c r="AY352" s="814"/>
      <c r="AZ352" s="877"/>
      <c r="BA352" s="35"/>
      <c r="BB352" s="35"/>
      <c r="BC352" s="123" t="s">
        <v>932</v>
      </c>
      <c r="BD352" s="528" t="s">
        <v>2372</v>
      </c>
    </row>
    <row r="353" spans="1:56" ht="60" outlineLevel="3">
      <c r="A353" s="349" t="s">
        <v>952</v>
      </c>
      <c r="B353" s="8" t="s">
        <v>2189</v>
      </c>
      <c r="C353" s="37"/>
      <c r="D353" s="35"/>
      <c r="E353" s="8" t="s">
        <v>949</v>
      </c>
      <c r="F353" s="23"/>
      <c r="G353" s="35" t="s">
        <v>787</v>
      </c>
      <c r="H353" s="35"/>
      <c r="I353" s="25"/>
      <c r="J353" s="23"/>
      <c r="K353" s="25"/>
      <c r="L353" s="402"/>
      <c r="M353" s="402"/>
      <c r="N353" s="402"/>
      <c r="O353" s="402"/>
      <c r="P353" s="402"/>
      <c r="Q353" s="402"/>
      <c r="R353" s="402"/>
      <c r="S353" s="403"/>
      <c r="T353" s="25">
        <f t="shared" si="24"/>
        <v>29</v>
      </c>
      <c r="U353" s="403"/>
      <c r="V353" s="403">
        <v>1</v>
      </c>
      <c r="W353" s="403"/>
      <c r="X353" s="403">
        <v>1</v>
      </c>
      <c r="Y353" s="403"/>
      <c r="Z353" s="403"/>
      <c r="AA353" s="403"/>
      <c r="AB353" s="403"/>
      <c r="AC353" s="25"/>
      <c r="AD353" s="481"/>
      <c r="AE353" s="481"/>
      <c r="AF353" s="23">
        <v>11</v>
      </c>
      <c r="AG353" s="403"/>
      <c r="AH353" s="403">
        <v>8</v>
      </c>
      <c r="AI353" s="403"/>
      <c r="AJ353" s="403"/>
      <c r="AK353" s="403">
        <v>3</v>
      </c>
      <c r="AL353" s="403"/>
      <c r="AM353" s="403">
        <v>1</v>
      </c>
      <c r="AN353" s="402">
        <v>4</v>
      </c>
      <c r="AO353" s="403"/>
      <c r="AP353" s="403"/>
      <c r="AQ353" s="480"/>
      <c r="AR353" s="480"/>
      <c r="AS353" s="480"/>
      <c r="AT353" s="480"/>
      <c r="AU353" s="480"/>
      <c r="AV353" s="25">
        <v>29</v>
      </c>
      <c r="AW353" s="382">
        <f>T353-AV353</f>
        <v>0</v>
      </c>
      <c r="AX353" s="484"/>
      <c r="AY353" s="363" t="s">
        <v>656</v>
      </c>
      <c r="AZ353" s="515"/>
      <c r="BA353" s="35"/>
      <c r="BB353" s="35"/>
      <c r="BC353" s="123" t="s">
        <v>932</v>
      </c>
      <c r="BD353" s="528" t="s">
        <v>2417</v>
      </c>
    </row>
    <row r="354" spans="1:56" outlineLevel="3">
      <c r="A354" s="815" t="s">
        <v>390</v>
      </c>
      <c r="B354" s="8" t="s">
        <v>1573</v>
      </c>
      <c r="C354" s="35"/>
      <c r="D354" s="35"/>
      <c r="E354" s="35" t="s">
        <v>1572</v>
      </c>
      <c r="F354" s="23" t="s">
        <v>793</v>
      </c>
      <c r="G354" s="35" t="s">
        <v>794</v>
      </c>
      <c r="H354" s="35"/>
      <c r="I354" s="25"/>
      <c r="J354" s="25"/>
      <c r="K354" s="25"/>
      <c r="L354" s="402"/>
      <c r="M354" s="824">
        <f>N354+S354</f>
        <v>0</v>
      </c>
      <c r="N354" s="824">
        <f>SUM(O354:R354)</f>
        <v>0</v>
      </c>
      <c r="O354" s="824"/>
      <c r="P354" s="824"/>
      <c r="Q354" s="824"/>
      <c r="R354" s="824"/>
      <c r="S354" s="824"/>
      <c r="T354" s="13">
        <f t="shared" si="24"/>
        <v>59</v>
      </c>
      <c r="U354" s="824"/>
      <c r="V354" s="824">
        <v>1</v>
      </c>
      <c r="W354" s="824"/>
      <c r="X354" s="824">
        <v>2</v>
      </c>
      <c r="Y354" s="824"/>
      <c r="Z354" s="824"/>
      <c r="AA354" s="824">
        <v>1</v>
      </c>
      <c r="AB354" s="824"/>
      <c r="AC354" s="872"/>
      <c r="AD354" s="778"/>
      <c r="AE354" s="836">
        <v>4</v>
      </c>
      <c r="AF354" s="23">
        <v>6</v>
      </c>
      <c r="AG354" s="824">
        <v>15</v>
      </c>
      <c r="AH354" s="824">
        <v>4</v>
      </c>
      <c r="AI354" s="824"/>
      <c r="AJ354" s="824"/>
      <c r="AK354" s="824">
        <v>6</v>
      </c>
      <c r="AL354" s="824">
        <v>2</v>
      </c>
      <c r="AM354" s="824">
        <v>2</v>
      </c>
      <c r="AN354" s="824">
        <v>6</v>
      </c>
      <c r="AO354" s="824">
        <v>8</v>
      </c>
      <c r="AP354" s="824">
        <v>2</v>
      </c>
      <c r="AQ354" s="402"/>
      <c r="AR354" s="824"/>
      <c r="AS354" s="824"/>
      <c r="AT354" s="25"/>
      <c r="AU354" s="874"/>
      <c r="AV354" s="25">
        <f>12+5</f>
        <v>17</v>
      </c>
      <c r="AW354" s="881">
        <f>T354+T355+T356-AV354-AV355-AV356</f>
        <v>0</v>
      </c>
      <c r="AX354" s="9"/>
      <c r="AY354" s="824" t="s">
        <v>795</v>
      </c>
      <c r="AZ354" s="878"/>
      <c r="BA354" s="41"/>
      <c r="BB354" s="41"/>
      <c r="BC354" s="123" t="s">
        <v>1314</v>
      </c>
      <c r="BD354" s="507" t="s">
        <v>2210</v>
      </c>
    </row>
    <row r="355" spans="1:56" ht="18" customHeight="1" outlineLevel="3">
      <c r="A355" s="816"/>
      <c r="B355" s="8" t="s">
        <v>1666</v>
      </c>
      <c r="C355" s="35"/>
      <c r="D355" s="35"/>
      <c r="E355" s="35" t="s">
        <v>1574</v>
      </c>
      <c r="F355" s="23" t="s">
        <v>798</v>
      </c>
      <c r="G355" s="35" t="s">
        <v>794</v>
      </c>
      <c r="H355" s="35"/>
      <c r="I355" s="25"/>
      <c r="J355" s="25"/>
      <c r="K355" s="25"/>
      <c r="L355" s="403"/>
      <c r="M355" s="825"/>
      <c r="N355" s="825"/>
      <c r="O355" s="825"/>
      <c r="P355" s="825"/>
      <c r="Q355" s="825"/>
      <c r="R355" s="825"/>
      <c r="S355" s="825"/>
      <c r="T355" s="13">
        <f t="shared" si="24"/>
        <v>4</v>
      </c>
      <c r="U355" s="825"/>
      <c r="V355" s="825"/>
      <c r="W355" s="825"/>
      <c r="X355" s="825"/>
      <c r="Y355" s="825"/>
      <c r="Z355" s="825"/>
      <c r="AA355" s="825"/>
      <c r="AB355" s="825"/>
      <c r="AC355" s="872"/>
      <c r="AD355" s="481"/>
      <c r="AE355" s="837"/>
      <c r="AF355" s="23">
        <v>4</v>
      </c>
      <c r="AG355" s="825"/>
      <c r="AH355" s="825"/>
      <c r="AI355" s="825"/>
      <c r="AJ355" s="825"/>
      <c r="AK355" s="825"/>
      <c r="AL355" s="825"/>
      <c r="AM355" s="825"/>
      <c r="AN355" s="825"/>
      <c r="AO355" s="825"/>
      <c r="AP355" s="825"/>
      <c r="AQ355" s="403"/>
      <c r="AR355" s="825"/>
      <c r="AS355" s="825"/>
      <c r="AT355" s="25"/>
      <c r="AU355" s="884"/>
      <c r="AV355" s="25">
        <f>12+10+3</f>
        <v>25</v>
      </c>
      <c r="AW355" s="882"/>
      <c r="AX355" s="9"/>
      <c r="AY355" s="825"/>
      <c r="AZ355" s="879"/>
      <c r="BA355" s="41"/>
      <c r="BB355" s="41"/>
      <c r="BC355" s="123" t="s">
        <v>1314</v>
      </c>
      <c r="BD355" s="585" t="s">
        <v>2172</v>
      </c>
    </row>
    <row r="356" spans="1:56" ht="18" customHeight="1" outlineLevel="3">
      <c r="A356" s="817"/>
      <c r="B356" s="8" t="s">
        <v>796</v>
      </c>
      <c r="C356" s="35"/>
      <c r="D356" s="35"/>
      <c r="E356" s="35" t="s">
        <v>799</v>
      </c>
      <c r="F356" s="23" t="s">
        <v>800</v>
      </c>
      <c r="G356" s="35" t="s">
        <v>789</v>
      </c>
      <c r="H356" s="35"/>
      <c r="I356" s="25"/>
      <c r="J356" s="25"/>
      <c r="K356" s="25"/>
      <c r="L356" s="404"/>
      <c r="M356" s="826"/>
      <c r="N356" s="826"/>
      <c r="O356" s="826"/>
      <c r="P356" s="826"/>
      <c r="Q356" s="826"/>
      <c r="R356" s="826"/>
      <c r="S356" s="826"/>
      <c r="T356" s="13">
        <f t="shared" si="24"/>
        <v>4</v>
      </c>
      <c r="U356" s="826"/>
      <c r="V356" s="826"/>
      <c r="W356" s="826"/>
      <c r="X356" s="826"/>
      <c r="Y356" s="826"/>
      <c r="Z356" s="826"/>
      <c r="AA356" s="826"/>
      <c r="AB356" s="826"/>
      <c r="AC356" s="872"/>
      <c r="AD356" s="779"/>
      <c r="AE356" s="838"/>
      <c r="AF356" s="23">
        <v>4</v>
      </c>
      <c r="AG356" s="826"/>
      <c r="AH356" s="826"/>
      <c r="AI356" s="826"/>
      <c r="AJ356" s="826"/>
      <c r="AK356" s="826"/>
      <c r="AL356" s="826"/>
      <c r="AM356" s="826"/>
      <c r="AN356" s="826"/>
      <c r="AO356" s="826"/>
      <c r="AP356" s="826"/>
      <c r="AQ356" s="404"/>
      <c r="AR356" s="826"/>
      <c r="AS356" s="826"/>
      <c r="AT356" s="25"/>
      <c r="AU356" s="875"/>
      <c r="AV356" s="25">
        <f>12+10+3</f>
        <v>25</v>
      </c>
      <c r="AW356" s="883"/>
      <c r="AX356" s="9"/>
      <c r="AY356" s="826"/>
      <c r="AZ356" s="880"/>
      <c r="BA356" s="41"/>
      <c r="BB356" s="41"/>
      <c r="BC356" s="123" t="s">
        <v>1314</v>
      </c>
      <c r="BD356" s="585" t="s">
        <v>2172</v>
      </c>
    </row>
    <row r="357" spans="1:56" outlineLevel="2">
      <c r="A357" s="6" t="s">
        <v>801</v>
      </c>
      <c r="B357" s="22"/>
      <c r="C357" s="22"/>
      <c r="D357" s="22"/>
      <c r="E357" s="22"/>
      <c r="F357" s="22"/>
      <c r="G357" s="22"/>
      <c r="H357" s="22"/>
      <c r="I357" s="22"/>
      <c r="J357" s="22"/>
      <c r="K357" s="22"/>
      <c r="L357" s="22"/>
      <c r="M357" s="22"/>
      <c r="N357" s="22"/>
      <c r="O357" s="22"/>
      <c r="P357" s="22"/>
      <c r="Q357" s="22"/>
      <c r="R357" s="22"/>
      <c r="S357" s="22"/>
      <c r="T357" s="22"/>
      <c r="U357" s="22"/>
      <c r="V357" s="22"/>
      <c r="W357" s="224"/>
      <c r="X357" s="22"/>
      <c r="Y357" s="22"/>
      <c r="Z357" s="22"/>
      <c r="AA357" s="22"/>
      <c r="AB357" s="22"/>
      <c r="AC357" s="10"/>
      <c r="AD357" s="22"/>
      <c r="AE357" s="22"/>
      <c r="AF357" s="22"/>
      <c r="AG357" s="22"/>
      <c r="AH357" s="22"/>
      <c r="AI357" s="144"/>
      <c r="AJ357" s="144"/>
      <c r="AK357" s="144"/>
      <c r="AL357" s="145"/>
      <c r="AM357" s="145"/>
      <c r="AN357" s="145"/>
      <c r="AO357" s="145"/>
      <c r="AP357" s="144"/>
      <c r="AQ357" s="144"/>
      <c r="AR357" s="144"/>
      <c r="AS357" s="144"/>
      <c r="AT357" s="144"/>
      <c r="AU357" s="225"/>
      <c r="AV357" s="160"/>
      <c r="AW357" s="160"/>
      <c r="AX357" s="385"/>
      <c r="AY357" s="225"/>
      <c r="AZ357" s="517"/>
      <c r="BA357" s="732"/>
      <c r="BB357" s="732"/>
      <c r="BC357" s="160"/>
      <c r="BD357" s="225"/>
    </row>
    <row r="358" spans="1:56" ht="15" customHeight="1" outlineLevel="4">
      <c r="A358" s="122" t="s">
        <v>389</v>
      </c>
      <c r="B358" s="122" t="s">
        <v>389</v>
      </c>
      <c r="C358" s="122"/>
      <c r="D358" s="227"/>
      <c r="E358" s="587" t="s">
        <v>802</v>
      </c>
      <c r="F358" s="46" t="s">
        <v>803</v>
      </c>
      <c r="G358" s="227"/>
      <c r="H358" s="227"/>
      <c r="I358" s="320"/>
      <c r="J358" s="320"/>
      <c r="K358" s="320"/>
      <c r="L358" s="320"/>
      <c r="M358" s="320">
        <f>N358+S358</f>
        <v>0</v>
      </c>
      <c r="N358" s="320">
        <f t="shared" ref="N358:N364" si="25">SUM(O358:R358)</f>
        <v>0</v>
      </c>
      <c r="O358" s="320"/>
      <c r="P358" s="320"/>
      <c r="Q358" s="320"/>
      <c r="R358" s="320"/>
      <c r="S358" s="320"/>
      <c r="T358" s="54">
        <f t="shared" si="24"/>
        <v>44</v>
      </c>
      <c r="U358" s="320"/>
      <c r="V358" s="46">
        <v>1</v>
      </c>
      <c r="W358" s="46"/>
      <c r="X358" s="46">
        <v>2</v>
      </c>
      <c r="Y358" s="46"/>
      <c r="Z358" s="46"/>
      <c r="AA358" s="46">
        <v>2</v>
      </c>
      <c r="AB358" s="46">
        <v>1</v>
      </c>
      <c r="AC358" s="46"/>
      <c r="AD358" s="367"/>
      <c r="AE358" s="367">
        <v>2</v>
      </c>
      <c r="AF358" s="46"/>
      <c r="AG358" s="195">
        <v>5</v>
      </c>
      <c r="AH358" s="46">
        <v>1</v>
      </c>
      <c r="AI358" s="125"/>
      <c r="AJ358" s="110"/>
      <c r="AK358" s="125">
        <v>10</v>
      </c>
      <c r="AL358" s="125">
        <v>2</v>
      </c>
      <c r="AM358" s="125">
        <v>2</v>
      </c>
      <c r="AN358" s="125">
        <v>6</v>
      </c>
      <c r="AO358" s="125">
        <v>8</v>
      </c>
      <c r="AP358" s="125">
        <v>2</v>
      </c>
      <c r="AQ358" s="588"/>
      <c r="AR358" s="588"/>
      <c r="AS358" s="588"/>
      <c r="AT358" s="588"/>
      <c r="AU358" s="374"/>
      <c r="AV358" s="46">
        <v>6</v>
      </c>
      <c r="AW358" s="46"/>
      <c r="AX358" s="387"/>
      <c r="AY358" s="589" t="s">
        <v>656</v>
      </c>
      <c r="AZ358" s="590" t="s">
        <v>1575</v>
      </c>
      <c r="BA358" s="733"/>
      <c r="BB358" s="733"/>
      <c r="BC358" s="115"/>
      <c r="BD358" s="592"/>
    </row>
    <row r="359" spans="1:56" ht="15" customHeight="1" outlineLevel="4">
      <c r="A359" s="122" t="s">
        <v>96</v>
      </c>
      <c r="B359" s="122" t="s">
        <v>96</v>
      </c>
      <c r="C359" s="122"/>
      <c r="D359" s="227"/>
      <c r="E359" s="227" t="s">
        <v>804</v>
      </c>
      <c r="F359" s="46" t="s">
        <v>803</v>
      </c>
      <c r="G359" s="227"/>
      <c r="H359" s="227"/>
      <c r="I359" s="320"/>
      <c r="J359" s="320"/>
      <c r="K359" s="320"/>
      <c r="L359" s="320"/>
      <c r="M359" s="320"/>
      <c r="N359" s="320">
        <f t="shared" si="25"/>
        <v>0</v>
      </c>
      <c r="O359" s="320"/>
      <c r="P359" s="320"/>
      <c r="Q359" s="320"/>
      <c r="R359" s="320"/>
      <c r="S359" s="320"/>
      <c r="T359" s="54">
        <f t="shared" si="24"/>
        <v>72</v>
      </c>
      <c r="U359" s="395"/>
      <c r="V359" s="51"/>
      <c r="W359" s="51"/>
      <c r="X359" s="51"/>
      <c r="Y359" s="46"/>
      <c r="Z359" s="46"/>
      <c r="AA359" s="51"/>
      <c r="AB359" s="51"/>
      <c r="AC359" s="51"/>
      <c r="AD359" s="786"/>
      <c r="AE359" s="367">
        <v>2</v>
      </c>
      <c r="AF359" s="46">
        <v>9</v>
      </c>
      <c r="AG359" s="195">
        <v>15</v>
      </c>
      <c r="AH359" s="46">
        <v>8</v>
      </c>
      <c r="AI359" s="51">
        <v>0</v>
      </c>
      <c r="AJ359" s="195">
        <v>8</v>
      </c>
      <c r="AK359" s="46">
        <v>10</v>
      </c>
      <c r="AL359" s="46">
        <v>2</v>
      </c>
      <c r="AM359" s="46">
        <v>2</v>
      </c>
      <c r="AN359" s="46">
        <v>6</v>
      </c>
      <c r="AO359" s="46">
        <v>8</v>
      </c>
      <c r="AP359" s="46">
        <v>2</v>
      </c>
      <c r="AQ359" s="46"/>
      <c r="AR359" s="46"/>
      <c r="AS359" s="46"/>
      <c r="AT359" s="46"/>
      <c r="AU359" s="320"/>
      <c r="AV359" s="46">
        <v>21</v>
      </c>
      <c r="AW359" s="387">
        <f>T359-AV359</f>
        <v>51</v>
      </c>
      <c r="AX359" s="387">
        <f>T359-AV359-AW359</f>
        <v>0</v>
      </c>
      <c r="AY359" s="589" t="s">
        <v>656</v>
      </c>
      <c r="AZ359" s="590"/>
      <c r="BA359" s="733"/>
      <c r="BB359" s="733"/>
      <c r="BC359" s="591" t="s">
        <v>1951</v>
      </c>
      <c r="BD359" s="592" t="s">
        <v>1949</v>
      </c>
    </row>
    <row r="360" spans="1:56" ht="31.35" customHeight="1" outlineLevel="4">
      <c r="A360" s="35" t="s">
        <v>1968</v>
      </c>
      <c r="B360" s="8" t="s">
        <v>2179</v>
      </c>
      <c r="C360" s="35"/>
      <c r="D360" s="35"/>
      <c r="E360" s="683" t="s">
        <v>2180</v>
      </c>
      <c r="F360" s="23" t="s">
        <v>2221</v>
      </c>
      <c r="G360" s="35"/>
      <c r="H360" s="35"/>
      <c r="I360" s="25"/>
      <c r="J360" s="25"/>
      <c r="K360" s="25"/>
      <c r="L360" s="25"/>
      <c r="M360" s="25"/>
      <c r="N360" s="25"/>
      <c r="O360" s="25"/>
      <c r="P360" s="25"/>
      <c r="Q360" s="25"/>
      <c r="R360" s="25"/>
      <c r="S360" s="25"/>
      <c r="T360" s="684">
        <f>SUM(U360:AR360)</f>
        <v>15</v>
      </c>
      <c r="U360" s="685"/>
      <c r="V360" s="675"/>
      <c r="W360" s="675"/>
      <c r="X360" s="675"/>
      <c r="Y360" s="675"/>
      <c r="Z360" s="675"/>
      <c r="AA360" s="675"/>
      <c r="AB360" s="675"/>
      <c r="AC360" s="675"/>
      <c r="AD360" s="686"/>
      <c r="AE360" s="686"/>
      <c r="AF360" s="675"/>
      <c r="AG360" s="675">
        <v>15</v>
      </c>
      <c r="AH360" s="675"/>
      <c r="AI360" s="675"/>
      <c r="AJ360" s="675"/>
      <c r="AK360" s="675"/>
      <c r="AL360" s="675"/>
      <c r="AM360" s="675"/>
      <c r="AN360" s="675"/>
      <c r="AO360" s="675"/>
      <c r="AP360" s="675"/>
      <c r="AQ360" s="675"/>
      <c r="AR360" s="196"/>
      <c r="AS360" s="196"/>
      <c r="AT360" s="196"/>
      <c r="AU360" s="684"/>
      <c r="AV360" s="196">
        <v>15</v>
      </c>
      <c r="AW360" s="687">
        <v>0</v>
      </c>
      <c r="AX360" s="687">
        <v>0</v>
      </c>
      <c r="AY360" s="377" t="s">
        <v>656</v>
      </c>
      <c r="AZ360" s="518"/>
      <c r="BA360" s="734"/>
      <c r="BB360" s="734"/>
      <c r="BC360" s="123" t="s">
        <v>932</v>
      </c>
      <c r="BD360" s="818" t="s">
        <v>2349</v>
      </c>
    </row>
    <row r="361" spans="1:56" ht="31.35" customHeight="1" outlineLevel="4">
      <c r="A361" s="35" t="s">
        <v>1968</v>
      </c>
      <c r="B361" s="8" t="s">
        <v>2179</v>
      </c>
      <c r="C361" s="35"/>
      <c r="D361" s="35"/>
      <c r="E361" s="683" t="s">
        <v>2180</v>
      </c>
      <c r="F361" s="23" t="s">
        <v>2224</v>
      </c>
      <c r="G361" s="35"/>
      <c r="H361" s="35"/>
      <c r="I361" s="25"/>
      <c r="J361" s="25"/>
      <c r="K361" s="25"/>
      <c r="L361" s="25"/>
      <c r="M361" s="25"/>
      <c r="N361" s="25"/>
      <c r="O361" s="25"/>
      <c r="P361" s="25"/>
      <c r="Q361" s="25"/>
      <c r="R361" s="25"/>
      <c r="S361" s="25"/>
      <c r="T361" s="684">
        <f>SUM(U361:AR361)</f>
        <v>49</v>
      </c>
      <c r="U361" s="685"/>
      <c r="V361" s="675"/>
      <c r="W361" s="675"/>
      <c r="X361" s="675"/>
      <c r="Y361" s="675"/>
      <c r="Z361" s="675"/>
      <c r="AA361" s="675">
        <v>1</v>
      </c>
      <c r="AB361" s="675"/>
      <c r="AC361" s="675"/>
      <c r="AD361" s="686"/>
      <c r="AE361" s="686">
        <v>2</v>
      </c>
      <c r="AF361" s="675">
        <v>6</v>
      </c>
      <c r="AG361" s="675"/>
      <c r="AH361" s="675">
        <v>2</v>
      </c>
      <c r="AI361" s="675">
        <v>8</v>
      </c>
      <c r="AJ361" s="675">
        <v>8</v>
      </c>
      <c r="AK361" s="675">
        <v>4</v>
      </c>
      <c r="AL361" s="675">
        <v>2</v>
      </c>
      <c r="AM361" s="675">
        <v>2</v>
      </c>
      <c r="AN361" s="675">
        <v>6</v>
      </c>
      <c r="AO361" s="675">
        <v>6</v>
      </c>
      <c r="AP361" s="675">
        <v>2</v>
      </c>
      <c r="AQ361" s="675"/>
      <c r="AR361" s="196"/>
      <c r="AS361" s="196"/>
      <c r="AT361" s="196"/>
      <c r="AU361" s="684"/>
      <c r="AV361" s="196">
        <v>40</v>
      </c>
      <c r="AW361" s="687">
        <v>0</v>
      </c>
      <c r="AX361" s="687">
        <v>0</v>
      </c>
      <c r="AY361" s="377" t="s">
        <v>656</v>
      </c>
      <c r="AZ361" s="661" t="s">
        <v>2227</v>
      </c>
      <c r="BA361" s="735"/>
      <c r="BB361" s="735"/>
      <c r="BC361" s="123" t="s">
        <v>932</v>
      </c>
      <c r="BD361" s="819"/>
    </row>
    <row r="362" spans="1:56" ht="31.35" customHeight="1" outlineLevel="4">
      <c r="A362" s="35" t="s">
        <v>1968</v>
      </c>
      <c r="B362" s="8" t="s">
        <v>2179</v>
      </c>
      <c r="C362" s="35"/>
      <c r="D362" s="35"/>
      <c r="E362" s="683" t="s">
        <v>2180</v>
      </c>
      <c r="F362" s="23" t="s">
        <v>2588</v>
      </c>
      <c r="G362" s="35"/>
      <c r="H362" s="35"/>
      <c r="I362" s="25"/>
      <c r="J362" s="25"/>
      <c r="K362" s="25"/>
      <c r="L362" s="25"/>
      <c r="M362" s="25"/>
      <c r="N362" s="25"/>
      <c r="O362" s="25"/>
      <c r="P362" s="25"/>
      <c r="Q362" s="25"/>
      <c r="R362" s="25"/>
      <c r="S362" s="25"/>
      <c r="T362" s="684">
        <f>SUM(U362:AR362)</f>
        <v>0</v>
      </c>
      <c r="U362" s="685"/>
      <c r="V362" s="675"/>
      <c r="W362" s="675"/>
      <c r="X362" s="675"/>
      <c r="Y362" s="675"/>
      <c r="Z362" s="675"/>
      <c r="AA362" s="675"/>
      <c r="AB362" s="675"/>
      <c r="AC362" s="675"/>
      <c r="AD362" s="686"/>
      <c r="AE362" s="686"/>
      <c r="AF362" s="675"/>
      <c r="AG362" s="675"/>
      <c r="AH362" s="675"/>
      <c r="AI362" s="675"/>
      <c r="AJ362" s="675"/>
      <c r="AK362" s="675"/>
      <c r="AL362" s="675"/>
      <c r="AM362" s="675"/>
      <c r="AN362" s="675"/>
      <c r="AO362" s="675"/>
      <c r="AP362" s="675"/>
      <c r="AQ362" s="675"/>
      <c r="AR362" s="196"/>
      <c r="AS362" s="196"/>
      <c r="AT362" s="196"/>
      <c r="AU362" s="684"/>
      <c r="AV362" s="196">
        <v>64</v>
      </c>
      <c r="AW362" s="687">
        <v>0</v>
      </c>
      <c r="AX362" s="687">
        <v>0</v>
      </c>
      <c r="AY362" s="377" t="s">
        <v>656</v>
      </c>
      <c r="AZ362" s="661"/>
      <c r="BA362" s="735"/>
      <c r="BB362" s="735"/>
      <c r="BC362" s="123" t="s">
        <v>932</v>
      </c>
      <c r="BD362" s="789" t="s">
        <v>2589</v>
      </c>
    </row>
    <row r="363" spans="1:56" outlineLevel="4">
      <c r="A363" s="35" t="s">
        <v>98</v>
      </c>
      <c r="B363" s="35" t="s">
        <v>98</v>
      </c>
      <c r="C363" s="35"/>
      <c r="D363" s="35"/>
      <c r="E363" s="35" t="s">
        <v>805</v>
      </c>
      <c r="F363" s="23" t="s">
        <v>2225</v>
      </c>
      <c r="G363" s="35"/>
      <c r="H363" s="35"/>
      <c r="I363" s="25"/>
      <c r="J363" s="25"/>
      <c r="K363" s="25"/>
      <c r="L363" s="25"/>
      <c r="M363" s="25"/>
      <c r="N363" s="25">
        <f>SUM(O363:R363)</f>
        <v>0</v>
      </c>
      <c r="O363" s="25"/>
      <c r="P363" s="25"/>
      <c r="Q363" s="25"/>
      <c r="R363" s="25"/>
      <c r="S363" s="25"/>
      <c r="T363" s="820">
        <f>SUM(U363:AR363)</f>
        <v>52</v>
      </c>
      <c r="U363" s="25"/>
      <c r="V363" s="23"/>
      <c r="W363" s="23"/>
      <c r="X363" s="23"/>
      <c r="Y363" s="23"/>
      <c r="Z363" s="23"/>
      <c r="AA363" s="23"/>
      <c r="AB363" s="23"/>
      <c r="AC363" s="23"/>
      <c r="AD363" s="2"/>
      <c r="AE363" s="812">
        <v>2</v>
      </c>
      <c r="AF363" s="822">
        <v>13</v>
      </c>
      <c r="AG363" s="822">
        <v>15</v>
      </c>
      <c r="AH363" s="822"/>
      <c r="AI363" s="822">
        <v>0</v>
      </c>
      <c r="AJ363" s="822"/>
      <c r="AK363" s="822">
        <v>8</v>
      </c>
      <c r="AL363" s="822">
        <v>2</v>
      </c>
      <c r="AM363" s="822">
        <v>2</v>
      </c>
      <c r="AN363" s="822">
        <v>6</v>
      </c>
      <c r="AO363" s="822">
        <v>2</v>
      </c>
      <c r="AP363" s="822">
        <v>2</v>
      </c>
      <c r="AQ363" s="795"/>
      <c r="AR363" s="822"/>
      <c r="AS363" s="23"/>
      <c r="AT363" s="23"/>
      <c r="AU363" s="25"/>
      <c r="AV363" s="23">
        <v>21</v>
      </c>
      <c r="AW363" s="382">
        <v>0</v>
      </c>
      <c r="AX363" s="382">
        <v>0</v>
      </c>
      <c r="AY363" s="377" t="s">
        <v>656</v>
      </c>
      <c r="AZ363" s="518"/>
      <c r="BA363" s="734"/>
      <c r="BB363" s="734"/>
      <c r="BC363" s="123" t="s">
        <v>932</v>
      </c>
      <c r="BD363" s="815" t="s">
        <v>2222</v>
      </c>
    </row>
    <row r="364" spans="1:56" outlineLevel="4">
      <c r="A364" s="35" t="s">
        <v>98</v>
      </c>
      <c r="B364" s="35" t="s">
        <v>98</v>
      </c>
      <c r="C364" s="35"/>
      <c r="D364" s="35"/>
      <c r="E364" s="35" t="s">
        <v>805</v>
      </c>
      <c r="F364" s="23" t="s">
        <v>2226</v>
      </c>
      <c r="G364" s="35"/>
      <c r="H364" s="35"/>
      <c r="I364" s="25"/>
      <c r="J364" s="25"/>
      <c r="K364" s="25"/>
      <c r="L364" s="25"/>
      <c r="M364" s="25"/>
      <c r="N364" s="25">
        <f t="shared" si="25"/>
        <v>0</v>
      </c>
      <c r="O364" s="25"/>
      <c r="P364" s="25"/>
      <c r="Q364" s="25"/>
      <c r="R364" s="25"/>
      <c r="S364" s="25"/>
      <c r="T364" s="821"/>
      <c r="U364" s="25"/>
      <c r="V364" s="23"/>
      <c r="W364" s="23"/>
      <c r="X364" s="23"/>
      <c r="Y364" s="23"/>
      <c r="Z364" s="23"/>
      <c r="AA364" s="23"/>
      <c r="AB364" s="23"/>
      <c r="AC364" s="23"/>
      <c r="AD364" s="412"/>
      <c r="AE364" s="814"/>
      <c r="AF364" s="823"/>
      <c r="AG364" s="823">
        <v>15</v>
      </c>
      <c r="AH364" s="823"/>
      <c r="AI364" s="823">
        <v>0</v>
      </c>
      <c r="AJ364" s="823"/>
      <c r="AK364" s="823">
        <v>8</v>
      </c>
      <c r="AL364" s="823">
        <v>2</v>
      </c>
      <c r="AM364" s="823">
        <v>2</v>
      </c>
      <c r="AN364" s="823">
        <v>6</v>
      </c>
      <c r="AO364" s="823">
        <v>2</v>
      </c>
      <c r="AP364" s="823">
        <v>2</v>
      </c>
      <c r="AQ364" s="796"/>
      <c r="AR364" s="823"/>
      <c r="AS364" s="23"/>
      <c r="AT364" s="23"/>
      <c r="AU364" s="25"/>
      <c r="AV364" s="23">
        <f>6+24</f>
        <v>30</v>
      </c>
      <c r="AW364" s="382">
        <v>0</v>
      </c>
      <c r="AX364" s="382">
        <v>0</v>
      </c>
      <c r="AY364" s="377" t="s">
        <v>656</v>
      </c>
      <c r="AZ364" s="518"/>
      <c r="BA364" s="734"/>
      <c r="BB364" s="734"/>
      <c r="BC364" s="123" t="s">
        <v>932</v>
      </c>
      <c r="BD364" s="817"/>
    </row>
    <row r="365" spans="1:56" outlineLevel="3">
      <c r="A365" s="6" t="s">
        <v>806</v>
      </c>
      <c r="B365" s="22"/>
      <c r="C365" s="22"/>
      <c r="D365" s="22"/>
      <c r="E365" s="22"/>
      <c r="F365" s="22"/>
      <c r="G365" s="22"/>
      <c r="H365" s="22"/>
      <c r="I365" s="22"/>
      <c r="J365" s="22"/>
      <c r="K365" s="22"/>
      <c r="L365" s="22"/>
      <c r="M365" s="22"/>
      <c r="N365" s="22"/>
      <c r="O365" s="22"/>
      <c r="P365" s="22"/>
      <c r="Q365" s="22"/>
      <c r="R365" s="22"/>
      <c r="S365" s="22"/>
      <c r="T365" s="22"/>
      <c r="U365" s="22"/>
      <c r="V365" s="22"/>
      <c r="W365" s="224"/>
      <c r="X365" s="22"/>
      <c r="Y365" s="22"/>
      <c r="Z365" s="22"/>
      <c r="AA365" s="22"/>
      <c r="AB365" s="22"/>
      <c r="AC365" s="10"/>
      <c r="AD365" s="22"/>
      <c r="AE365" s="22"/>
      <c r="AF365" s="22"/>
      <c r="AG365" s="22"/>
      <c r="AH365" s="22"/>
      <c r="AI365" s="22"/>
      <c r="AJ365" s="22"/>
      <c r="AK365" s="22"/>
      <c r="AL365" s="161"/>
      <c r="AM365" s="161"/>
      <c r="AN365" s="161"/>
      <c r="AO365" s="161"/>
      <c r="AP365" s="22"/>
      <c r="AQ365" s="22"/>
      <c r="AR365" s="22"/>
      <c r="AS365" s="22"/>
      <c r="AT365" s="22"/>
      <c r="AU365" s="22"/>
      <c r="AV365" s="160"/>
      <c r="AW365" s="160"/>
      <c r="AX365" s="385"/>
      <c r="AY365" s="225"/>
      <c r="AZ365" s="517"/>
      <c r="BA365" s="732"/>
      <c r="BB365" s="732"/>
      <c r="BC365" s="160"/>
      <c r="BD365" s="225"/>
    </row>
    <row r="366" spans="1:56" ht="15" customHeight="1" outlineLevel="3">
      <c r="A366" s="114" t="s">
        <v>1993</v>
      </c>
      <c r="B366" s="120"/>
      <c r="C366" s="121"/>
      <c r="D366" s="122"/>
      <c r="E366" s="114" t="s">
        <v>40</v>
      </c>
      <c r="F366" s="46" t="s">
        <v>40</v>
      </c>
      <c r="G366" s="114"/>
      <c r="H366" s="114"/>
      <c r="I366" s="320"/>
      <c r="J366" s="46" t="s">
        <v>785</v>
      </c>
      <c r="K366" s="320"/>
      <c r="L366" s="320"/>
      <c r="M366" s="320"/>
      <c r="N366" s="320"/>
      <c r="O366" s="320"/>
      <c r="P366" s="320"/>
      <c r="Q366" s="320"/>
      <c r="R366" s="320"/>
      <c r="S366" s="320"/>
      <c r="T366" s="54">
        <f t="shared" si="24"/>
        <v>60</v>
      </c>
      <c r="U366" s="320"/>
      <c r="V366" s="46"/>
      <c r="W366" s="46"/>
      <c r="X366" s="46"/>
      <c r="Y366" s="46"/>
      <c r="Z366" s="46"/>
      <c r="AA366" s="46"/>
      <c r="AB366" s="46"/>
      <c r="AC366" s="46">
        <v>2</v>
      </c>
      <c r="AD366" s="367"/>
      <c r="AE366" s="367">
        <v>2</v>
      </c>
      <c r="AF366" s="46"/>
      <c r="AG366" s="195">
        <v>10</v>
      </c>
      <c r="AH366" s="46">
        <v>2</v>
      </c>
      <c r="AI366" s="46"/>
      <c r="AJ366" s="195"/>
      <c r="AK366" s="46">
        <v>20</v>
      </c>
      <c r="AL366" s="46">
        <v>4</v>
      </c>
      <c r="AM366" s="46">
        <v>4</v>
      </c>
      <c r="AN366" s="46">
        <v>4</v>
      </c>
      <c r="AO366" s="46">
        <v>8</v>
      </c>
      <c r="AP366" s="46">
        <v>4</v>
      </c>
      <c r="AQ366" s="46"/>
      <c r="AR366" s="46"/>
      <c r="AS366" s="46"/>
      <c r="AT366" s="46"/>
      <c r="AU366" s="320"/>
      <c r="AV366" s="46"/>
      <c r="AW366" s="46"/>
      <c r="AX366" s="387"/>
      <c r="AY366" s="367" t="s">
        <v>656</v>
      </c>
      <c r="AZ366" s="519"/>
      <c r="BA366" s="227"/>
      <c r="BB366" s="227"/>
      <c r="BC366" s="9"/>
      <c r="BD366" s="507"/>
    </row>
    <row r="367" spans="1:56" ht="45" outlineLevel="3">
      <c r="A367" s="655" t="s">
        <v>808</v>
      </c>
      <c r="B367" s="114" t="s">
        <v>2109</v>
      </c>
      <c r="C367" s="656"/>
      <c r="D367" s="657"/>
      <c r="E367" s="658" t="s">
        <v>2110</v>
      </c>
      <c r="F367" s="659" t="s">
        <v>2111</v>
      </c>
      <c r="G367" s="658" t="s">
        <v>2112</v>
      </c>
      <c r="H367" s="114"/>
      <c r="I367" s="46"/>
      <c r="J367" s="46" t="s">
        <v>810</v>
      </c>
      <c r="K367" s="320"/>
      <c r="L367" s="320"/>
      <c r="M367" s="320"/>
      <c r="N367" s="320"/>
      <c r="O367" s="320"/>
      <c r="P367" s="320"/>
      <c r="Q367" s="320"/>
      <c r="R367" s="320"/>
      <c r="S367" s="320"/>
      <c r="T367" s="320">
        <f>SUM(U367:AR367)</f>
        <v>94</v>
      </c>
      <c r="U367" s="659"/>
      <c r="V367" s="659"/>
      <c r="W367" s="659"/>
      <c r="X367" s="659"/>
      <c r="Y367" s="659"/>
      <c r="Z367" s="659"/>
      <c r="AA367" s="659"/>
      <c r="AB367" s="659"/>
      <c r="AC367" s="659"/>
      <c r="AD367" s="672"/>
      <c r="AE367" s="672"/>
      <c r="AF367" s="659"/>
      <c r="AG367" s="659">
        <v>30</v>
      </c>
      <c r="AH367" s="659">
        <v>4</v>
      </c>
      <c r="AI367" s="659">
        <v>16</v>
      </c>
      <c r="AJ367" s="659">
        <v>8</v>
      </c>
      <c r="AK367" s="659">
        <v>2</v>
      </c>
      <c r="AL367" s="659">
        <v>4</v>
      </c>
      <c r="AM367" s="659">
        <v>2</v>
      </c>
      <c r="AN367" s="659">
        <v>12</v>
      </c>
      <c r="AO367" s="659">
        <v>12</v>
      </c>
      <c r="AP367" s="659">
        <v>4</v>
      </c>
      <c r="AQ367" s="659"/>
      <c r="AR367" s="46"/>
      <c r="AS367" s="46"/>
      <c r="AT367" s="46"/>
      <c r="AU367" s="320"/>
      <c r="AV367" s="46">
        <f>27+10+25</f>
        <v>62</v>
      </c>
      <c r="AW367" s="387" ph="1">
        <v>0</v>
      </c>
      <c r="AX367" s="387">
        <v>0</v>
      </c>
      <c r="AY367" s="367" t="s">
        <v>656</v>
      </c>
      <c r="AZ367" s="660" t="s">
        <v>2152</v>
      </c>
      <c r="BA367" s="736"/>
      <c r="BB367" s="736"/>
      <c r="BC367" s="123" t="s">
        <v>932</v>
      </c>
      <c r="BD367" s="528" t="s">
        <v>2350</v>
      </c>
    </row>
    <row r="368" spans="1:56" ht="45" outlineLevel="3">
      <c r="A368" s="150" t="s">
        <v>328</v>
      </c>
      <c r="B368" s="8" t="s">
        <v>2113</v>
      </c>
      <c r="C368" s="682"/>
      <c r="D368" s="682"/>
      <c r="E368" s="8" t="s">
        <v>2114</v>
      </c>
      <c r="F368" s="673" t="s">
        <v>2111</v>
      </c>
      <c r="G368" s="682" t="s">
        <v>2112</v>
      </c>
      <c r="H368" s="8"/>
      <c r="I368" s="23"/>
      <c r="J368" s="23" t="s">
        <v>58</v>
      </c>
      <c r="K368" s="25"/>
      <c r="L368" s="25"/>
      <c r="M368" s="25"/>
      <c r="N368" s="25"/>
      <c r="O368" s="25"/>
      <c r="P368" s="25"/>
      <c r="Q368" s="25"/>
      <c r="R368" s="25"/>
      <c r="S368" s="25"/>
      <c r="T368" s="25">
        <f>SUM(U368:AR368)</f>
        <v>11</v>
      </c>
      <c r="U368" s="673"/>
      <c r="V368" s="673"/>
      <c r="W368" s="673"/>
      <c r="X368" s="673"/>
      <c r="Y368" s="673"/>
      <c r="Z368" s="673"/>
      <c r="AA368" s="675">
        <v>1</v>
      </c>
      <c r="AB368" s="673"/>
      <c r="AC368" s="673"/>
      <c r="AD368" s="674"/>
      <c r="AE368" s="674">
        <v>2</v>
      </c>
      <c r="AF368" s="675">
        <v>6</v>
      </c>
      <c r="AG368" s="673"/>
      <c r="AH368" s="673"/>
      <c r="AI368" s="673"/>
      <c r="AJ368" s="673"/>
      <c r="AK368" s="675">
        <v>2</v>
      </c>
      <c r="AL368" s="673"/>
      <c r="AM368" s="673"/>
      <c r="AN368" s="673"/>
      <c r="AO368" s="673"/>
      <c r="AP368" s="673"/>
      <c r="AQ368" s="673"/>
      <c r="AR368" s="23"/>
      <c r="AS368" s="23"/>
      <c r="AT368" s="23"/>
      <c r="AU368" s="25"/>
      <c r="AV368" s="23">
        <f>7+7</f>
        <v>14</v>
      </c>
      <c r="AW368" s="382">
        <v>0</v>
      </c>
      <c r="AX368" s="382">
        <v>0</v>
      </c>
      <c r="AY368" s="363" t="s">
        <v>656</v>
      </c>
      <c r="AZ368" s="661" t="s">
        <v>2151</v>
      </c>
      <c r="BA368" s="42"/>
      <c r="BB368" s="42"/>
      <c r="BC368" s="123" t="s">
        <v>932</v>
      </c>
      <c r="BD368" s="528" t="s">
        <v>2408</v>
      </c>
    </row>
    <row r="369" spans="1:56" ht="45" outlineLevel="3">
      <c r="A369" s="150" t="s">
        <v>328</v>
      </c>
      <c r="B369" s="8" t="s">
        <v>2115</v>
      </c>
      <c r="C369" s="682"/>
      <c r="D369" s="682"/>
      <c r="E369" s="8" t="s">
        <v>2116</v>
      </c>
      <c r="F369" s="673" t="s">
        <v>2111</v>
      </c>
      <c r="G369" s="682" t="s">
        <v>2112</v>
      </c>
      <c r="H369" s="8"/>
      <c r="I369" s="23"/>
      <c r="J369" s="23" t="s">
        <v>58</v>
      </c>
      <c r="K369" s="25"/>
      <c r="L369" s="25"/>
      <c r="M369" s="25"/>
      <c r="N369" s="25"/>
      <c r="O369" s="25"/>
      <c r="P369" s="25"/>
      <c r="Q369" s="25"/>
      <c r="R369" s="25"/>
      <c r="S369" s="25"/>
      <c r="T369" s="25">
        <f>SUM(U369:AR369)</f>
        <v>10</v>
      </c>
      <c r="U369" s="673"/>
      <c r="V369" s="673"/>
      <c r="W369" s="673"/>
      <c r="X369" s="673"/>
      <c r="Y369" s="673"/>
      <c r="Z369" s="673"/>
      <c r="AA369" s="673"/>
      <c r="AB369" s="673"/>
      <c r="AC369" s="673"/>
      <c r="AD369" s="674"/>
      <c r="AE369" s="674"/>
      <c r="AF369" s="675">
        <v>6</v>
      </c>
      <c r="AG369" s="673"/>
      <c r="AH369" s="673"/>
      <c r="AI369" s="673"/>
      <c r="AJ369" s="673"/>
      <c r="AK369" s="675">
        <v>4</v>
      </c>
      <c r="AL369" s="673"/>
      <c r="AM369" s="673"/>
      <c r="AN369" s="673"/>
      <c r="AO369" s="673"/>
      <c r="AP369" s="673"/>
      <c r="AQ369" s="673"/>
      <c r="AR369" s="23"/>
      <c r="AS369" s="23"/>
      <c r="AT369" s="23"/>
      <c r="AU369" s="25"/>
      <c r="AV369" s="23">
        <f>7+7</f>
        <v>14</v>
      </c>
      <c r="AW369" s="382">
        <v>0</v>
      </c>
      <c r="AX369" s="382">
        <v>0</v>
      </c>
      <c r="AY369" s="363" t="s">
        <v>656</v>
      </c>
      <c r="AZ369" s="661" t="s">
        <v>2151</v>
      </c>
      <c r="BA369" s="42"/>
      <c r="BB369" s="42"/>
      <c r="BC369" s="123" t="s">
        <v>932</v>
      </c>
      <c r="BD369" s="528" t="s">
        <v>2408</v>
      </c>
    </row>
    <row r="370" spans="1:56" outlineLevel="3">
      <c r="A370" s="6" t="s">
        <v>329</v>
      </c>
      <c r="B370" s="22"/>
      <c r="C370" s="22"/>
      <c r="D370" s="22"/>
      <c r="E370" s="22"/>
      <c r="F370" s="22"/>
      <c r="G370" s="22"/>
      <c r="H370" s="22"/>
      <c r="I370" s="22"/>
      <c r="J370" s="22"/>
      <c r="K370" s="22"/>
      <c r="L370" s="22"/>
      <c r="M370" s="22"/>
      <c r="N370" s="22"/>
      <c r="O370" s="22"/>
      <c r="P370" s="22"/>
      <c r="Q370" s="22"/>
      <c r="R370" s="22"/>
      <c r="S370" s="22"/>
      <c r="T370" s="22"/>
      <c r="U370" s="22"/>
      <c r="V370" s="22"/>
      <c r="W370" s="224"/>
      <c r="X370" s="22"/>
      <c r="Y370" s="22"/>
      <c r="Z370" s="22"/>
      <c r="AA370" s="22"/>
      <c r="AB370" s="22"/>
      <c r="AC370" s="10"/>
      <c r="AD370" s="22"/>
      <c r="AE370" s="22"/>
      <c r="AF370" s="22"/>
      <c r="AG370" s="22"/>
      <c r="AH370" s="22"/>
      <c r="AI370" s="22"/>
      <c r="AJ370" s="22"/>
      <c r="AK370" s="22"/>
      <c r="AL370" s="161"/>
      <c r="AM370" s="161"/>
      <c r="AN370" s="161"/>
      <c r="AO370" s="161"/>
      <c r="AP370" s="22"/>
      <c r="AQ370" s="22"/>
      <c r="AR370" s="22"/>
      <c r="AS370" s="22"/>
      <c r="AT370" s="22"/>
      <c r="AU370" s="225"/>
      <c r="AV370" s="160"/>
      <c r="AW370" s="160"/>
      <c r="AX370" s="385"/>
      <c r="AY370" s="225"/>
      <c r="AZ370" s="517"/>
      <c r="BA370" s="732"/>
      <c r="BB370" s="732"/>
      <c r="BC370" s="160"/>
      <c r="BD370" s="225"/>
    </row>
    <row r="371" spans="1:56" ht="15" customHeight="1" outlineLevel="3">
      <c r="A371" s="329" t="s">
        <v>231</v>
      </c>
      <c r="B371" s="329" t="s">
        <v>248</v>
      </c>
      <c r="C371" s="329"/>
      <c r="D371" s="329"/>
      <c r="E371" s="330" t="s">
        <v>247</v>
      </c>
      <c r="F371" s="331" t="s">
        <v>40</v>
      </c>
      <c r="G371" s="330" t="s">
        <v>638</v>
      </c>
      <c r="H371" s="330"/>
      <c r="I371" s="331"/>
      <c r="J371" s="331" t="s">
        <v>58</v>
      </c>
      <c r="K371" s="332"/>
      <c r="L371" s="332"/>
      <c r="M371" s="332"/>
      <c r="N371" s="332"/>
      <c r="O371" s="332"/>
      <c r="P371" s="332"/>
      <c r="Q371" s="332"/>
      <c r="R371" s="332"/>
      <c r="S371" s="333"/>
      <c r="T371" s="207">
        <f t="shared" si="24"/>
        <v>7</v>
      </c>
      <c r="U371" s="52"/>
      <c r="V371" s="52"/>
      <c r="W371" s="52"/>
      <c r="X371" s="52"/>
      <c r="Y371" s="52"/>
      <c r="Z371" s="52"/>
      <c r="AA371" s="52"/>
      <c r="AB371" s="52"/>
      <c r="AC371" s="52"/>
      <c r="AD371" s="370"/>
      <c r="AE371" s="370">
        <v>1</v>
      </c>
      <c r="AF371" s="52"/>
      <c r="AG371" s="324"/>
      <c r="AH371" s="52"/>
      <c r="AI371" s="52"/>
      <c r="AJ371" s="324"/>
      <c r="AK371" s="52">
        <v>2</v>
      </c>
      <c r="AL371" s="52">
        <v>1</v>
      </c>
      <c r="AM371" s="52">
        <v>1</v>
      </c>
      <c r="AN371" s="52"/>
      <c r="AO371" s="52"/>
      <c r="AP371" s="52">
        <v>2</v>
      </c>
      <c r="AQ371" s="376"/>
      <c r="AR371" s="376"/>
      <c r="AS371" s="376"/>
      <c r="AT371" s="376"/>
      <c r="AU371" s="376"/>
      <c r="AV371" s="52">
        <v>12</v>
      </c>
      <c r="AW371" s="52"/>
      <c r="AX371" s="386">
        <f>T371-AV371-AW371</f>
        <v>-5</v>
      </c>
      <c r="AY371" s="371"/>
      <c r="AZ371" s="521"/>
      <c r="BA371" s="321"/>
      <c r="BB371" s="321"/>
      <c r="BC371" s="9"/>
      <c r="BD371" s="507"/>
    </row>
    <row r="372" spans="1:56" ht="15" customHeight="1" outlineLevel="3">
      <c r="A372" s="329" t="s">
        <v>331</v>
      </c>
      <c r="B372" s="329" t="s">
        <v>250</v>
      </c>
      <c r="C372" s="329"/>
      <c r="D372" s="329"/>
      <c r="E372" s="330" t="s">
        <v>249</v>
      </c>
      <c r="F372" s="331"/>
      <c r="G372" s="330" t="s">
        <v>638</v>
      </c>
      <c r="H372" s="330"/>
      <c r="I372" s="331"/>
      <c r="J372" s="331"/>
      <c r="K372" s="332"/>
      <c r="L372" s="332"/>
      <c r="M372" s="332"/>
      <c r="N372" s="332"/>
      <c r="O372" s="332"/>
      <c r="P372" s="332"/>
      <c r="Q372" s="332"/>
      <c r="R372" s="332"/>
      <c r="S372" s="333"/>
      <c r="T372" s="207">
        <f t="shared" si="24"/>
        <v>2</v>
      </c>
      <c r="U372" s="331"/>
      <c r="V372" s="331"/>
      <c r="W372" s="331"/>
      <c r="X372" s="331"/>
      <c r="Y372" s="331"/>
      <c r="Z372" s="331"/>
      <c r="AA372" s="331"/>
      <c r="AB372" s="331"/>
      <c r="AC372" s="52"/>
      <c r="AD372" s="371"/>
      <c r="AE372" s="371">
        <v>1</v>
      </c>
      <c r="AF372" s="331"/>
      <c r="AG372" s="336"/>
      <c r="AH372" s="331"/>
      <c r="AI372" s="331"/>
      <c r="AJ372" s="336"/>
      <c r="AK372" s="331"/>
      <c r="AL372" s="331"/>
      <c r="AM372" s="331">
        <v>1</v>
      </c>
      <c r="AN372" s="331"/>
      <c r="AO372" s="331"/>
      <c r="AP372" s="331"/>
      <c r="AQ372" s="376"/>
      <c r="AR372" s="376"/>
      <c r="AS372" s="376"/>
      <c r="AT372" s="376"/>
      <c r="AU372" s="376"/>
      <c r="AV372" s="52">
        <v>6</v>
      </c>
      <c r="AW372" s="52"/>
      <c r="AX372" s="386">
        <f>T372-AV372-AW372</f>
        <v>-4</v>
      </c>
      <c r="AY372" s="371"/>
      <c r="AZ372" s="521"/>
      <c r="BA372" s="321"/>
      <c r="BB372" s="321"/>
      <c r="BC372" s="9"/>
      <c r="BD372" s="507"/>
    </row>
    <row r="373" spans="1:56" ht="30" outlineLevel="3">
      <c r="A373" s="8" t="s">
        <v>813</v>
      </c>
      <c r="B373" s="8" t="s">
        <v>814</v>
      </c>
      <c r="C373" s="8"/>
      <c r="D373" s="8"/>
      <c r="E373" s="8" t="s">
        <v>815</v>
      </c>
      <c r="F373" s="23" t="s">
        <v>816</v>
      </c>
      <c r="G373" s="8" t="s">
        <v>817</v>
      </c>
      <c r="H373" s="8"/>
      <c r="I373" s="23"/>
      <c r="J373" s="23"/>
      <c r="K373" s="25"/>
      <c r="L373" s="25"/>
      <c r="M373" s="25"/>
      <c r="N373" s="25"/>
      <c r="O373" s="25"/>
      <c r="P373" s="25"/>
      <c r="Q373" s="25"/>
      <c r="R373" s="25"/>
      <c r="S373" s="25"/>
      <c r="T373" s="13">
        <f t="shared" si="24"/>
        <v>29</v>
      </c>
      <c r="U373" s="27"/>
      <c r="V373" s="27"/>
      <c r="W373" s="27"/>
      <c r="X373" s="27"/>
      <c r="Y373" s="23"/>
      <c r="Z373" s="23"/>
      <c r="AA373" s="27"/>
      <c r="AB373" s="27"/>
      <c r="AC373" s="27"/>
      <c r="AD373" s="787"/>
      <c r="AE373" s="363">
        <v>2</v>
      </c>
      <c r="AF373" s="23">
        <v>8</v>
      </c>
      <c r="AG373" s="23">
        <v>4</v>
      </c>
      <c r="AH373" s="23"/>
      <c r="AI373" s="23"/>
      <c r="AJ373" s="156"/>
      <c r="AK373" s="23">
        <v>2</v>
      </c>
      <c r="AL373" s="23">
        <v>2</v>
      </c>
      <c r="AM373" s="23">
        <v>1</v>
      </c>
      <c r="AN373" s="23">
        <v>6</v>
      </c>
      <c r="AO373" s="23">
        <v>4</v>
      </c>
      <c r="AP373" s="23"/>
      <c r="AQ373" s="375"/>
      <c r="AR373" s="375"/>
      <c r="AS373" s="375"/>
      <c r="AT373" s="375"/>
      <c r="AU373" s="375"/>
      <c r="AV373" s="23">
        <f>8+11+10</f>
        <v>29</v>
      </c>
      <c r="AW373" s="382">
        <f>T373-AV373</f>
        <v>0</v>
      </c>
      <c r="AX373" s="382">
        <f>T373-AV373-AW373</f>
        <v>0</v>
      </c>
      <c r="AY373" s="363" t="s">
        <v>656</v>
      </c>
      <c r="AZ373" s="520"/>
      <c r="BA373" s="35"/>
      <c r="BB373" s="35"/>
      <c r="BC373" s="123" t="s">
        <v>1314</v>
      </c>
      <c r="BD373" s="528" t="s">
        <v>2173</v>
      </c>
    </row>
    <row r="374" spans="1:56" ht="30" outlineLevel="3">
      <c r="A374" s="8" t="s">
        <v>818</v>
      </c>
      <c r="B374" s="8" t="s">
        <v>819</v>
      </c>
      <c r="C374" s="8"/>
      <c r="D374" s="8"/>
      <c r="E374" s="8" t="s">
        <v>820</v>
      </c>
      <c r="F374" s="23" t="s">
        <v>816</v>
      </c>
      <c r="G374" s="8" t="s">
        <v>821</v>
      </c>
      <c r="H374" s="8"/>
      <c r="I374" s="23"/>
      <c r="J374" s="23"/>
      <c r="K374" s="25"/>
      <c r="L374" s="25"/>
      <c r="M374" s="25"/>
      <c r="N374" s="25"/>
      <c r="O374" s="25"/>
      <c r="P374" s="25"/>
      <c r="Q374" s="25"/>
      <c r="R374" s="25"/>
      <c r="S374" s="25"/>
      <c r="T374" s="13">
        <f t="shared" si="24"/>
        <v>13</v>
      </c>
      <c r="U374" s="27"/>
      <c r="V374" s="27"/>
      <c r="W374" s="27"/>
      <c r="X374" s="27"/>
      <c r="Y374" s="23"/>
      <c r="Z374" s="23"/>
      <c r="AA374" s="27"/>
      <c r="AB374" s="27"/>
      <c r="AC374" s="27"/>
      <c r="AD374" s="787"/>
      <c r="AE374" s="363"/>
      <c r="AF374" s="23">
        <v>8</v>
      </c>
      <c r="AG374" s="156"/>
      <c r="AH374" s="23"/>
      <c r="AI374" s="23">
        <v>2</v>
      </c>
      <c r="AJ374" s="156"/>
      <c r="AK374" s="23">
        <v>2</v>
      </c>
      <c r="AL374" s="23"/>
      <c r="AM374" s="23">
        <v>1</v>
      </c>
      <c r="AN374" s="23"/>
      <c r="AO374" s="23"/>
      <c r="AP374" s="23"/>
      <c r="AQ374" s="375"/>
      <c r="AR374" s="375"/>
      <c r="AS374" s="375"/>
      <c r="AT374" s="375"/>
      <c r="AU374" s="375"/>
      <c r="AV374" s="23">
        <f>4+5+4</f>
        <v>13</v>
      </c>
      <c r="AW374" s="382">
        <f>T374-AV374</f>
        <v>0</v>
      </c>
      <c r="AX374" s="382">
        <f>T374-AV374-AW374</f>
        <v>0</v>
      </c>
      <c r="AY374" s="363" t="s">
        <v>656</v>
      </c>
      <c r="AZ374" s="520"/>
      <c r="BA374" s="35"/>
      <c r="BB374" s="35"/>
      <c r="BC374" s="123" t="s">
        <v>1314</v>
      </c>
      <c r="BD374" s="528" t="s">
        <v>2174</v>
      </c>
    </row>
    <row r="375" spans="1:56" ht="30" outlineLevel="3">
      <c r="A375" s="8" t="s">
        <v>822</v>
      </c>
      <c r="B375" s="8" t="s">
        <v>823</v>
      </c>
      <c r="C375" s="8"/>
      <c r="D375" s="8"/>
      <c r="E375" s="8" t="s">
        <v>824</v>
      </c>
      <c r="F375" s="23" t="s">
        <v>825</v>
      </c>
      <c r="G375" s="8" t="s">
        <v>826</v>
      </c>
      <c r="H375" s="8"/>
      <c r="I375" s="23"/>
      <c r="J375" s="23"/>
      <c r="K375" s="25"/>
      <c r="L375" s="25"/>
      <c r="M375" s="25"/>
      <c r="N375" s="25"/>
      <c r="O375" s="25"/>
      <c r="P375" s="25"/>
      <c r="Q375" s="25"/>
      <c r="R375" s="25"/>
      <c r="S375" s="25"/>
      <c r="T375" s="13">
        <f t="shared" si="24"/>
        <v>11</v>
      </c>
      <c r="U375" s="27"/>
      <c r="V375" s="27"/>
      <c r="W375" s="27"/>
      <c r="X375" s="27"/>
      <c r="Y375" s="23"/>
      <c r="Z375" s="23"/>
      <c r="AA375" s="27"/>
      <c r="AB375" s="27"/>
      <c r="AC375" s="27"/>
      <c r="AD375" s="787"/>
      <c r="AE375" s="363"/>
      <c r="AF375" s="23">
        <v>8</v>
      </c>
      <c r="AG375" s="156"/>
      <c r="AH375" s="23"/>
      <c r="AI375" s="23"/>
      <c r="AJ375" s="156"/>
      <c r="AK375" s="23">
        <v>2</v>
      </c>
      <c r="AL375" s="23"/>
      <c r="AM375" s="23">
        <v>1</v>
      </c>
      <c r="AN375" s="23"/>
      <c r="AO375" s="23"/>
      <c r="AP375" s="23"/>
      <c r="AQ375" s="375"/>
      <c r="AR375" s="375"/>
      <c r="AS375" s="375"/>
      <c r="AT375" s="375"/>
      <c r="AU375" s="375"/>
      <c r="AV375" s="23">
        <f>6+3+2</f>
        <v>11</v>
      </c>
      <c r="AW375" s="382">
        <f>T375-AV375</f>
        <v>0</v>
      </c>
      <c r="AX375" s="382">
        <f>T375-AV375-AW375</f>
        <v>0</v>
      </c>
      <c r="AY375" s="363" t="s">
        <v>656</v>
      </c>
      <c r="AZ375" s="520"/>
      <c r="BA375" s="35"/>
      <c r="BB375" s="35"/>
      <c r="BC375" s="123" t="s">
        <v>1314</v>
      </c>
      <c r="BD375" s="528" t="s">
        <v>2175</v>
      </c>
    </row>
    <row r="376" spans="1:56" ht="16.5" outlineLevel="2" thickBot="1">
      <c r="A376" s="154" t="s">
        <v>827</v>
      </c>
      <c r="B376" s="144"/>
      <c r="C376" s="144"/>
      <c r="D376" s="144"/>
      <c r="E376" s="22"/>
      <c r="F376" s="22"/>
      <c r="G376" s="22"/>
      <c r="H376" s="22"/>
      <c r="I376" s="22"/>
      <c r="J376" s="22"/>
      <c r="K376" s="22"/>
      <c r="L376" s="22"/>
      <c r="M376" s="22"/>
      <c r="N376" s="22"/>
      <c r="O376" s="22"/>
      <c r="P376" s="22"/>
      <c r="Q376" s="22"/>
      <c r="R376" s="22"/>
      <c r="S376" s="22"/>
      <c r="T376" s="22"/>
      <c r="U376" s="22"/>
      <c r="V376" s="22"/>
      <c r="W376" s="224"/>
      <c r="X376" s="22"/>
      <c r="Y376" s="22"/>
      <c r="Z376" s="22"/>
      <c r="AA376" s="22"/>
      <c r="AB376" s="22"/>
      <c r="AC376" s="10"/>
      <c r="AD376" s="22"/>
      <c r="AE376" s="22"/>
      <c r="AF376" s="22"/>
      <c r="AG376" s="22"/>
      <c r="AH376" s="22"/>
      <c r="AI376" s="144"/>
      <c r="AJ376" s="144"/>
      <c r="AK376" s="144"/>
      <c r="AL376" s="145"/>
      <c r="AM376" s="145"/>
      <c r="AN376" s="145"/>
      <c r="AO376" s="145"/>
      <c r="AP376" s="144"/>
      <c r="AQ376" s="144"/>
      <c r="AR376" s="144"/>
      <c r="AS376" s="144"/>
      <c r="AT376" s="144"/>
      <c r="AU376" s="225"/>
      <c r="AV376" s="160"/>
      <c r="AW376" s="160"/>
      <c r="AX376" s="385"/>
      <c r="AY376" s="225"/>
      <c r="AZ376" s="517"/>
      <c r="BA376" s="732"/>
      <c r="BB376" s="732"/>
      <c r="BC376" s="160"/>
      <c r="BD376" s="225"/>
    </row>
    <row r="377" spans="1:56" ht="60" outlineLevel="3">
      <c r="A377" s="839" t="s">
        <v>827</v>
      </c>
      <c r="B377" s="839" t="s">
        <v>916</v>
      </c>
      <c r="C377" s="15"/>
      <c r="D377" s="15"/>
      <c r="E377" s="339" t="s">
        <v>2575</v>
      </c>
      <c r="F377" s="23" t="s">
        <v>2117</v>
      </c>
      <c r="G377" s="8" t="s">
        <v>71</v>
      </c>
      <c r="H377" s="8"/>
      <c r="I377" s="23" t="s">
        <v>58</v>
      </c>
      <c r="J377" s="25"/>
      <c r="K377" s="25"/>
      <c r="L377" s="25"/>
      <c r="M377" s="25"/>
      <c r="N377" s="25"/>
      <c r="O377" s="25"/>
      <c r="P377" s="25"/>
      <c r="Q377" s="25"/>
      <c r="R377" s="25"/>
      <c r="S377" s="25"/>
      <c r="T377" s="13">
        <f t="shared" si="24"/>
        <v>161</v>
      </c>
      <c r="U377" s="23">
        <v>6</v>
      </c>
      <c r="V377" s="23"/>
      <c r="W377" s="23"/>
      <c r="X377" s="23"/>
      <c r="Y377" s="23">
        <v>3</v>
      </c>
      <c r="Z377" s="23">
        <v>3</v>
      </c>
      <c r="AA377" s="23"/>
      <c r="AB377" s="23"/>
      <c r="AC377" s="23">
        <v>3</v>
      </c>
      <c r="AD377" s="363"/>
      <c r="AE377" s="363"/>
      <c r="AF377" s="196">
        <v>57</v>
      </c>
      <c r="AG377" s="156">
        <v>12</v>
      </c>
      <c r="AH377" s="23">
        <v>12</v>
      </c>
      <c r="AI377" s="12">
        <v>12</v>
      </c>
      <c r="AJ377" s="45">
        <v>6</v>
      </c>
      <c r="AK377" s="12">
        <v>12</v>
      </c>
      <c r="AL377" s="12">
        <v>18</v>
      </c>
      <c r="AM377" s="12">
        <v>6</v>
      </c>
      <c r="AN377" s="12">
        <v>3</v>
      </c>
      <c r="AO377" s="12">
        <v>6</v>
      </c>
      <c r="AP377" s="12">
        <v>2</v>
      </c>
      <c r="AQ377" s="477"/>
      <c r="AR377" s="477"/>
      <c r="AS377" s="477"/>
      <c r="AT377" s="477"/>
      <c r="AU377" s="375"/>
      <c r="AV377" s="23">
        <f>24+120+5+12</f>
        <v>161</v>
      </c>
      <c r="AW377" s="382"/>
      <c r="AX377" s="382">
        <f t="shared" ref="AX377:AX382" si="26">T377-AV377-AW377</f>
        <v>0</v>
      </c>
      <c r="AY377" s="363" t="s">
        <v>656</v>
      </c>
      <c r="AZ377" s="520"/>
      <c r="BA377" s="35"/>
      <c r="BB377" s="35"/>
      <c r="BC377" s="123" t="s">
        <v>1314</v>
      </c>
      <c r="BD377" s="528" t="s">
        <v>2390</v>
      </c>
    </row>
    <row r="378" spans="1:56" ht="45" outlineLevel="3">
      <c r="A378" s="873"/>
      <c r="B378" s="873" t="s">
        <v>70</v>
      </c>
      <c r="C378" s="15"/>
      <c r="D378" s="15"/>
      <c r="E378" s="340" t="s">
        <v>2188</v>
      </c>
      <c r="F378" s="23" t="s">
        <v>2118</v>
      </c>
      <c r="G378" s="8" t="s">
        <v>72</v>
      </c>
      <c r="H378" s="8"/>
      <c r="I378" s="23" t="s">
        <v>58</v>
      </c>
      <c r="J378" s="25"/>
      <c r="K378" s="25"/>
      <c r="L378" s="25"/>
      <c r="M378" s="25"/>
      <c r="N378" s="25"/>
      <c r="O378" s="25"/>
      <c r="P378" s="25"/>
      <c r="Q378" s="25"/>
      <c r="R378" s="25"/>
      <c r="S378" s="25"/>
      <c r="T378" s="13">
        <f t="shared" si="24"/>
        <v>117</v>
      </c>
      <c r="U378" s="23"/>
      <c r="V378" s="23"/>
      <c r="W378" s="23"/>
      <c r="X378" s="23"/>
      <c r="Y378" s="23"/>
      <c r="Z378" s="23"/>
      <c r="AA378" s="23"/>
      <c r="AB378" s="23"/>
      <c r="AC378" s="23">
        <v>3</v>
      </c>
      <c r="AD378" s="363"/>
      <c r="AE378" s="363"/>
      <c r="AF378" s="196">
        <v>51</v>
      </c>
      <c r="AG378" s="156">
        <v>6</v>
      </c>
      <c r="AH378" s="23"/>
      <c r="AI378" s="12">
        <v>12</v>
      </c>
      <c r="AJ378" s="45">
        <v>6</v>
      </c>
      <c r="AK378" s="12">
        <v>12</v>
      </c>
      <c r="AL378" s="12">
        <v>18</v>
      </c>
      <c r="AM378" s="12">
        <v>6</v>
      </c>
      <c r="AN378" s="12">
        <v>3</v>
      </c>
      <c r="AO378" s="12"/>
      <c r="AP378" s="12"/>
      <c r="AQ378" s="477"/>
      <c r="AR378" s="477"/>
      <c r="AS378" s="477"/>
      <c r="AT378" s="477"/>
      <c r="AU378" s="375"/>
      <c r="AV378" s="23">
        <f>48+63</f>
        <v>111</v>
      </c>
      <c r="AW378" s="382"/>
      <c r="AX378" s="382">
        <f t="shared" si="26"/>
        <v>6</v>
      </c>
      <c r="AY378" s="363" t="s">
        <v>656</v>
      </c>
      <c r="AZ378" s="520"/>
      <c r="BA378" s="35"/>
      <c r="BB378" s="35"/>
      <c r="BC378" s="572" t="s">
        <v>878</v>
      </c>
      <c r="BD378" s="528" t="s">
        <v>2351</v>
      </c>
    </row>
    <row r="379" spans="1:56" outlineLevel="3">
      <c r="A379" s="151" t="s">
        <v>240</v>
      </c>
      <c r="B379" s="151"/>
      <c r="C379" s="140"/>
      <c r="D379" s="140"/>
      <c r="E379" s="8" t="s">
        <v>828</v>
      </c>
      <c r="F379" s="9"/>
      <c r="G379" s="8" t="s">
        <v>829</v>
      </c>
      <c r="H379" s="8"/>
      <c r="I379" s="9"/>
      <c r="J379" s="9"/>
      <c r="K379" s="9"/>
      <c r="L379" s="9"/>
      <c r="M379" s="9"/>
      <c r="N379" s="9"/>
      <c r="O379" s="9"/>
      <c r="P379" s="9"/>
      <c r="Q379" s="9"/>
      <c r="R379" s="9"/>
      <c r="S379" s="23"/>
      <c r="T379" s="13">
        <f t="shared" si="24"/>
        <v>165</v>
      </c>
      <c r="U379" s="9"/>
      <c r="V379" s="9"/>
      <c r="W379" s="23">
        <v>6</v>
      </c>
      <c r="X379" s="9"/>
      <c r="Y379" s="9"/>
      <c r="Z379" s="9"/>
      <c r="AA379" s="23"/>
      <c r="AB379" s="9"/>
      <c r="AC379" s="9"/>
      <c r="AD379" s="489"/>
      <c r="AE379" s="363"/>
      <c r="AF379" s="196">
        <v>57</v>
      </c>
      <c r="AG379" s="23">
        <v>18</v>
      </c>
      <c r="AH379" s="23">
        <v>12</v>
      </c>
      <c r="AI379" s="12">
        <v>6</v>
      </c>
      <c r="AJ379" s="12">
        <v>6</v>
      </c>
      <c r="AK379" s="12">
        <v>24</v>
      </c>
      <c r="AL379" s="12">
        <v>18</v>
      </c>
      <c r="AM379" s="12">
        <v>12</v>
      </c>
      <c r="AN379" s="12">
        <v>6</v>
      </c>
      <c r="AO379" s="140"/>
      <c r="AP379" s="140"/>
      <c r="AQ379" s="478"/>
      <c r="AR379" s="478"/>
      <c r="AS379" s="478"/>
      <c r="AT379" s="478"/>
      <c r="AU379" s="375"/>
      <c r="AV379" s="23">
        <v>156</v>
      </c>
      <c r="AW379" s="23"/>
      <c r="AX379" s="382">
        <f t="shared" si="26"/>
        <v>9</v>
      </c>
      <c r="AY379" s="363"/>
      <c r="AZ379" s="520"/>
      <c r="BA379" s="35"/>
      <c r="BB379" s="35"/>
      <c r="BC379" s="9"/>
      <c r="BD379" s="507"/>
    </row>
    <row r="380" spans="1:56" outlineLevel="3">
      <c r="A380" s="119" t="s">
        <v>2150</v>
      </c>
      <c r="B380" s="8" t="s">
        <v>830</v>
      </c>
      <c r="C380" s="9"/>
      <c r="D380" s="9"/>
      <c r="E380" s="8" t="s">
        <v>831</v>
      </c>
      <c r="F380" s="9"/>
      <c r="G380" s="8" t="s">
        <v>832</v>
      </c>
      <c r="H380" s="8"/>
      <c r="I380" s="9"/>
      <c r="J380" s="9"/>
      <c r="K380" s="9"/>
      <c r="L380" s="9"/>
      <c r="M380" s="9"/>
      <c r="N380" s="9"/>
      <c r="O380" s="9"/>
      <c r="P380" s="9"/>
      <c r="Q380" s="9"/>
      <c r="R380" s="9"/>
      <c r="S380" s="23"/>
      <c r="T380" s="13">
        <f t="shared" si="24"/>
        <v>24</v>
      </c>
      <c r="U380" s="9"/>
      <c r="V380" s="9"/>
      <c r="W380" s="23">
        <v>1</v>
      </c>
      <c r="X380" s="9"/>
      <c r="Y380" s="9"/>
      <c r="Z380" s="9"/>
      <c r="AA380" s="23"/>
      <c r="AB380" s="9"/>
      <c r="AC380" s="9"/>
      <c r="AD380" s="489"/>
      <c r="AE380" s="363"/>
      <c r="AF380" s="196">
        <v>9</v>
      </c>
      <c r="AG380" s="23">
        <v>3</v>
      </c>
      <c r="AH380" s="23">
        <v>2</v>
      </c>
      <c r="AI380" s="12">
        <v>1</v>
      </c>
      <c r="AJ380" s="12">
        <v>1</v>
      </c>
      <c r="AK380" s="12">
        <v>2</v>
      </c>
      <c r="AL380" s="12">
        <v>3</v>
      </c>
      <c r="AM380" s="12">
        <v>2</v>
      </c>
      <c r="AN380" s="12"/>
      <c r="AO380" s="140"/>
      <c r="AP380" s="140"/>
      <c r="AQ380" s="478"/>
      <c r="AR380" s="478"/>
      <c r="AS380" s="478"/>
      <c r="AT380" s="478"/>
      <c r="AU380" s="375"/>
      <c r="AV380" s="23">
        <v>25</v>
      </c>
      <c r="AW380" s="23"/>
      <c r="AX380" s="382">
        <f t="shared" si="26"/>
        <v>-1</v>
      </c>
      <c r="AY380" s="363"/>
      <c r="AZ380" s="520"/>
      <c r="BA380" s="35"/>
      <c r="BB380" s="35"/>
      <c r="BC380" s="9"/>
      <c r="BD380" s="507"/>
    </row>
    <row r="381" spans="1:56" outlineLevel="3">
      <c r="A381" s="119" t="s">
        <v>127</v>
      </c>
      <c r="B381" s="15" t="s">
        <v>241</v>
      </c>
      <c r="C381" s="140"/>
      <c r="D381" s="140"/>
      <c r="E381" s="8" t="s">
        <v>833</v>
      </c>
      <c r="F381" s="9"/>
      <c r="G381" s="8" t="s">
        <v>829</v>
      </c>
      <c r="H381" s="8"/>
      <c r="I381" s="9"/>
      <c r="J381" s="9"/>
      <c r="K381" s="9"/>
      <c r="L381" s="9"/>
      <c r="M381" s="9"/>
      <c r="N381" s="9"/>
      <c r="O381" s="9"/>
      <c r="P381" s="9"/>
      <c r="Q381" s="9"/>
      <c r="R381" s="9"/>
      <c r="S381" s="23"/>
      <c r="T381" s="13">
        <f t="shared" si="24"/>
        <v>153</v>
      </c>
      <c r="U381" s="9"/>
      <c r="V381" s="9"/>
      <c r="W381" s="23">
        <v>6</v>
      </c>
      <c r="X381" s="9"/>
      <c r="Y381" s="9"/>
      <c r="Z381" s="9"/>
      <c r="AA381" s="23"/>
      <c r="AB381" s="9"/>
      <c r="AC381" s="9"/>
      <c r="AD381" s="489"/>
      <c r="AE381" s="363"/>
      <c r="AF381" s="196">
        <v>51</v>
      </c>
      <c r="AG381" s="23">
        <v>18</v>
      </c>
      <c r="AH381" s="23">
        <v>12</v>
      </c>
      <c r="AI381" s="12">
        <v>6</v>
      </c>
      <c r="AJ381" s="12">
        <v>6</v>
      </c>
      <c r="AK381" s="12">
        <v>24</v>
      </c>
      <c r="AL381" s="12">
        <v>18</v>
      </c>
      <c r="AM381" s="12">
        <v>12</v>
      </c>
      <c r="AN381" s="12"/>
      <c r="AO381" s="140"/>
      <c r="AP381" s="140"/>
      <c r="AQ381" s="478"/>
      <c r="AR381" s="478"/>
      <c r="AS381" s="478"/>
      <c r="AT381" s="478"/>
      <c r="AU381" s="375"/>
      <c r="AV381" s="23">
        <v>156</v>
      </c>
      <c r="AW381" s="23"/>
      <c r="AX381" s="382">
        <f t="shared" si="26"/>
        <v>-3</v>
      </c>
      <c r="AY381" s="363"/>
      <c r="AZ381" s="520"/>
      <c r="BA381" s="35"/>
      <c r="BB381" s="35"/>
      <c r="BC381" s="9"/>
      <c r="BD381" s="507"/>
    </row>
    <row r="382" spans="1:56" outlineLevel="3">
      <c r="A382" s="485" t="s">
        <v>834</v>
      </c>
      <c r="B382" s="484"/>
      <c r="C382" s="484"/>
      <c r="D382" s="484"/>
      <c r="E382" s="349" t="s">
        <v>835</v>
      </c>
      <c r="F382" s="349" t="s">
        <v>836</v>
      </c>
      <c r="G382" s="349" t="s">
        <v>837</v>
      </c>
      <c r="H382" s="349"/>
      <c r="I382" s="484"/>
      <c r="J382" s="484"/>
      <c r="K382" s="484"/>
      <c r="L382" s="484"/>
      <c r="M382" s="484"/>
      <c r="N382" s="484"/>
      <c r="O382" s="484"/>
      <c r="P382" s="484"/>
      <c r="Q382" s="484"/>
      <c r="R382" s="484"/>
      <c r="S382" s="2"/>
      <c r="T382" s="25">
        <f t="shared" si="24"/>
        <v>42</v>
      </c>
      <c r="U382" s="484"/>
      <c r="V382" s="484"/>
      <c r="W382" s="2">
        <v>2</v>
      </c>
      <c r="X382" s="484"/>
      <c r="Y382" s="484"/>
      <c r="Z382" s="484"/>
      <c r="AA382" s="2">
        <v>3</v>
      </c>
      <c r="AB382" s="484"/>
      <c r="AC382" s="9"/>
      <c r="AD382" s="486"/>
      <c r="AE382" s="486"/>
      <c r="AF382" s="23">
        <v>18</v>
      </c>
      <c r="AG382" s="2">
        <v>3</v>
      </c>
      <c r="AH382" s="2">
        <v>2</v>
      </c>
      <c r="AI382" s="2">
        <v>1</v>
      </c>
      <c r="AJ382" s="2">
        <v>1</v>
      </c>
      <c r="AK382" s="2">
        <v>6</v>
      </c>
      <c r="AL382" s="2">
        <v>2</v>
      </c>
      <c r="AM382" s="2">
        <v>2</v>
      </c>
      <c r="AN382" s="487">
        <v>2</v>
      </c>
      <c r="AO382" s="487"/>
      <c r="AP382" s="484"/>
      <c r="AQ382" s="484"/>
      <c r="AR382" s="484"/>
      <c r="AS382" s="484"/>
      <c r="AT382" s="484"/>
      <c r="AU382" s="2"/>
      <c r="AV382" s="2">
        <v>26</v>
      </c>
      <c r="AW382" s="2"/>
      <c r="AX382" s="488">
        <f t="shared" si="26"/>
        <v>16</v>
      </c>
      <c r="AY382" s="2"/>
      <c r="AZ382" s="522"/>
      <c r="BA382" s="522"/>
      <c r="BB382" s="522"/>
      <c r="BC382" s="9"/>
      <c r="BD382" s="507"/>
    </row>
    <row r="383" spans="1:56" outlineLevel="3">
      <c r="A383" s="37" t="s">
        <v>838</v>
      </c>
      <c r="B383" s="9" t="s">
        <v>2606</v>
      </c>
      <c r="C383" s="9"/>
      <c r="D383" s="9"/>
      <c r="E383" s="8" t="s">
        <v>2558</v>
      </c>
      <c r="F383" s="8" t="s">
        <v>839</v>
      </c>
      <c r="G383" s="349" t="s">
        <v>837</v>
      </c>
      <c r="H383" s="349"/>
      <c r="I383" s="9"/>
      <c r="J383" s="9"/>
      <c r="K383" s="9"/>
      <c r="L383" s="9"/>
      <c r="M383" s="9"/>
      <c r="N383" s="9"/>
      <c r="O383" s="9"/>
      <c r="P383" s="9"/>
      <c r="Q383" s="9"/>
      <c r="R383" s="9"/>
      <c r="S383" s="2"/>
      <c r="T383" s="25">
        <f t="shared" si="24"/>
        <v>12</v>
      </c>
      <c r="U383" s="23">
        <v>2</v>
      </c>
      <c r="V383" s="9"/>
      <c r="W383" s="23"/>
      <c r="X383" s="9"/>
      <c r="Y383" s="9"/>
      <c r="Z383" s="9"/>
      <c r="AA383" s="23">
        <v>2</v>
      </c>
      <c r="AB383" s="9"/>
      <c r="AC383" s="9"/>
      <c r="AD383" s="489"/>
      <c r="AE383" s="489"/>
      <c r="AF383" s="23">
        <v>2</v>
      </c>
      <c r="AG383" s="23"/>
      <c r="AH383" s="23"/>
      <c r="AI383" s="23"/>
      <c r="AJ383" s="23"/>
      <c r="AK383" s="23"/>
      <c r="AL383" s="23">
        <v>2</v>
      </c>
      <c r="AM383" s="23">
        <v>2</v>
      </c>
      <c r="AN383" s="297">
        <v>2</v>
      </c>
      <c r="AO383" s="297"/>
      <c r="AP383" s="9"/>
      <c r="AQ383" s="9"/>
      <c r="AR383" s="9"/>
      <c r="AS383" s="9"/>
      <c r="AT383" s="9"/>
      <c r="AU383" s="23"/>
      <c r="AV383" s="23">
        <v>4</v>
      </c>
      <c r="AW383" s="2"/>
      <c r="AX383" s="488">
        <f>T383-AV383-AW383</f>
        <v>8</v>
      </c>
      <c r="AY383" s="23"/>
      <c r="AZ383" s="515"/>
      <c r="BA383" s="515"/>
      <c r="BB383" s="515"/>
      <c r="BC383" s="9"/>
      <c r="BD383" s="507" t="s">
        <v>2557</v>
      </c>
    </row>
    <row r="384" spans="1:56" outlineLevel="3">
      <c r="A384" s="37" t="s">
        <v>840</v>
      </c>
      <c r="B384" s="9"/>
      <c r="C384" s="9"/>
      <c r="D384" s="9"/>
      <c r="E384" s="8" t="s">
        <v>841</v>
      </c>
      <c r="F384" s="8" t="s">
        <v>842</v>
      </c>
      <c r="G384" s="349" t="s">
        <v>843</v>
      </c>
      <c r="H384" s="349"/>
      <c r="I384" s="9"/>
      <c r="J384" s="9"/>
      <c r="K384" s="9"/>
      <c r="L384" s="9"/>
      <c r="M384" s="9"/>
      <c r="N384" s="9"/>
      <c r="O384" s="9"/>
      <c r="P384" s="9"/>
      <c r="Q384" s="9"/>
      <c r="R384" s="9"/>
      <c r="S384" s="2"/>
      <c r="T384" s="25">
        <f t="shared" si="24"/>
        <v>12</v>
      </c>
      <c r="U384" s="23">
        <v>2</v>
      </c>
      <c r="V384" s="9"/>
      <c r="W384" s="23"/>
      <c r="X384" s="9"/>
      <c r="Y384" s="9"/>
      <c r="Z384" s="9"/>
      <c r="AA384" s="23">
        <v>2</v>
      </c>
      <c r="AB384" s="9"/>
      <c r="AC384" s="9"/>
      <c r="AD384" s="489"/>
      <c r="AE384" s="489"/>
      <c r="AF384" s="23">
        <v>2</v>
      </c>
      <c r="AG384" s="23"/>
      <c r="AH384" s="23"/>
      <c r="AI384" s="23"/>
      <c r="AJ384" s="23"/>
      <c r="AK384" s="23"/>
      <c r="AL384" s="23">
        <v>2</v>
      </c>
      <c r="AM384" s="23">
        <v>2</v>
      </c>
      <c r="AN384" s="297">
        <v>2</v>
      </c>
      <c r="AO384" s="297"/>
      <c r="AP384" s="9"/>
      <c r="AQ384" s="9"/>
      <c r="AR384" s="9"/>
      <c r="AS384" s="9"/>
      <c r="AT384" s="9"/>
      <c r="AU384" s="23"/>
      <c r="AV384" s="23">
        <v>4</v>
      </c>
      <c r="AW384" s="2"/>
      <c r="AX384" s="488">
        <f>T384-AV384-AW384</f>
        <v>8</v>
      </c>
      <c r="AY384" s="23"/>
      <c r="AZ384" s="515"/>
      <c r="BA384" s="515"/>
      <c r="BB384" s="515"/>
      <c r="BC384" s="9"/>
      <c r="BD384" s="507"/>
    </row>
    <row r="385" spans="1:56" outlineLevel="3">
      <c r="A385" s="37" t="s">
        <v>909</v>
      </c>
      <c r="B385" s="9"/>
      <c r="C385" s="9"/>
      <c r="D385" s="9"/>
      <c r="E385" s="8"/>
      <c r="F385" s="9"/>
      <c r="G385" s="8"/>
      <c r="H385" s="8"/>
      <c r="I385" s="9"/>
      <c r="J385" s="9"/>
      <c r="K385" s="9"/>
      <c r="L385" s="9"/>
      <c r="M385" s="9"/>
      <c r="N385" s="9"/>
      <c r="O385" s="9"/>
      <c r="P385" s="9"/>
      <c r="Q385" s="9"/>
      <c r="R385" s="9"/>
      <c r="S385" s="23"/>
      <c r="T385" s="25">
        <f t="shared" si="24"/>
        <v>15</v>
      </c>
      <c r="U385" s="9"/>
      <c r="V385" s="9"/>
      <c r="W385" s="23">
        <v>1</v>
      </c>
      <c r="X385" s="9"/>
      <c r="Y385" s="9"/>
      <c r="Z385" s="9"/>
      <c r="AA385" s="23"/>
      <c r="AB385" s="9"/>
      <c r="AC385" s="9"/>
      <c r="AD385" s="489"/>
      <c r="AE385" s="363"/>
      <c r="AF385" s="23">
        <v>0</v>
      </c>
      <c r="AG385" s="23">
        <v>3</v>
      </c>
      <c r="AH385" s="23">
        <v>2</v>
      </c>
      <c r="AI385" s="23">
        <v>1</v>
      </c>
      <c r="AJ385" s="23">
        <v>1</v>
      </c>
      <c r="AK385" s="23">
        <v>2</v>
      </c>
      <c r="AL385" s="23">
        <v>3</v>
      </c>
      <c r="AM385" s="23">
        <v>2</v>
      </c>
      <c r="AN385" s="9"/>
      <c r="AO385" s="9"/>
      <c r="AP385" s="9"/>
      <c r="AQ385" s="9"/>
      <c r="AR385" s="9"/>
      <c r="AS385" s="9"/>
      <c r="AT385" s="9"/>
      <c r="AU385" s="23"/>
      <c r="AV385" s="23">
        <v>0</v>
      </c>
      <c r="AW385" s="23"/>
      <c r="AX385" s="488">
        <f>T385-AV385-AW385</f>
        <v>15</v>
      </c>
      <c r="AY385" s="23"/>
      <c r="AZ385" s="515"/>
      <c r="BA385" s="515"/>
      <c r="BB385" s="515"/>
      <c r="BC385" s="9"/>
      <c r="BD385" s="507"/>
    </row>
    <row r="386" spans="1:56" outlineLevel="3">
      <c r="A386" s="37" t="s">
        <v>1636</v>
      </c>
      <c r="B386" s="8" t="s">
        <v>1637</v>
      </c>
      <c r="C386" s="9"/>
      <c r="D386" s="9"/>
      <c r="E386" s="8" t="s">
        <v>1638</v>
      </c>
      <c r="F386" s="9"/>
      <c r="G386" s="8" t="s">
        <v>1577</v>
      </c>
      <c r="H386" s="8"/>
      <c r="I386" s="9"/>
      <c r="J386" s="9"/>
      <c r="K386" s="9"/>
      <c r="L386" s="9"/>
      <c r="M386" s="9"/>
      <c r="N386" s="9"/>
      <c r="O386" s="9"/>
      <c r="P386" s="9"/>
      <c r="Q386" s="9"/>
      <c r="R386" s="9"/>
      <c r="S386" s="23"/>
      <c r="T386" s="25">
        <f>SUM(U386:AR386)</f>
        <v>224</v>
      </c>
      <c r="U386" s="9"/>
      <c r="V386" s="9"/>
      <c r="W386" s="23"/>
      <c r="X386" s="9"/>
      <c r="Y386" s="9"/>
      <c r="Z386" s="9"/>
      <c r="AA386" s="23"/>
      <c r="AB386" s="9"/>
      <c r="AC386" s="9"/>
      <c r="AD386" s="489"/>
      <c r="AE386" s="363"/>
      <c r="AF386" s="23">
        <v>96</v>
      </c>
      <c r="AG386" s="23"/>
      <c r="AH386" s="23"/>
      <c r="AI386" s="23"/>
      <c r="AJ386" s="23"/>
      <c r="AK386" s="23">
        <v>32</v>
      </c>
      <c r="AL386" s="23">
        <v>64</v>
      </c>
      <c r="AM386" s="23">
        <v>32</v>
      </c>
      <c r="AN386" s="292"/>
      <c r="AO386" s="292"/>
      <c r="AP386" s="292"/>
      <c r="AQ386" s="292"/>
      <c r="AR386" s="292"/>
      <c r="AS386" s="292"/>
      <c r="AT386" s="292"/>
      <c r="AU386" s="27"/>
      <c r="AV386" s="23">
        <v>0</v>
      </c>
      <c r="AW386" s="23"/>
      <c r="AX386" s="382">
        <f>T386-AV386-AW386</f>
        <v>224</v>
      </c>
      <c r="AY386" s="27"/>
      <c r="AZ386" s="512"/>
      <c r="BA386" s="512"/>
      <c r="BB386" s="512"/>
      <c r="BC386" s="9"/>
      <c r="BD386" s="507"/>
    </row>
    <row r="387" spans="1:56" outlineLevel="3">
      <c r="A387" s="37" t="s">
        <v>2611</v>
      </c>
      <c r="B387" s="8" t="s">
        <v>2601</v>
      </c>
      <c r="C387" s="9"/>
      <c r="D387" s="9"/>
      <c r="E387" s="8" t="s">
        <v>2602</v>
      </c>
      <c r="F387" s="8" t="s">
        <v>2604</v>
      </c>
      <c r="G387" s="8" t="s">
        <v>2603</v>
      </c>
      <c r="H387" s="8"/>
      <c r="I387" s="9"/>
      <c r="J387" s="9"/>
      <c r="K387" s="9"/>
      <c r="L387" s="9"/>
      <c r="M387" s="9"/>
      <c r="N387" s="9"/>
      <c r="O387" s="9"/>
      <c r="P387" s="9"/>
      <c r="Q387" s="9"/>
      <c r="R387" s="9"/>
      <c r="S387" s="23"/>
      <c r="T387" s="25">
        <f>SUM(U387:AR387)</f>
        <v>0</v>
      </c>
      <c r="U387" s="9"/>
      <c r="V387" s="9"/>
      <c r="W387" s="23"/>
      <c r="X387" s="9"/>
      <c r="Y387" s="9"/>
      <c r="Z387" s="9"/>
      <c r="AA387" s="23"/>
      <c r="AB387" s="9"/>
      <c r="AC387" s="9"/>
      <c r="AD387" s="9"/>
      <c r="AE387" s="23"/>
      <c r="AF387" s="23"/>
      <c r="AG387" s="23"/>
      <c r="AH387" s="23"/>
      <c r="AI387" s="23"/>
      <c r="AJ387" s="23"/>
      <c r="AK387" s="23"/>
      <c r="AL387" s="23"/>
      <c r="AM387" s="23"/>
      <c r="AN387" s="9"/>
      <c r="AO387" s="9"/>
      <c r="AP387" s="9"/>
      <c r="AQ387" s="9"/>
      <c r="AR387" s="9"/>
      <c r="AS387" s="9"/>
      <c r="AT387" s="9"/>
      <c r="AU387" s="23"/>
      <c r="AV387" s="23">
        <v>40</v>
      </c>
      <c r="AW387" s="23"/>
      <c r="AX387" s="382">
        <v>0</v>
      </c>
      <c r="AY387" s="363" t="s">
        <v>656</v>
      </c>
      <c r="AZ387" s="35"/>
      <c r="BA387" s="35"/>
      <c r="BB387" s="42"/>
      <c r="BC387" s="123" t="s">
        <v>1314</v>
      </c>
      <c r="BD387" s="8" t="s">
        <v>2605</v>
      </c>
    </row>
    <row r="388" spans="1:56" outlineLevel="3">
      <c r="A388" s="37" t="s">
        <v>2628</v>
      </c>
      <c r="B388" s="8" t="s">
        <v>2607</v>
      </c>
      <c r="C388" s="9"/>
      <c r="D388" s="9"/>
      <c r="E388" s="8" t="s">
        <v>2608</v>
      </c>
      <c r="F388" s="8" t="s">
        <v>2604</v>
      </c>
      <c r="G388" s="8" t="s">
        <v>2609</v>
      </c>
      <c r="H388" s="8"/>
      <c r="I388" s="9"/>
      <c r="J388" s="9"/>
      <c r="K388" s="9"/>
      <c r="L388" s="9"/>
      <c r="M388" s="9"/>
      <c r="N388" s="9"/>
      <c r="O388" s="9"/>
      <c r="P388" s="9"/>
      <c r="Q388" s="9"/>
      <c r="R388" s="9"/>
      <c r="S388" s="23"/>
      <c r="T388" s="25">
        <f>SUM(U388:AR388)</f>
        <v>0</v>
      </c>
      <c r="U388" s="292"/>
      <c r="V388" s="292"/>
      <c r="W388" s="27"/>
      <c r="X388" s="292"/>
      <c r="Y388" s="292"/>
      <c r="Z388" s="292"/>
      <c r="AA388" s="27"/>
      <c r="AB388" s="292"/>
      <c r="AC388" s="292"/>
      <c r="AD388" s="292"/>
      <c r="AE388" s="27"/>
      <c r="AF388" s="27"/>
      <c r="AG388" s="27"/>
      <c r="AH388" s="27"/>
      <c r="AI388" s="27"/>
      <c r="AJ388" s="27"/>
      <c r="AK388" s="27"/>
      <c r="AL388" s="27"/>
      <c r="AM388" s="27"/>
      <c r="AN388" s="292"/>
      <c r="AO388" s="292"/>
      <c r="AP388" s="292"/>
      <c r="AQ388" s="292"/>
      <c r="AR388" s="292"/>
      <c r="AS388" s="292"/>
      <c r="AT388" s="292"/>
      <c r="AU388" s="27"/>
      <c r="AV388" s="27">
        <v>21</v>
      </c>
      <c r="AW388" s="27"/>
      <c r="AX388" s="388">
        <v>0</v>
      </c>
      <c r="AY388" s="787" t="s">
        <v>656</v>
      </c>
      <c r="AZ388" s="42"/>
      <c r="BA388" s="42"/>
      <c r="BB388" s="42"/>
      <c r="BC388" s="123" t="s">
        <v>1314</v>
      </c>
      <c r="BD388" s="8" t="s">
        <v>2610</v>
      </c>
    </row>
    <row r="389" spans="1:56">
      <c r="A389" s="526" t="s">
        <v>243</v>
      </c>
      <c r="B389" s="22"/>
      <c r="C389" s="22"/>
      <c r="D389" s="22"/>
      <c r="E389" s="22"/>
      <c r="F389" s="22"/>
      <c r="G389" s="22"/>
      <c r="H389" s="22"/>
      <c r="I389" s="22"/>
      <c r="J389" s="22"/>
      <c r="K389" s="22"/>
      <c r="L389" s="22"/>
      <c r="M389" s="22"/>
      <c r="N389" s="22"/>
      <c r="O389" s="22"/>
      <c r="P389" s="22"/>
      <c r="Q389" s="22"/>
      <c r="R389" s="22"/>
      <c r="S389" s="22"/>
      <c r="T389" s="22"/>
      <c r="U389" s="22"/>
      <c r="V389" s="22"/>
      <c r="W389" s="224"/>
      <c r="X389" s="22"/>
      <c r="Y389" s="22"/>
      <c r="Z389" s="22"/>
      <c r="AA389" s="22"/>
      <c r="AB389" s="22"/>
      <c r="AC389" s="792"/>
      <c r="AD389" s="22"/>
      <c r="AE389" s="22"/>
      <c r="AF389" s="22"/>
      <c r="AG389" s="22"/>
      <c r="AH389" s="22"/>
      <c r="AI389" s="22"/>
      <c r="AJ389" s="22"/>
      <c r="AK389" s="22"/>
      <c r="AL389" s="161"/>
      <c r="AM389" s="161"/>
      <c r="AN389" s="145"/>
      <c r="AO389" s="145"/>
      <c r="AP389" s="144"/>
      <c r="AQ389" s="144"/>
      <c r="AR389" s="144"/>
      <c r="AS389" s="144"/>
      <c r="AT389" s="144"/>
      <c r="AU389" s="225"/>
      <c r="AV389" s="225"/>
      <c r="AW389" s="225"/>
      <c r="AX389" s="389"/>
      <c r="AY389" s="225"/>
      <c r="AZ389" s="517"/>
      <c r="BA389" s="793"/>
      <c r="BB389" s="793"/>
      <c r="BC389" s="593"/>
      <c r="BD389" s="225"/>
    </row>
    <row r="390" spans="1:56" ht="15" customHeight="1" outlineLevel="1">
      <c r="A390" s="37" t="s">
        <v>126</v>
      </c>
      <c r="B390" s="37" t="s">
        <v>844</v>
      </c>
      <c r="C390" s="9"/>
      <c r="D390" s="9"/>
      <c r="E390" s="8" t="s">
        <v>2154</v>
      </c>
      <c r="F390" s="9"/>
      <c r="G390" s="9"/>
      <c r="H390" s="9"/>
      <c r="I390" s="9"/>
      <c r="J390" s="9"/>
      <c r="K390" s="9"/>
      <c r="L390" s="9"/>
      <c r="M390" s="9"/>
      <c r="N390" s="9"/>
      <c r="O390" s="9"/>
      <c r="P390" s="9"/>
      <c r="Q390" s="9"/>
      <c r="R390" s="9"/>
      <c r="S390" s="23"/>
      <c r="T390" s="25">
        <f t="shared" si="24"/>
        <v>100</v>
      </c>
      <c r="U390" s="9"/>
      <c r="V390" s="23">
        <v>20</v>
      </c>
      <c r="W390" s="23"/>
      <c r="X390" s="23">
        <v>10</v>
      </c>
      <c r="Y390" s="23"/>
      <c r="Z390" s="23"/>
      <c r="AA390" s="23">
        <v>4</v>
      </c>
      <c r="AB390" s="23"/>
      <c r="AC390" s="23"/>
      <c r="AD390" s="363"/>
      <c r="AE390" s="363">
        <v>12</v>
      </c>
      <c r="AF390" s="196">
        <v>26</v>
      </c>
      <c r="AG390" s="23">
        <v>8</v>
      </c>
      <c r="AH390" s="23">
        <v>4</v>
      </c>
      <c r="AI390" s="23"/>
      <c r="AJ390" s="23"/>
      <c r="AK390" s="23">
        <v>8</v>
      </c>
      <c r="AL390" s="23">
        <v>2</v>
      </c>
      <c r="AM390" s="23">
        <v>2</v>
      </c>
      <c r="AN390" s="12">
        <v>4</v>
      </c>
      <c r="AO390" s="12"/>
      <c r="AP390" s="12"/>
      <c r="AQ390" s="12"/>
      <c r="AR390" s="12"/>
      <c r="AS390" s="12"/>
      <c r="AT390" s="12"/>
      <c r="AU390" s="23"/>
      <c r="AV390" s="23">
        <v>16</v>
      </c>
      <c r="AW390" s="23"/>
      <c r="AX390" s="382">
        <f>T390-AV390-AW390</f>
        <v>84</v>
      </c>
      <c r="AY390" s="23"/>
      <c r="AZ390" s="515"/>
      <c r="BA390" s="35"/>
      <c r="BB390" s="35"/>
      <c r="BC390" s="9"/>
      <c r="BD390" s="507"/>
    </row>
    <row r="391" spans="1:56" ht="15" customHeight="1">
      <c r="A391" s="7" t="s">
        <v>845</v>
      </c>
      <c r="B391" s="22"/>
      <c r="C391" s="22"/>
      <c r="D391" s="22"/>
      <c r="E391" s="22"/>
      <c r="F391" s="22"/>
      <c r="G391" s="22"/>
      <c r="H391" s="22"/>
      <c r="I391" s="22"/>
      <c r="J391" s="22"/>
      <c r="K391" s="22"/>
      <c r="L391" s="22"/>
      <c r="M391" s="22"/>
      <c r="N391" s="22"/>
      <c r="O391" s="22"/>
      <c r="P391" s="22"/>
      <c r="Q391" s="22"/>
      <c r="R391" s="22"/>
      <c r="S391" s="22"/>
      <c r="T391" s="22"/>
      <c r="U391" s="22"/>
      <c r="V391" s="22"/>
      <c r="W391" s="224"/>
      <c r="X391" s="22"/>
      <c r="Y391" s="22"/>
      <c r="Z391" s="22"/>
      <c r="AA391" s="22"/>
      <c r="AB391" s="22"/>
      <c r="AC391" s="527"/>
      <c r="AD391" s="22"/>
      <c r="AE391" s="22"/>
      <c r="AF391" s="22"/>
      <c r="AG391" s="22"/>
      <c r="AH391" s="22"/>
      <c r="AI391" s="22"/>
      <c r="AJ391" s="22"/>
      <c r="AK391" s="22"/>
      <c r="AL391" s="161"/>
      <c r="AM391" s="161"/>
      <c r="AN391" s="145"/>
      <c r="AO391" s="145"/>
      <c r="AP391" s="144"/>
      <c r="AQ391" s="144"/>
      <c r="AR391" s="144"/>
      <c r="AS391" s="144"/>
      <c r="AT391" s="144"/>
      <c r="AU391" s="180"/>
      <c r="AV391" s="180"/>
      <c r="AW391" s="180"/>
      <c r="AX391" s="390"/>
      <c r="AY391" s="405"/>
      <c r="AZ391" s="523"/>
      <c r="BA391" s="737"/>
      <c r="BB391" s="737"/>
      <c r="BC391" s="160"/>
      <c r="BD391" s="225"/>
    </row>
    <row r="392" spans="1:56" ht="45" outlineLevel="1">
      <c r="A392" s="8" t="s">
        <v>957</v>
      </c>
      <c r="B392" s="8" t="s">
        <v>1996</v>
      </c>
      <c r="C392" s="9"/>
      <c r="D392" s="297"/>
      <c r="E392" s="8" t="s">
        <v>2380</v>
      </c>
      <c r="F392" s="9"/>
      <c r="G392" s="9"/>
      <c r="H392" s="9"/>
      <c r="I392" s="9"/>
      <c r="J392" s="9"/>
      <c r="K392" s="9"/>
      <c r="L392" s="9"/>
      <c r="M392" s="9"/>
      <c r="N392" s="9"/>
      <c r="O392" s="9"/>
      <c r="P392" s="9"/>
      <c r="Q392" s="9"/>
      <c r="R392" s="9"/>
      <c r="S392" s="23" t="s">
        <v>1419</v>
      </c>
      <c r="T392" s="25">
        <f t="shared" si="24"/>
        <v>39</v>
      </c>
      <c r="U392" s="9"/>
      <c r="V392" s="23">
        <v>2</v>
      </c>
      <c r="W392" s="8"/>
      <c r="X392" s="9"/>
      <c r="Y392" s="9"/>
      <c r="Z392" s="9"/>
      <c r="AA392" s="23">
        <v>1</v>
      </c>
      <c r="AB392" s="9"/>
      <c r="AC392" s="9"/>
      <c r="AD392" s="9"/>
      <c r="AE392" s="9"/>
      <c r="AF392" s="23">
        <v>8</v>
      </c>
      <c r="AG392" s="23">
        <v>1</v>
      </c>
      <c r="AH392" s="23">
        <v>2</v>
      </c>
      <c r="AI392" s="23">
        <v>4</v>
      </c>
      <c r="AJ392" s="23">
        <v>4</v>
      </c>
      <c r="AK392" s="23">
        <v>7</v>
      </c>
      <c r="AL392" s="23">
        <v>4</v>
      </c>
      <c r="AM392" s="23">
        <v>4</v>
      </c>
      <c r="AN392" s="23">
        <v>2</v>
      </c>
      <c r="AO392" s="27"/>
      <c r="AP392" s="9"/>
      <c r="AQ392" s="9"/>
      <c r="AR392" s="9"/>
      <c r="AS392" s="9"/>
      <c r="AT392" s="9"/>
      <c r="AU392" s="9"/>
      <c r="AV392" s="23">
        <v>6</v>
      </c>
      <c r="AW392" s="23"/>
      <c r="AX392" s="488">
        <f>T392-AV392-AW392</f>
        <v>33</v>
      </c>
      <c r="AY392" s="363" t="s">
        <v>656</v>
      </c>
      <c r="AZ392" s="520"/>
      <c r="BA392" s="35"/>
      <c r="BB392" s="35"/>
      <c r="BC392" s="573" t="s">
        <v>1951</v>
      </c>
      <c r="BD392" s="528" t="s">
        <v>2594</v>
      </c>
    </row>
    <row r="393" spans="1:56" ht="60" outlineLevel="1">
      <c r="A393" s="8" t="s">
        <v>958</v>
      </c>
      <c r="B393" s="8" t="s">
        <v>1995</v>
      </c>
      <c r="C393" s="9"/>
      <c r="D393" s="297"/>
      <c r="E393" s="8" t="s">
        <v>2572</v>
      </c>
      <c r="F393" s="9"/>
      <c r="G393" s="9"/>
      <c r="H393" s="9"/>
      <c r="I393" s="9"/>
      <c r="J393" s="9"/>
      <c r="K393" s="9"/>
      <c r="L393" s="9"/>
      <c r="M393" s="9"/>
      <c r="N393" s="9"/>
      <c r="O393" s="9"/>
      <c r="P393" s="9"/>
      <c r="Q393" s="9"/>
      <c r="R393" s="9"/>
      <c r="S393" s="23" t="s">
        <v>1420</v>
      </c>
      <c r="T393" s="25">
        <f t="shared" si="24"/>
        <v>28</v>
      </c>
      <c r="U393" s="9"/>
      <c r="V393" s="23">
        <v>2</v>
      </c>
      <c r="W393" s="8"/>
      <c r="X393" s="9"/>
      <c r="Y393" s="9"/>
      <c r="Z393" s="9"/>
      <c r="AA393" s="23">
        <v>1</v>
      </c>
      <c r="AB393" s="9"/>
      <c r="AC393" s="9"/>
      <c r="AD393" s="9"/>
      <c r="AE393" s="9"/>
      <c r="AF393" s="23">
        <v>8</v>
      </c>
      <c r="AG393" s="23">
        <v>1</v>
      </c>
      <c r="AH393" s="23">
        <v>2</v>
      </c>
      <c r="AI393" s="618">
        <v>2</v>
      </c>
      <c r="AJ393" s="23"/>
      <c r="AK393" s="23">
        <v>2</v>
      </c>
      <c r="AL393" s="23">
        <v>4</v>
      </c>
      <c r="AM393" s="23">
        <v>4</v>
      </c>
      <c r="AN393" s="23">
        <v>2</v>
      </c>
      <c r="AO393" s="27"/>
      <c r="AP393" s="9"/>
      <c r="AQ393" s="9"/>
      <c r="AR393" s="9"/>
      <c r="AS393" s="9"/>
      <c r="AT393" s="9"/>
      <c r="AU393" s="9"/>
      <c r="AV393" s="23">
        <f>4+4</f>
        <v>8</v>
      </c>
      <c r="AW393" s="23"/>
      <c r="AX393" s="488">
        <f>T393-AV393-AW393</f>
        <v>20</v>
      </c>
      <c r="AY393" s="363" t="s">
        <v>656</v>
      </c>
      <c r="AZ393" s="520"/>
      <c r="BA393" s="35"/>
      <c r="BB393" s="35"/>
      <c r="BC393" s="573" t="s">
        <v>1951</v>
      </c>
      <c r="BD393" s="528" t="s">
        <v>2627</v>
      </c>
    </row>
    <row r="394" spans="1:56" ht="30" outlineLevel="1">
      <c r="A394" s="8" t="s">
        <v>959</v>
      </c>
      <c r="B394" s="8" t="s">
        <v>1997</v>
      </c>
      <c r="C394" s="9"/>
      <c r="D394" s="297"/>
      <c r="E394" s="8" t="s">
        <v>2573</v>
      </c>
      <c r="F394" s="9"/>
      <c r="G394" s="9"/>
      <c r="H394" s="9"/>
      <c r="I394" s="9"/>
      <c r="J394" s="9"/>
      <c r="K394" s="9"/>
      <c r="L394" s="9"/>
      <c r="M394" s="9"/>
      <c r="N394" s="9"/>
      <c r="O394" s="9"/>
      <c r="P394" s="9"/>
      <c r="Q394" s="9"/>
      <c r="R394" s="9"/>
      <c r="S394" s="23" t="s">
        <v>1421</v>
      </c>
      <c r="T394" s="25">
        <f t="shared" si="24"/>
        <v>29</v>
      </c>
      <c r="U394" s="9"/>
      <c r="V394" s="23">
        <v>2</v>
      </c>
      <c r="W394" s="8"/>
      <c r="X394" s="9"/>
      <c r="Y394" s="9"/>
      <c r="Z394" s="9"/>
      <c r="AA394" s="23">
        <v>1</v>
      </c>
      <c r="AB394" s="9"/>
      <c r="AC394" s="9"/>
      <c r="AD394" s="9"/>
      <c r="AE394" s="9"/>
      <c r="AF394" s="23">
        <v>10</v>
      </c>
      <c r="AG394" s="23">
        <v>1</v>
      </c>
      <c r="AH394" s="23">
        <v>2</v>
      </c>
      <c r="AI394" s="618">
        <v>2</v>
      </c>
      <c r="AJ394" s="23"/>
      <c r="AK394" s="23">
        <v>3</v>
      </c>
      <c r="AL394" s="23">
        <v>4</v>
      </c>
      <c r="AM394" s="23">
        <v>4</v>
      </c>
      <c r="AN394" s="23"/>
      <c r="AO394" s="27"/>
      <c r="AP394" s="9"/>
      <c r="AQ394" s="9"/>
      <c r="AR394" s="9"/>
      <c r="AS394" s="9"/>
      <c r="AT394" s="9"/>
      <c r="AU394" s="9"/>
      <c r="AV394" s="23">
        <v>8</v>
      </c>
      <c r="AW394" s="23"/>
      <c r="AX394" s="488">
        <f>T394-AV394-AW394</f>
        <v>21</v>
      </c>
      <c r="AY394" s="363" t="s">
        <v>656</v>
      </c>
      <c r="AZ394" s="520"/>
      <c r="BA394" s="35"/>
      <c r="BB394" s="35"/>
      <c r="BC394" s="573" t="s">
        <v>1951</v>
      </c>
      <c r="BD394" s="528" t="s">
        <v>2595</v>
      </c>
    </row>
    <row r="395" spans="1:56" outlineLevel="1">
      <c r="A395" s="8" t="s">
        <v>960</v>
      </c>
      <c r="B395" s="8"/>
      <c r="C395" s="9"/>
      <c r="D395" s="297"/>
      <c r="E395" s="8"/>
      <c r="F395" s="9"/>
      <c r="G395" s="9"/>
      <c r="H395" s="9"/>
      <c r="I395" s="9"/>
      <c r="J395" s="9"/>
      <c r="K395" s="9"/>
      <c r="L395" s="9"/>
      <c r="M395" s="9"/>
      <c r="N395" s="9"/>
      <c r="O395" s="9"/>
      <c r="P395" s="9"/>
      <c r="Q395" s="9"/>
      <c r="R395" s="9"/>
      <c r="S395" s="23" t="s">
        <v>1422</v>
      </c>
      <c r="T395" s="25">
        <f t="shared" si="24"/>
        <v>16</v>
      </c>
      <c r="U395" s="9"/>
      <c r="V395" s="23">
        <v>2</v>
      </c>
      <c r="W395" s="8"/>
      <c r="X395" s="9"/>
      <c r="Y395" s="9"/>
      <c r="Z395" s="9"/>
      <c r="AA395" s="23">
        <v>1</v>
      </c>
      <c r="AB395" s="9"/>
      <c r="AC395" s="9"/>
      <c r="AD395" s="9"/>
      <c r="AE395" s="9"/>
      <c r="AF395" s="23">
        <v>4</v>
      </c>
      <c r="AG395" s="23">
        <v>1</v>
      </c>
      <c r="AH395" s="23">
        <v>2</v>
      </c>
      <c r="AI395" s="23"/>
      <c r="AJ395" s="23"/>
      <c r="AK395" s="23">
        <v>2</v>
      </c>
      <c r="AL395" s="297"/>
      <c r="AM395" s="23">
        <v>4</v>
      </c>
      <c r="AN395" s="297"/>
      <c r="AO395" s="27"/>
      <c r="AP395" s="9"/>
      <c r="AQ395" s="9"/>
      <c r="AR395" s="9"/>
      <c r="AS395" s="9"/>
      <c r="AT395" s="9"/>
      <c r="AU395" s="9"/>
      <c r="AV395" s="23">
        <v>0</v>
      </c>
      <c r="AW395" s="23"/>
      <c r="AX395" s="488">
        <f>T395-AV395-AW395</f>
        <v>16</v>
      </c>
      <c r="AY395" s="363" t="s">
        <v>656</v>
      </c>
      <c r="AZ395" s="520"/>
      <c r="BA395" s="35"/>
      <c r="BB395" s="35"/>
      <c r="BC395" s="573" t="s">
        <v>1951</v>
      </c>
      <c r="BD395" s="507" t="s">
        <v>1949</v>
      </c>
    </row>
    <row r="396" spans="1:56" outlineLevel="1">
      <c r="A396" s="8" t="s">
        <v>2656</v>
      </c>
      <c r="B396" s="8" t="s">
        <v>2642</v>
      </c>
      <c r="C396" s="9"/>
      <c r="D396" s="297"/>
      <c r="E396" s="8" t="s">
        <v>2634</v>
      </c>
      <c r="F396" s="8" t="s">
        <v>2638</v>
      </c>
      <c r="G396" s="9"/>
      <c r="H396" s="9"/>
      <c r="I396" s="9"/>
      <c r="J396" s="9"/>
      <c r="K396" s="9"/>
      <c r="L396" s="9"/>
      <c r="M396" s="9"/>
      <c r="N396" s="9"/>
      <c r="O396" s="9"/>
      <c r="P396" s="9"/>
      <c r="Q396" s="9"/>
      <c r="R396" s="9"/>
      <c r="S396" s="23"/>
      <c r="T396" s="25"/>
      <c r="U396" s="9"/>
      <c r="V396" s="23"/>
      <c r="W396" s="8"/>
      <c r="X396" s="9"/>
      <c r="Y396" s="9"/>
      <c r="Z396" s="9"/>
      <c r="AA396" s="23"/>
      <c r="AB396" s="9"/>
      <c r="AC396" s="9"/>
      <c r="AD396" s="9"/>
      <c r="AE396" s="9"/>
      <c r="AF396" s="23"/>
      <c r="AG396" s="23"/>
      <c r="AH396" s="23"/>
      <c r="AI396" s="23"/>
      <c r="AJ396" s="23"/>
      <c r="AK396" s="23"/>
      <c r="AL396" s="297"/>
      <c r="AM396" s="23"/>
      <c r="AN396" s="297"/>
      <c r="AO396" s="23"/>
      <c r="AP396" s="9"/>
      <c r="AQ396" s="9"/>
      <c r="AR396" s="9"/>
      <c r="AS396" s="9"/>
      <c r="AT396" s="9"/>
      <c r="AU396" s="9"/>
      <c r="AV396" s="23">
        <v>10</v>
      </c>
      <c r="AW396" s="23"/>
      <c r="AX396" s="488">
        <v>0</v>
      </c>
      <c r="AY396" s="363" t="s">
        <v>656</v>
      </c>
      <c r="AZ396" s="520"/>
      <c r="BA396" s="35"/>
      <c r="BB396" s="35"/>
      <c r="BC396" s="573" t="s">
        <v>1951</v>
      </c>
      <c r="BD396" s="8" t="s">
        <v>2635</v>
      </c>
    </row>
    <row r="397" spans="1:56" outlineLevel="1">
      <c r="A397" s="8" t="s">
        <v>2641</v>
      </c>
      <c r="B397" s="8" t="s">
        <v>2637</v>
      </c>
      <c r="C397" s="9"/>
      <c r="D397" s="297"/>
      <c r="E397" s="8" t="s">
        <v>2636</v>
      </c>
      <c r="F397" s="8" t="s">
        <v>2639</v>
      </c>
      <c r="G397" s="9"/>
      <c r="H397" s="9"/>
      <c r="I397" s="9"/>
      <c r="J397" s="9"/>
      <c r="K397" s="9"/>
      <c r="L397" s="9"/>
      <c r="M397" s="9"/>
      <c r="N397" s="9"/>
      <c r="O397" s="9"/>
      <c r="P397" s="9"/>
      <c r="Q397" s="9"/>
      <c r="R397" s="9"/>
      <c r="S397" s="23" t="s">
        <v>2640</v>
      </c>
      <c r="T397" s="25"/>
      <c r="U397" s="9"/>
      <c r="V397" s="23"/>
      <c r="W397" s="8"/>
      <c r="X397" s="9"/>
      <c r="Y397" s="9"/>
      <c r="Z397" s="9"/>
      <c r="AA397" s="23"/>
      <c r="AB397" s="9"/>
      <c r="AC397" s="9"/>
      <c r="AD397" s="9"/>
      <c r="AE397" s="9"/>
      <c r="AF397" s="23"/>
      <c r="AG397" s="23"/>
      <c r="AH397" s="23"/>
      <c r="AI397" s="23"/>
      <c r="AJ397" s="23"/>
      <c r="AK397" s="23"/>
      <c r="AL397" s="297"/>
      <c r="AM397" s="23"/>
      <c r="AN397" s="297"/>
      <c r="AO397" s="23"/>
      <c r="AP397" s="9"/>
      <c r="AQ397" s="9"/>
      <c r="AR397" s="9"/>
      <c r="AS397" s="9"/>
      <c r="AT397" s="9"/>
      <c r="AU397" s="9"/>
      <c r="AV397" s="23">
        <v>8</v>
      </c>
      <c r="AW397" s="23"/>
      <c r="AX397" s="488">
        <v>0</v>
      </c>
      <c r="AY397" s="363" t="s">
        <v>656</v>
      </c>
      <c r="AZ397" s="520"/>
      <c r="BA397" s="35"/>
      <c r="BB397" s="35"/>
      <c r="BC397" s="573" t="s">
        <v>1951</v>
      </c>
      <c r="BD397" s="8" t="s">
        <v>2643</v>
      </c>
    </row>
    <row r="398" spans="1:56" ht="15" customHeight="1">
      <c r="A398" s="7" t="s">
        <v>961</v>
      </c>
      <c r="B398" s="7"/>
      <c r="C398" s="10"/>
      <c r="D398" s="10"/>
      <c r="E398" s="10"/>
      <c r="F398" s="10"/>
      <c r="G398" s="10"/>
      <c r="H398" s="10"/>
      <c r="I398" s="10"/>
      <c r="J398" s="10"/>
      <c r="K398" s="10"/>
      <c r="L398" s="10"/>
      <c r="M398" s="10"/>
      <c r="N398" s="10"/>
      <c r="O398" s="10"/>
      <c r="P398" s="10"/>
      <c r="Q398" s="10"/>
      <c r="R398" s="10"/>
      <c r="S398" s="160"/>
      <c r="T398" s="10"/>
      <c r="U398" s="10"/>
      <c r="V398" s="160"/>
      <c r="W398" s="7"/>
      <c r="X398" s="10"/>
      <c r="Y398" s="10"/>
      <c r="Z398" s="10"/>
      <c r="AA398" s="160"/>
      <c r="AB398" s="10"/>
      <c r="AC398" s="10"/>
      <c r="AD398" s="10"/>
      <c r="AE398" s="10"/>
      <c r="AF398" s="160"/>
      <c r="AG398" s="160"/>
      <c r="AH398" s="10"/>
      <c r="AI398" s="160"/>
      <c r="AJ398" s="160"/>
      <c r="AK398" s="160"/>
      <c r="AL398" s="216"/>
      <c r="AM398" s="160"/>
      <c r="AN398" s="216"/>
      <c r="AO398" s="408"/>
      <c r="AP398" s="138"/>
      <c r="AQ398" s="138"/>
      <c r="AR398" s="138"/>
      <c r="AS398" s="138"/>
      <c r="AT398" s="138"/>
      <c r="AU398" s="141"/>
      <c r="AV398" s="141"/>
      <c r="AW398" s="141"/>
      <c r="AX398" s="407"/>
      <c r="AY398" s="138"/>
      <c r="AZ398" s="524"/>
      <c r="BA398" s="737"/>
      <c r="BB398" s="737"/>
      <c r="BC398" s="160"/>
      <c r="BD398" s="225"/>
    </row>
    <row r="399" spans="1:56" ht="45" outlineLevel="1">
      <c r="A399" s="8" t="s">
        <v>962</v>
      </c>
      <c r="B399" s="8" t="s">
        <v>2418</v>
      </c>
      <c r="C399" s="9"/>
      <c r="D399" s="297"/>
      <c r="E399" s="8" t="s">
        <v>2192</v>
      </c>
      <c r="F399" s="9"/>
      <c r="G399" s="9"/>
      <c r="H399" s="9"/>
      <c r="I399" s="9"/>
      <c r="J399" s="9"/>
      <c r="K399" s="9"/>
      <c r="L399" s="9"/>
      <c r="M399" s="9"/>
      <c r="N399" s="9"/>
      <c r="O399" s="9"/>
      <c r="P399" s="9"/>
      <c r="Q399" s="9"/>
      <c r="R399" s="9"/>
      <c r="S399" s="23" t="s">
        <v>1423</v>
      </c>
      <c r="T399" s="25">
        <f t="shared" si="24"/>
        <v>21</v>
      </c>
      <c r="U399" s="9"/>
      <c r="V399" s="23">
        <v>1</v>
      </c>
      <c r="W399" s="8"/>
      <c r="X399" s="9"/>
      <c r="Y399" s="9"/>
      <c r="Z399" s="9"/>
      <c r="AA399" s="23">
        <v>1</v>
      </c>
      <c r="AB399" s="9"/>
      <c r="AC399" s="9"/>
      <c r="AD399" s="9"/>
      <c r="AE399" s="9"/>
      <c r="AF399" s="23">
        <v>6</v>
      </c>
      <c r="AG399" s="23">
        <v>1</v>
      </c>
      <c r="AH399" s="23">
        <v>2</v>
      </c>
      <c r="AI399" s="23">
        <v>2</v>
      </c>
      <c r="AJ399" s="23">
        <v>2</v>
      </c>
      <c r="AK399" s="23">
        <v>4</v>
      </c>
      <c r="AL399" s="297"/>
      <c r="AM399" s="23">
        <v>2</v>
      </c>
      <c r="AN399" s="297"/>
      <c r="AO399" s="27"/>
      <c r="AP399" s="9"/>
      <c r="AQ399" s="9"/>
      <c r="AR399" s="9"/>
      <c r="AS399" s="9"/>
      <c r="AT399" s="9"/>
      <c r="AU399" s="9"/>
      <c r="AV399" s="23">
        <v>4</v>
      </c>
      <c r="AW399" s="23"/>
      <c r="AX399" s="382">
        <f>T399-AV399-AW399</f>
        <v>17</v>
      </c>
      <c r="AY399" s="363" t="s">
        <v>656</v>
      </c>
      <c r="AZ399" s="520"/>
      <c r="BA399" s="35"/>
      <c r="BB399" s="35"/>
      <c r="BC399" s="573" t="s">
        <v>1951</v>
      </c>
      <c r="BD399" s="585" t="s">
        <v>2633</v>
      </c>
    </row>
    <row r="400" spans="1:56">
      <c r="T400" s="25">
        <f t="shared" si="24"/>
        <v>0</v>
      </c>
      <c r="W400" s="193"/>
      <c r="Y400" s="5"/>
      <c r="Z400" s="5"/>
      <c r="BC400" s="9"/>
      <c r="BD400" s="507"/>
    </row>
    <row r="401" spans="1:56" s="291" customFormat="1">
      <c r="A401" s="294" t="s">
        <v>1478</v>
      </c>
      <c r="B401" s="294"/>
      <c r="C401" s="294"/>
      <c r="D401" s="191"/>
      <c r="E401" s="294"/>
      <c r="F401" s="294"/>
      <c r="G401" s="294"/>
      <c r="H401" s="294"/>
      <c r="I401" s="294"/>
      <c r="J401" s="294"/>
      <c r="K401" s="294"/>
      <c r="L401" s="294"/>
      <c r="M401" s="294"/>
      <c r="N401" s="294"/>
      <c r="O401" s="294"/>
      <c r="P401" s="294"/>
      <c r="Q401" s="294"/>
      <c r="R401" s="294"/>
      <c r="S401" s="294"/>
      <c r="T401" s="188">
        <f t="shared" si="24"/>
        <v>8</v>
      </c>
      <c r="U401" s="294"/>
      <c r="V401" s="294"/>
      <c r="W401" s="294"/>
      <c r="X401" s="294"/>
      <c r="Y401" s="294"/>
      <c r="Z401" s="294"/>
      <c r="AA401" s="294"/>
      <c r="AB401" s="294"/>
      <c r="AC401" s="294"/>
      <c r="AD401" s="294"/>
      <c r="AE401" s="294"/>
      <c r="AF401" s="294"/>
      <c r="AG401" s="294"/>
      <c r="AH401" s="294"/>
      <c r="AI401" s="294"/>
      <c r="AJ401" s="294"/>
      <c r="AK401" s="294"/>
      <c r="AL401" s="191">
        <v>7</v>
      </c>
      <c r="AM401" s="191">
        <v>1</v>
      </c>
      <c r="AN401" s="217"/>
      <c r="AO401" s="217"/>
      <c r="AP401" s="299"/>
      <c r="AQ401" s="299"/>
      <c r="AR401" s="299"/>
      <c r="AS401" s="299"/>
      <c r="AT401" s="299"/>
      <c r="AU401" s="299"/>
      <c r="AV401" s="299"/>
      <c r="AW401" s="299"/>
      <c r="AX401" s="391"/>
      <c r="AY401" s="378" t="s">
        <v>656</v>
      </c>
      <c r="AZ401" s="525"/>
      <c r="BA401" s="525"/>
      <c r="BB401" s="525"/>
      <c r="BC401" s="573" t="s">
        <v>1951</v>
      </c>
      <c r="BD401" s="507" t="s">
        <v>1949</v>
      </c>
    </row>
  </sheetData>
  <autoFilter ref="A2:CCZ401"/>
  <mergeCells count="281">
    <mergeCell ref="Y162:Y163"/>
    <mergeCell ref="AA162:AA163"/>
    <mergeCell ref="AB162:AB163"/>
    <mergeCell ref="AC162:AC163"/>
    <mergeCell ref="AE162:AE163"/>
    <mergeCell ref="AF162:AF163"/>
    <mergeCell ref="AR166:AR167"/>
    <mergeCell ref="AG162:AG163"/>
    <mergeCell ref="AI162:AI163"/>
    <mergeCell ref="AJ162:AJ163"/>
    <mergeCell ref="AK162:AK163"/>
    <mergeCell ref="AL162:AL163"/>
    <mergeCell ref="AM162:AM163"/>
    <mergeCell ref="AN162:AN163"/>
    <mergeCell ref="AO162:AO163"/>
    <mergeCell ref="AP162:AP163"/>
    <mergeCell ref="AR162:AR163"/>
    <mergeCell ref="AG166:AG167"/>
    <mergeCell ref="AH166:AH167"/>
    <mergeCell ref="AI166:AI167"/>
    <mergeCell ref="AJ166:AJ167"/>
    <mergeCell ref="AK166:AK167"/>
    <mergeCell ref="AL166:AL167"/>
    <mergeCell ref="AZ351:AZ352"/>
    <mergeCell ref="AZ354:AZ356"/>
    <mergeCell ref="AW354:AW356"/>
    <mergeCell ref="AW351:AW352"/>
    <mergeCell ref="AI354:AI356"/>
    <mergeCell ref="AJ354:AJ356"/>
    <mergeCell ref="AK354:AK356"/>
    <mergeCell ref="AL354:AL356"/>
    <mergeCell ref="AM354:AM356"/>
    <mergeCell ref="AP354:AP356"/>
    <mergeCell ref="AU354:AU356"/>
    <mergeCell ref="AS351:AS352"/>
    <mergeCell ref="AS354:AS356"/>
    <mergeCell ref="AM351:AM352"/>
    <mergeCell ref="AL351:AL352"/>
    <mergeCell ref="AI351:AI352"/>
    <mergeCell ref="AJ351:AJ352"/>
    <mergeCell ref="AO354:AO356"/>
    <mergeCell ref="AY351:AY352"/>
    <mergeCell ref="AK351:AK352"/>
    <mergeCell ref="AN354:AN356"/>
    <mergeCell ref="AP351:AP352"/>
    <mergeCell ref="AR351:AR352"/>
    <mergeCell ref="AR354:AR356"/>
    <mergeCell ref="A377:A378"/>
    <mergeCell ref="B377:B378"/>
    <mergeCell ref="AU351:AU352"/>
    <mergeCell ref="AM166:AM167"/>
    <mergeCell ref="AN166:AN167"/>
    <mergeCell ref="AO166:AO167"/>
    <mergeCell ref="AP166:AP167"/>
    <mergeCell ref="AH354:AH356"/>
    <mergeCell ref="AO351:AO352"/>
    <mergeCell ref="AH351:AH352"/>
    <mergeCell ref="T166:T167"/>
    <mergeCell ref="X166:X167"/>
    <mergeCell ref="Y166:Y167"/>
    <mergeCell ref="Z166:Z167"/>
    <mergeCell ref="AA166:AA167"/>
    <mergeCell ref="AB166:AB167"/>
    <mergeCell ref="AC166:AC167"/>
    <mergeCell ref="AE166:AE167"/>
    <mergeCell ref="AF166:AF167"/>
    <mergeCell ref="A354:A356"/>
    <mergeCell ref="M354:M356"/>
    <mergeCell ref="N354:N356"/>
    <mergeCell ref="O354:O356"/>
    <mergeCell ref="P354:P356"/>
    <mergeCell ref="Q354:Q356"/>
    <mergeCell ref="R354:R356"/>
    <mergeCell ref="S354:S356"/>
    <mergeCell ref="U354:U356"/>
    <mergeCell ref="V354:V356"/>
    <mergeCell ref="W354:W356"/>
    <mergeCell ref="X354:X356"/>
    <mergeCell ref="Y354:Y356"/>
    <mergeCell ref="Z354:Z356"/>
    <mergeCell ref="X351:X352"/>
    <mergeCell ref="Y351:Y352"/>
    <mergeCell ref="Z351:Z352"/>
    <mergeCell ref="AA351:AA352"/>
    <mergeCell ref="AB351:AB352"/>
    <mergeCell ref="AC351:AC352"/>
    <mergeCell ref="AA354:AA356"/>
    <mergeCell ref="AE351:AE352"/>
    <mergeCell ref="AG351:AG352"/>
    <mergeCell ref="AB354:AB356"/>
    <mergeCell ref="AC354:AC356"/>
    <mergeCell ref="A335:A342"/>
    <mergeCell ref="A230:A236"/>
    <mergeCell ref="A237:A240"/>
    <mergeCell ref="A241:A244"/>
    <mergeCell ref="A309:A320"/>
    <mergeCell ref="A321:A333"/>
    <mergeCell ref="U351:U352"/>
    <mergeCell ref="V351:V352"/>
    <mergeCell ref="W351:W352"/>
    <mergeCell ref="A299:A308"/>
    <mergeCell ref="A107:A113"/>
    <mergeCell ref="A114:A123"/>
    <mergeCell ref="F66:F68"/>
    <mergeCell ref="F73:F75"/>
    <mergeCell ref="G120:G121"/>
    <mergeCell ref="B114:B115"/>
    <mergeCell ref="D114:D115"/>
    <mergeCell ref="AH162:AH163"/>
    <mergeCell ref="M79:M81"/>
    <mergeCell ref="B76:B78"/>
    <mergeCell ref="D76:D78"/>
    <mergeCell ref="E76:E78"/>
    <mergeCell ref="F76:F78"/>
    <mergeCell ref="M76:M78"/>
    <mergeCell ref="E114:E115"/>
    <mergeCell ref="G122:G123"/>
    <mergeCell ref="E120:E121"/>
    <mergeCell ref="D134:D136"/>
    <mergeCell ref="E134:E136"/>
    <mergeCell ref="F134:F136"/>
    <mergeCell ref="B137:B139"/>
    <mergeCell ref="D137:D139"/>
    <mergeCell ref="E137:E139"/>
    <mergeCell ref="F137:F139"/>
    <mergeCell ref="B29:B31"/>
    <mergeCell ref="D29:D31"/>
    <mergeCell ref="M73:M75"/>
    <mergeCell ref="G114:G115"/>
    <mergeCell ref="G116:G117"/>
    <mergeCell ref="B116:B117"/>
    <mergeCell ref="D116:D117"/>
    <mergeCell ref="E116:E117"/>
    <mergeCell ref="B118:B119"/>
    <mergeCell ref="D118:D119"/>
    <mergeCell ref="E118:E119"/>
    <mergeCell ref="A4:A13"/>
    <mergeCell ref="A14:A34"/>
    <mergeCell ref="B14:B16"/>
    <mergeCell ref="D14:D16"/>
    <mergeCell ref="E14:E16"/>
    <mergeCell ref="F14:F16"/>
    <mergeCell ref="E29:E31"/>
    <mergeCell ref="F29:F31"/>
    <mergeCell ref="A62:A65"/>
    <mergeCell ref="B17:B19"/>
    <mergeCell ref="D17:D19"/>
    <mergeCell ref="E17:E19"/>
    <mergeCell ref="F17:F19"/>
    <mergeCell ref="B32:B34"/>
    <mergeCell ref="D32:D34"/>
    <mergeCell ref="E32:E34"/>
    <mergeCell ref="B23:B25"/>
    <mergeCell ref="D23:D25"/>
    <mergeCell ref="E23:E25"/>
    <mergeCell ref="F23:F25"/>
    <mergeCell ref="B20:B22"/>
    <mergeCell ref="D20:D22"/>
    <mergeCell ref="E20:E22"/>
    <mergeCell ref="F20:F22"/>
    <mergeCell ref="AU36:AU37"/>
    <mergeCell ref="A343:A349"/>
    <mergeCell ref="M82:M84"/>
    <mergeCell ref="D82:D84"/>
    <mergeCell ref="B146:B148"/>
    <mergeCell ref="D146:D148"/>
    <mergeCell ref="E146:E148"/>
    <mergeCell ref="F146:F148"/>
    <mergeCell ref="A172:A174"/>
    <mergeCell ref="D140:D142"/>
    <mergeCell ref="E140:E142"/>
    <mergeCell ref="F140:F142"/>
    <mergeCell ref="B143:B145"/>
    <mergeCell ref="D143:D145"/>
    <mergeCell ref="A131:A171"/>
    <mergeCell ref="B131:B133"/>
    <mergeCell ref="D131:D133"/>
    <mergeCell ref="E131:E133"/>
    <mergeCell ref="F131:F133"/>
    <mergeCell ref="B134:B136"/>
    <mergeCell ref="B122:B123"/>
    <mergeCell ref="F116:F117"/>
    <mergeCell ref="F118:F119"/>
    <mergeCell ref="F120:F121"/>
    <mergeCell ref="A88:A103"/>
    <mergeCell ref="A104:A105"/>
    <mergeCell ref="F82:F84"/>
    <mergeCell ref="A35:A57"/>
    <mergeCell ref="A58:A60"/>
    <mergeCell ref="B73:B75"/>
    <mergeCell ref="D73:D75"/>
    <mergeCell ref="E73:E75"/>
    <mergeCell ref="D79:D81"/>
    <mergeCell ref="E79:E81"/>
    <mergeCell ref="F79:F81"/>
    <mergeCell ref="A66:A87"/>
    <mergeCell ref="B66:B68"/>
    <mergeCell ref="D66:D68"/>
    <mergeCell ref="E66:E68"/>
    <mergeCell ref="B82:B84"/>
    <mergeCell ref="E82:E84"/>
    <mergeCell ref="B70:B72"/>
    <mergeCell ref="D70:D72"/>
    <mergeCell ref="E70:E72"/>
    <mergeCell ref="F70:F72"/>
    <mergeCell ref="B79:B81"/>
    <mergeCell ref="B120:B121"/>
    <mergeCell ref="U166:U167"/>
    <mergeCell ref="N14:N16"/>
    <mergeCell ref="M17:M19"/>
    <mergeCell ref="D120:D121"/>
    <mergeCell ref="F114:F115"/>
    <mergeCell ref="M14:M16"/>
    <mergeCell ref="N17:N19"/>
    <mergeCell ref="N26:N28"/>
    <mergeCell ref="M23:M25"/>
    <mergeCell ref="N23:N25"/>
    <mergeCell ref="M20:M22"/>
    <mergeCell ref="N20:N22"/>
    <mergeCell ref="B26:B28"/>
    <mergeCell ref="F26:F28"/>
    <mergeCell ref="D26:D28"/>
    <mergeCell ref="E26:E28"/>
    <mergeCell ref="M26:M28"/>
    <mergeCell ref="M29:M31"/>
    <mergeCell ref="M32:M34"/>
    <mergeCell ref="G118:G119"/>
    <mergeCell ref="F32:F34"/>
    <mergeCell ref="M66:M68"/>
    <mergeCell ref="M70:M72"/>
    <mergeCell ref="AY354:AY356"/>
    <mergeCell ref="AG354:AG356"/>
    <mergeCell ref="S351:S352"/>
    <mergeCell ref="V166:V167"/>
    <mergeCell ref="W166:W167"/>
    <mergeCell ref="A177:A182"/>
    <mergeCell ref="D122:D123"/>
    <mergeCell ref="E122:E123"/>
    <mergeCell ref="A126:A130"/>
    <mergeCell ref="D162:D163"/>
    <mergeCell ref="D166:D167"/>
    <mergeCell ref="F143:F145"/>
    <mergeCell ref="B140:B142"/>
    <mergeCell ref="E143:E145"/>
    <mergeCell ref="F122:F123"/>
    <mergeCell ref="Z162:Z163"/>
    <mergeCell ref="X162:X163"/>
    <mergeCell ref="A183:A189"/>
    <mergeCell ref="A190:A192"/>
    <mergeCell ref="S299:S301"/>
    <mergeCell ref="AE354:AE356"/>
    <mergeCell ref="A255:A259"/>
    <mergeCell ref="AE299:AE302"/>
    <mergeCell ref="AI299:AI302"/>
    <mergeCell ref="BD360:BD361"/>
    <mergeCell ref="T363:T364"/>
    <mergeCell ref="AE363:AE364"/>
    <mergeCell ref="AF363:AF364"/>
    <mergeCell ref="AG363:AG364"/>
    <mergeCell ref="AH363:AH364"/>
    <mergeCell ref="AI363:AI364"/>
    <mergeCell ref="AJ363:AJ364"/>
    <mergeCell ref="AK363:AK364"/>
    <mergeCell ref="AL363:AL364"/>
    <mergeCell ref="AM363:AM364"/>
    <mergeCell ref="AN363:AN364"/>
    <mergeCell ref="AO363:AO364"/>
    <mergeCell ref="AP363:AP364"/>
    <mergeCell ref="AR363:AR364"/>
    <mergeCell ref="BD363:BD364"/>
    <mergeCell ref="AL299:AL302"/>
    <mergeCell ref="AM299:AM302"/>
    <mergeCell ref="AG299:AG302"/>
    <mergeCell ref="BC299:BC302"/>
    <mergeCell ref="BD299:BD302"/>
    <mergeCell ref="A193:A216"/>
    <mergeCell ref="A217:A222"/>
    <mergeCell ref="A223:A229"/>
    <mergeCell ref="A260:A298"/>
    <mergeCell ref="AJ299:AJ301"/>
    <mergeCell ref="AA299:AA302"/>
  </mergeCells>
  <phoneticPr fontId="6" type="noConversion"/>
  <conditionalFormatting sqref="BC170">
    <cfRule type="cellIs" dxfId="24" priority="1" operator="equal">
      <formula>"NA"</formula>
    </cfRule>
    <cfRule type="cellIs" dxfId="23" priority="2" operator="equal">
      <formula>"Y"</formula>
    </cfRule>
    <cfRule type="cellIs" dxfId="22" priority="3" operator="equal">
      <formula>"G"</formula>
    </cfRule>
  </conditionalFormatting>
  <conditionalFormatting sqref="BC170">
    <cfRule type="cellIs" dxfId="21" priority="4" operator="equal">
      <formula>"R"</formula>
    </cfRule>
    <cfRule type="containsText" dxfId="20" priority="5" operator="containsText" text="R">
      <formula>NOT(ISERROR(SEARCH("R",BC170)))</formula>
    </cfRule>
  </conditionalFormatting>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1"/>
  <dimension ref="B2:AG30"/>
  <sheetViews>
    <sheetView topLeftCell="B1" zoomScale="85" zoomScaleNormal="85" zoomScalePageLayoutView="85" workbookViewId="0">
      <pane xSplit="13" ySplit="3" topLeftCell="AH13" activePane="bottomRight" state="frozen"/>
      <selection activeCell="C1" sqref="C1"/>
      <selection pane="topRight" activeCell="O1" sqref="O1"/>
      <selection pane="bottomLeft" activeCell="P30" sqref="P30"/>
      <selection pane="bottomRight"/>
    </sheetView>
  </sheetViews>
  <sheetFormatPr defaultColWidth="8" defaultRowHeight="15.75"/>
  <cols>
    <col min="1" max="1" width="3" style="55" customWidth="1"/>
    <col min="2" max="2" width="23.125" style="102" customWidth="1"/>
    <col min="3" max="3" width="10.625" style="103" customWidth="1"/>
    <col min="4" max="4" width="16.625" style="103" customWidth="1"/>
    <col min="5" max="6" width="9.375" style="103" customWidth="1"/>
    <col min="7" max="7" width="10.625" style="103" customWidth="1"/>
    <col min="8" max="8" width="13.625" style="103" customWidth="1"/>
    <col min="9" max="9" width="15.125" style="103" customWidth="1"/>
    <col min="10" max="12" width="12.625" style="103" customWidth="1"/>
    <col min="13" max="13" width="12.625" style="103" hidden="1" customWidth="1"/>
    <col min="14" max="16384" width="8" style="55"/>
  </cols>
  <sheetData>
    <row r="2" spans="2:33" ht="42" customHeight="1" thickBot="1">
      <c r="B2" s="993" t="s">
        <v>134</v>
      </c>
      <c r="C2" s="993"/>
      <c r="D2" s="993"/>
      <c r="E2" s="993"/>
      <c r="F2" s="993"/>
      <c r="G2" s="993"/>
      <c r="H2" s="993"/>
      <c r="I2" s="993"/>
      <c r="J2" s="993"/>
      <c r="K2" s="993"/>
      <c r="L2" s="993"/>
      <c r="M2" s="993"/>
    </row>
    <row r="3" spans="2:33" ht="45.75" thickBot="1">
      <c r="B3" s="56" t="s">
        <v>135</v>
      </c>
      <c r="C3" s="57" t="s">
        <v>136</v>
      </c>
      <c r="D3" s="58" t="s">
        <v>137</v>
      </c>
      <c r="E3" s="58" t="s">
        <v>138</v>
      </c>
      <c r="F3" s="58" t="s">
        <v>139</v>
      </c>
      <c r="G3" s="58" t="s">
        <v>140</v>
      </c>
      <c r="H3" s="59" t="s">
        <v>141</v>
      </c>
      <c r="I3" s="58" t="s">
        <v>142</v>
      </c>
      <c r="J3" s="58" t="s">
        <v>143</v>
      </c>
      <c r="K3" s="60" t="s">
        <v>144</v>
      </c>
      <c r="L3" s="58" t="s">
        <v>16</v>
      </c>
      <c r="M3" s="60" t="s">
        <v>145</v>
      </c>
      <c r="N3" s="25" t="s">
        <v>67</v>
      </c>
      <c r="O3" s="25" t="s">
        <v>128</v>
      </c>
      <c r="P3" s="25" t="s">
        <v>68</v>
      </c>
      <c r="Q3" s="32" t="s">
        <v>125</v>
      </c>
      <c r="R3" s="25" t="s">
        <v>130</v>
      </c>
      <c r="S3" s="25" t="s">
        <v>129</v>
      </c>
      <c r="T3" s="23" t="s">
        <v>10</v>
      </c>
      <c r="U3" s="23" t="s">
        <v>11</v>
      </c>
      <c r="V3" s="23" t="s">
        <v>12</v>
      </c>
      <c r="W3" s="23" t="s">
        <v>13</v>
      </c>
      <c r="X3" s="23" t="s">
        <v>14</v>
      </c>
      <c r="Y3" s="23" t="s">
        <v>15</v>
      </c>
      <c r="Z3" s="23" t="s">
        <v>16</v>
      </c>
      <c r="AA3" s="23" t="s">
        <v>17</v>
      </c>
      <c r="AB3" s="23" t="s">
        <v>132</v>
      </c>
      <c r="AC3" s="23" t="s">
        <v>18</v>
      </c>
      <c r="AD3" s="23" t="s">
        <v>19</v>
      </c>
      <c r="AE3" s="23" t="s">
        <v>20</v>
      </c>
      <c r="AF3" s="46" t="s">
        <v>21</v>
      </c>
      <c r="AG3" s="47" t="s">
        <v>131</v>
      </c>
    </row>
    <row r="4" spans="2:33" ht="14.85" hidden="1" customHeight="1">
      <c r="B4" s="994" t="s">
        <v>146</v>
      </c>
      <c r="C4" s="61" t="s">
        <v>147</v>
      </c>
      <c r="D4" s="61" t="s">
        <v>148</v>
      </c>
      <c r="E4" s="61" t="s">
        <v>149</v>
      </c>
      <c r="F4" s="61" t="s">
        <v>150</v>
      </c>
      <c r="G4" s="61" t="s">
        <v>151</v>
      </c>
      <c r="H4" s="62"/>
      <c r="I4" s="63"/>
      <c r="J4" s="63"/>
      <c r="K4" s="63"/>
      <c r="L4" s="63"/>
      <c r="M4" s="63"/>
    </row>
    <row r="5" spans="2:33" ht="14.85" hidden="1" customHeight="1">
      <c r="B5" s="995"/>
      <c r="C5" s="64" t="s">
        <v>152</v>
      </c>
      <c r="D5" s="64" t="s">
        <v>153</v>
      </c>
      <c r="E5" s="64" t="s">
        <v>149</v>
      </c>
      <c r="F5" s="64" t="s">
        <v>154</v>
      </c>
      <c r="G5" s="64" t="s">
        <v>155</v>
      </c>
      <c r="H5" s="65"/>
      <c r="I5" s="66"/>
      <c r="J5" s="66"/>
      <c r="K5" s="66" t="s">
        <v>156</v>
      </c>
      <c r="L5" s="66"/>
      <c r="M5" s="66"/>
    </row>
    <row r="6" spans="2:33" ht="32.25" hidden="1" thickBot="1">
      <c r="B6" s="995"/>
      <c r="C6" s="67" t="s">
        <v>157</v>
      </c>
      <c r="D6" s="67" t="s">
        <v>158</v>
      </c>
      <c r="E6" s="67" t="s">
        <v>149</v>
      </c>
      <c r="F6" s="67" t="s">
        <v>159</v>
      </c>
      <c r="G6" s="67" t="s">
        <v>160</v>
      </c>
      <c r="H6" s="68" t="s">
        <v>161</v>
      </c>
      <c r="I6" s="66"/>
      <c r="J6" s="66"/>
      <c r="K6" s="66"/>
      <c r="L6" s="66"/>
      <c r="M6" s="69" t="s">
        <v>156</v>
      </c>
    </row>
    <row r="7" spans="2:33" ht="48" hidden="1" thickBot="1">
      <c r="B7" s="995"/>
      <c r="C7" s="70" t="s">
        <v>157</v>
      </c>
      <c r="D7" s="70" t="s">
        <v>162</v>
      </c>
      <c r="E7" s="70" t="s">
        <v>149</v>
      </c>
      <c r="F7" s="70" t="s">
        <v>163</v>
      </c>
      <c r="G7" s="70" t="s">
        <v>164</v>
      </c>
      <c r="H7" s="71"/>
      <c r="I7" s="72" t="s">
        <v>165</v>
      </c>
      <c r="J7" s="66" t="s">
        <v>156</v>
      </c>
      <c r="K7" s="66"/>
      <c r="L7" s="66" t="s">
        <v>156</v>
      </c>
      <c r="M7" s="73" t="s">
        <v>166</v>
      </c>
    </row>
    <row r="8" spans="2:33" ht="14.85" hidden="1" customHeight="1">
      <c r="B8" s="995"/>
      <c r="C8" s="69" t="s">
        <v>167</v>
      </c>
      <c r="D8" s="69" t="s">
        <v>168</v>
      </c>
      <c r="E8" s="69" t="s">
        <v>149</v>
      </c>
      <c r="F8" s="69" t="s">
        <v>163</v>
      </c>
      <c r="G8" s="69" t="s">
        <v>169</v>
      </c>
      <c r="H8" s="74" t="s">
        <v>170</v>
      </c>
      <c r="I8" s="69" t="s">
        <v>171</v>
      </c>
      <c r="J8" s="66"/>
      <c r="K8" s="66"/>
      <c r="L8" s="66"/>
      <c r="M8" s="66"/>
    </row>
    <row r="9" spans="2:33" ht="48" hidden="1" thickBot="1">
      <c r="B9" s="995"/>
      <c r="C9" s="75" t="s">
        <v>167</v>
      </c>
      <c r="D9" s="76" t="s">
        <v>172</v>
      </c>
      <c r="E9" s="76" t="s">
        <v>149</v>
      </c>
      <c r="F9" s="76" t="s">
        <v>163</v>
      </c>
      <c r="G9" s="77" t="s">
        <v>173</v>
      </c>
      <c r="H9" s="78" t="s">
        <v>174</v>
      </c>
      <c r="I9" s="79" t="s">
        <v>171</v>
      </c>
      <c r="J9" s="80"/>
      <c r="K9" s="80"/>
      <c r="L9" s="80"/>
      <c r="M9" s="73" t="s">
        <v>175</v>
      </c>
    </row>
    <row r="10" spans="2:33" ht="15" hidden="1" customHeight="1" thickBot="1">
      <c r="B10" s="996"/>
      <c r="C10" s="81" t="s">
        <v>152</v>
      </c>
      <c r="D10" s="81" t="s">
        <v>176</v>
      </c>
      <c r="E10" s="81" t="s">
        <v>149</v>
      </c>
      <c r="F10" s="81" t="s">
        <v>177</v>
      </c>
      <c r="G10" s="81" t="s">
        <v>178</v>
      </c>
      <c r="H10" s="78"/>
      <c r="I10" s="80"/>
      <c r="J10" s="80"/>
      <c r="K10" s="80" t="s">
        <v>156</v>
      </c>
      <c r="L10" s="80"/>
      <c r="M10" s="80"/>
    </row>
    <row r="11" spans="2:33" ht="15" hidden="1" customHeight="1">
      <c r="B11" s="994" t="s">
        <v>179</v>
      </c>
      <c r="C11" s="82" t="s">
        <v>157</v>
      </c>
      <c r="D11" s="82" t="s">
        <v>180</v>
      </c>
      <c r="E11" s="82" t="s">
        <v>149</v>
      </c>
      <c r="F11" s="82" t="s">
        <v>163</v>
      </c>
      <c r="G11" s="82" t="s">
        <v>181</v>
      </c>
      <c r="H11" s="83"/>
      <c r="I11" s="72" t="s">
        <v>171</v>
      </c>
      <c r="J11" s="63"/>
      <c r="K11" s="63"/>
      <c r="L11" s="63"/>
      <c r="M11" s="66" t="s">
        <v>156</v>
      </c>
    </row>
    <row r="12" spans="2:33" ht="32.25" hidden="1" thickBot="1">
      <c r="B12" s="996"/>
      <c r="C12" s="84" t="s">
        <v>157</v>
      </c>
      <c r="D12" s="84" t="s">
        <v>162</v>
      </c>
      <c r="E12" s="84" t="s">
        <v>149</v>
      </c>
      <c r="F12" s="84" t="s">
        <v>163</v>
      </c>
      <c r="G12" s="85" t="s">
        <v>182</v>
      </c>
      <c r="H12" s="71" t="s">
        <v>183</v>
      </c>
      <c r="I12" s="72" t="s">
        <v>165</v>
      </c>
      <c r="J12" s="86"/>
      <c r="K12" s="86"/>
      <c r="L12" s="86"/>
      <c r="M12" s="86"/>
    </row>
    <row r="13" spans="2:33" ht="15" customHeight="1" thickBot="1">
      <c r="B13" s="994" t="s">
        <v>184</v>
      </c>
      <c r="C13" s="87" t="s">
        <v>157</v>
      </c>
      <c r="D13" s="87" t="s">
        <v>185</v>
      </c>
      <c r="E13" s="87" t="s">
        <v>149</v>
      </c>
      <c r="F13" s="87" t="s">
        <v>150</v>
      </c>
      <c r="G13" s="87" t="s">
        <v>186</v>
      </c>
      <c r="H13" s="83"/>
      <c r="I13" s="72" t="s">
        <v>171</v>
      </c>
      <c r="J13" s="88"/>
      <c r="K13" s="86"/>
      <c r="L13" s="88"/>
      <c r="M13" s="105" t="s">
        <v>156</v>
      </c>
      <c r="N13" s="94"/>
      <c r="O13" s="94"/>
      <c r="P13" s="94"/>
      <c r="Q13" s="94"/>
      <c r="R13" s="94"/>
      <c r="S13" s="94"/>
      <c r="T13" s="94"/>
      <c r="U13" s="94"/>
      <c r="V13" s="94"/>
      <c r="W13" s="94"/>
      <c r="X13" s="94"/>
      <c r="Y13" s="94"/>
      <c r="Z13" s="94"/>
      <c r="AA13" s="94"/>
      <c r="AB13" s="94"/>
      <c r="AC13" s="94"/>
      <c r="AD13" s="94"/>
      <c r="AE13" s="94"/>
      <c r="AF13" s="94"/>
      <c r="AG13" s="94"/>
    </row>
    <row r="14" spans="2:33" ht="15" customHeight="1">
      <c r="B14" s="995"/>
      <c r="C14" s="81" t="s">
        <v>157</v>
      </c>
      <c r="D14" s="81" t="s">
        <v>187</v>
      </c>
      <c r="E14" s="81" t="s">
        <v>149</v>
      </c>
      <c r="F14" s="81" t="s">
        <v>150</v>
      </c>
      <c r="G14" s="81" t="s">
        <v>188</v>
      </c>
      <c r="H14" s="83"/>
      <c r="I14" s="80"/>
      <c r="J14" s="80"/>
      <c r="K14" s="88" t="s">
        <v>156</v>
      </c>
      <c r="L14" s="80"/>
      <c r="M14" s="106"/>
      <c r="N14" s="94"/>
      <c r="O14" s="94"/>
      <c r="P14" s="94"/>
      <c r="Q14" s="94"/>
      <c r="R14" s="94"/>
      <c r="S14" s="94"/>
      <c r="T14" s="94"/>
      <c r="U14" s="94"/>
      <c r="V14" s="94"/>
      <c r="W14" s="94"/>
      <c r="X14" s="94"/>
      <c r="Y14" s="94">
        <v>24</v>
      </c>
      <c r="Z14" s="94"/>
      <c r="AA14" s="94"/>
      <c r="AB14" s="94"/>
      <c r="AC14" s="94"/>
      <c r="AD14" s="94"/>
      <c r="AE14" s="94"/>
      <c r="AF14" s="94"/>
      <c r="AG14" s="94"/>
    </row>
    <row r="15" spans="2:33" ht="15" customHeight="1" thickBot="1">
      <c r="B15" s="996"/>
      <c r="C15" s="89" t="s">
        <v>157</v>
      </c>
      <c r="D15" s="89" t="s">
        <v>187</v>
      </c>
      <c r="E15" s="89" t="s">
        <v>149</v>
      </c>
      <c r="F15" s="89" t="s">
        <v>154</v>
      </c>
      <c r="G15" s="89" t="s">
        <v>190</v>
      </c>
      <c r="H15" s="90" t="s">
        <v>170</v>
      </c>
      <c r="I15" s="69" t="s">
        <v>165</v>
      </c>
      <c r="J15" s="86"/>
      <c r="K15" s="86"/>
      <c r="L15" s="86"/>
      <c r="M15" s="107"/>
      <c r="N15" s="94"/>
      <c r="O15" s="94"/>
      <c r="P15" s="94"/>
      <c r="Q15" s="94"/>
      <c r="R15" s="94"/>
      <c r="S15" s="94"/>
      <c r="T15" s="94"/>
      <c r="U15" s="94"/>
      <c r="V15" s="94"/>
      <c r="W15" s="94"/>
      <c r="X15" s="94"/>
      <c r="Y15" s="94"/>
      <c r="Z15" s="94"/>
      <c r="AA15" s="94"/>
      <c r="AB15" s="94"/>
      <c r="AC15" s="94"/>
      <c r="AD15" s="94"/>
      <c r="AE15" s="94"/>
      <c r="AF15" s="94"/>
      <c r="AG15" s="94"/>
    </row>
    <row r="16" spans="2:33" ht="15" customHeight="1" thickBot="1">
      <c r="B16" s="994" t="s">
        <v>191</v>
      </c>
      <c r="C16" s="70" t="s">
        <v>192</v>
      </c>
      <c r="D16" s="70" t="s">
        <v>193</v>
      </c>
      <c r="E16" s="70" t="s">
        <v>194</v>
      </c>
      <c r="F16" s="70" t="s">
        <v>195</v>
      </c>
      <c r="G16" s="70" t="s">
        <v>196</v>
      </c>
      <c r="H16" s="81"/>
      <c r="I16" s="66"/>
      <c r="J16" s="66"/>
      <c r="K16" s="66" t="s">
        <v>156</v>
      </c>
      <c r="L16" s="66"/>
      <c r="M16" s="108" t="s">
        <v>156</v>
      </c>
      <c r="N16" s="94"/>
      <c r="O16" s="94"/>
      <c r="P16" s="94"/>
      <c r="Q16" s="94"/>
      <c r="R16" s="94"/>
      <c r="S16" s="94"/>
      <c r="T16" s="94"/>
      <c r="U16" s="94"/>
      <c r="V16" s="94"/>
      <c r="W16" s="94"/>
      <c r="X16" s="94"/>
      <c r="Y16" s="94">
        <v>24</v>
      </c>
      <c r="Z16" s="94"/>
      <c r="AA16" s="94"/>
      <c r="AB16" s="94"/>
      <c r="AC16" s="94"/>
      <c r="AD16" s="94"/>
      <c r="AE16" s="94"/>
      <c r="AF16" s="94"/>
      <c r="AG16" s="94"/>
    </row>
    <row r="17" spans="2:33" ht="15" customHeight="1" thickTop="1">
      <c r="B17" s="995"/>
      <c r="C17" s="70" t="s">
        <v>157</v>
      </c>
      <c r="D17" s="70" t="s">
        <v>197</v>
      </c>
      <c r="E17" s="70" t="s">
        <v>194</v>
      </c>
      <c r="F17" s="70" t="s">
        <v>198</v>
      </c>
      <c r="G17" s="70" t="s">
        <v>199</v>
      </c>
      <c r="H17" s="70"/>
      <c r="I17" s="66"/>
      <c r="J17" s="66" t="s">
        <v>156</v>
      </c>
      <c r="K17" s="66"/>
      <c r="L17" s="66"/>
      <c r="M17" s="105"/>
      <c r="N17" s="94"/>
      <c r="O17" s="94"/>
      <c r="P17" s="94"/>
      <c r="Q17" s="94"/>
      <c r="R17" s="94"/>
      <c r="S17" s="94"/>
      <c r="T17" s="94"/>
      <c r="U17" s="94"/>
      <c r="V17" s="94"/>
      <c r="W17" s="94"/>
      <c r="X17" s="94"/>
      <c r="Y17" s="94">
        <v>124</v>
      </c>
      <c r="Z17" s="94"/>
      <c r="AA17" s="94"/>
      <c r="AB17" s="94"/>
      <c r="AC17" s="94"/>
      <c r="AD17" s="94"/>
      <c r="AE17" s="94"/>
      <c r="AF17" s="94"/>
      <c r="AG17" s="94"/>
    </row>
    <row r="18" spans="2:33" ht="15" customHeight="1" thickBot="1">
      <c r="B18" s="995"/>
      <c r="C18" s="70" t="s">
        <v>200</v>
      </c>
      <c r="D18" s="70" t="s">
        <v>201</v>
      </c>
      <c r="E18" s="70" t="s">
        <v>194</v>
      </c>
      <c r="F18" s="70" t="s">
        <v>198</v>
      </c>
      <c r="G18" s="70" t="s">
        <v>202</v>
      </c>
      <c r="H18" s="81"/>
      <c r="I18" s="72" t="s">
        <v>165</v>
      </c>
      <c r="J18" s="66"/>
      <c r="K18" s="66"/>
      <c r="L18" s="66"/>
      <c r="M18" s="105"/>
      <c r="N18" s="94"/>
      <c r="O18" s="94"/>
      <c r="P18" s="94"/>
      <c r="Q18" s="94"/>
      <c r="R18" s="94"/>
      <c r="S18" s="94"/>
      <c r="T18" s="94"/>
      <c r="U18" s="94"/>
      <c r="V18" s="94"/>
      <c r="W18" s="94"/>
      <c r="X18" s="94"/>
      <c r="Y18" s="94"/>
      <c r="Z18" s="94"/>
      <c r="AA18" s="94"/>
      <c r="AB18" s="94"/>
      <c r="AC18" s="94"/>
      <c r="AD18" s="94"/>
      <c r="AE18" s="94"/>
      <c r="AF18" s="94"/>
      <c r="AG18" s="94"/>
    </row>
    <row r="19" spans="2:33" ht="48" thickBot="1">
      <c r="B19" s="995"/>
      <c r="C19" s="75" t="s">
        <v>200</v>
      </c>
      <c r="D19" s="76" t="s">
        <v>201</v>
      </c>
      <c r="E19" s="76" t="s">
        <v>194</v>
      </c>
      <c r="F19" s="76" t="s">
        <v>198</v>
      </c>
      <c r="G19" s="77" t="s">
        <v>203</v>
      </c>
      <c r="H19" s="92" t="s">
        <v>204</v>
      </c>
      <c r="I19" s="93" t="s">
        <v>165</v>
      </c>
      <c r="J19" s="66"/>
      <c r="K19" s="66"/>
      <c r="L19" s="66"/>
      <c r="M19" s="105"/>
      <c r="N19" s="94"/>
      <c r="O19" s="94"/>
      <c r="P19" s="94"/>
      <c r="Q19" s="94"/>
      <c r="R19" s="94"/>
      <c r="S19" s="94"/>
      <c r="T19" s="94"/>
      <c r="U19" s="94"/>
      <c r="V19" s="94"/>
      <c r="W19" s="94"/>
      <c r="X19" s="94"/>
      <c r="Y19" s="94"/>
      <c r="Z19" s="94"/>
      <c r="AA19" s="94"/>
      <c r="AB19" s="94"/>
      <c r="AC19" s="94"/>
      <c r="AD19" s="94"/>
      <c r="AE19" s="94"/>
      <c r="AF19" s="94"/>
      <c r="AG19" s="94"/>
    </row>
    <row r="20" spans="2:33" ht="14.85" customHeight="1">
      <c r="B20" s="995"/>
      <c r="C20" s="70" t="s">
        <v>147</v>
      </c>
      <c r="D20" s="70" t="s">
        <v>205</v>
      </c>
      <c r="E20" s="70" t="s">
        <v>206</v>
      </c>
      <c r="F20" s="70" t="s">
        <v>195</v>
      </c>
      <c r="G20" s="70" t="s">
        <v>207</v>
      </c>
      <c r="H20" s="94"/>
      <c r="I20" s="66"/>
      <c r="J20" s="66"/>
      <c r="K20" s="66"/>
      <c r="L20" s="66"/>
      <c r="M20" s="105"/>
      <c r="N20" s="94"/>
      <c r="O20" s="94"/>
      <c r="P20" s="94"/>
      <c r="Q20" s="94"/>
      <c r="R20" s="94"/>
      <c r="S20" s="94"/>
      <c r="T20" s="94"/>
      <c r="U20" s="94"/>
      <c r="V20" s="94"/>
      <c r="W20" s="94"/>
      <c r="X20" s="94"/>
      <c r="Y20" s="94"/>
      <c r="Z20" s="94"/>
      <c r="AA20" s="94"/>
      <c r="AB20" s="94"/>
      <c r="AC20" s="94"/>
      <c r="AD20" s="94"/>
      <c r="AE20" s="94"/>
      <c r="AF20" s="94"/>
      <c r="AG20" s="94"/>
    </row>
    <row r="21" spans="2:33" ht="15" customHeight="1">
      <c r="B21" s="995"/>
      <c r="C21" s="70" t="s">
        <v>147</v>
      </c>
      <c r="D21" s="70" t="s">
        <v>208</v>
      </c>
      <c r="E21" s="70" t="s">
        <v>206</v>
      </c>
      <c r="F21" s="70" t="s">
        <v>209</v>
      </c>
      <c r="G21" s="70" t="s">
        <v>210</v>
      </c>
      <c r="H21" s="92"/>
      <c r="I21" s="72" t="s">
        <v>211</v>
      </c>
      <c r="J21" s="66"/>
      <c r="K21" s="66" t="s">
        <v>156</v>
      </c>
      <c r="L21" s="66" t="s">
        <v>156</v>
      </c>
      <c r="M21" s="105"/>
      <c r="N21" s="94"/>
      <c r="O21" s="94"/>
      <c r="P21" s="94"/>
      <c r="Q21" s="94"/>
      <c r="R21" s="94"/>
      <c r="S21" s="94"/>
      <c r="T21" s="94"/>
      <c r="U21" s="94"/>
      <c r="V21" s="94"/>
      <c r="W21" s="94"/>
      <c r="X21" s="94"/>
      <c r="Y21" s="94">
        <v>24</v>
      </c>
      <c r="Z21" s="94"/>
      <c r="AA21" s="94"/>
      <c r="AB21" s="94"/>
      <c r="AC21" s="94"/>
      <c r="AD21" s="94"/>
      <c r="AE21" s="94"/>
      <c r="AF21" s="94"/>
      <c r="AG21" s="94"/>
    </row>
    <row r="22" spans="2:33" ht="30" customHeight="1" thickBot="1">
      <c r="B22" s="996"/>
      <c r="C22" s="84" t="s">
        <v>200</v>
      </c>
      <c r="D22" s="84" t="s">
        <v>212</v>
      </c>
      <c r="E22" s="84" t="s">
        <v>206</v>
      </c>
      <c r="F22" s="84" t="s">
        <v>213</v>
      </c>
      <c r="G22" s="84" t="s">
        <v>214</v>
      </c>
      <c r="H22" s="87"/>
      <c r="I22" s="72" t="s">
        <v>171</v>
      </c>
      <c r="J22" s="86"/>
      <c r="K22" s="86"/>
      <c r="L22" s="86"/>
      <c r="M22" s="107"/>
      <c r="N22" s="94"/>
      <c r="O22" s="94"/>
      <c r="P22" s="94"/>
      <c r="Q22" s="94"/>
      <c r="R22" s="94"/>
      <c r="S22" s="94"/>
      <c r="T22" s="94"/>
      <c r="U22" s="94"/>
      <c r="V22" s="94"/>
      <c r="W22" s="94"/>
      <c r="X22" s="94"/>
      <c r="Y22" s="94"/>
      <c r="Z22" s="94"/>
      <c r="AA22" s="94"/>
      <c r="AB22" s="94"/>
      <c r="AC22" s="94"/>
      <c r="AD22" s="94"/>
      <c r="AE22" s="94"/>
      <c r="AF22" s="94"/>
      <c r="AG22" s="94"/>
    </row>
    <row r="23" spans="2:33" ht="30" customHeight="1" thickBot="1">
      <c r="B23" s="95" t="s">
        <v>230</v>
      </c>
      <c r="C23" s="96" t="s">
        <v>216</v>
      </c>
      <c r="D23" s="96" t="s">
        <v>217</v>
      </c>
      <c r="E23" s="96" t="s">
        <v>218</v>
      </c>
      <c r="F23" s="81" t="s">
        <v>209</v>
      </c>
      <c r="G23" s="81" t="s">
        <v>219</v>
      </c>
      <c r="H23" s="70"/>
      <c r="I23" s="97" t="s">
        <v>156</v>
      </c>
      <c r="J23" s="80"/>
      <c r="K23" s="80"/>
      <c r="L23" s="80"/>
      <c r="M23" s="108" t="s">
        <v>156</v>
      </c>
      <c r="N23" s="94"/>
      <c r="O23" s="94"/>
      <c r="P23" s="94"/>
      <c r="Q23" s="94"/>
      <c r="R23" s="94"/>
      <c r="S23" s="94"/>
      <c r="T23" s="94"/>
      <c r="U23" s="94"/>
      <c r="V23" s="94"/>
      <c r="W23" s="94"/>
      <c r="X23" s="94"/>
      <c r="Y23" s="94"/>
      <c r="Z23" s="94"/>
      <c r="AA23" s="94"/>
      <c r="AB23" s="94"/>
      <c r="AC23" s="94"/>
      <c r="AD23" s="94"/>
      <c r="AE23" s="94"/>
      <c r="AF23" s="94"/>
      <c r="AG23" s="94"/>
    </row>
    <row r="24" spans="2:33" ht="21" thickTop="1" thickBot="1">
      <c r="B24" s="98" t="s">
        <v>220</v>
      </c>
      <c r="C24" s="99" t="s">
        <v>221</v>
      </c>
      <c r="D24" s="99" t="s">
        <v>222</v>
      </c>
      <c r="E24" s="100" t="s">
        <v>218</v>
      </c>
      <c r="F24" s="99" t="s">
        <v>223</v>
      </c>
      <c r="G24" s="99" t="s">
        <v>224</v>
      </c>
      <c r="H24" s="81"/>
      <c r="I24" s="101" t="s">
        <v>156</v>
      </c>
      <c r="J24" s="91"/>
      <c r="K24" s="91"/>
      <c r="L24" s="91"/>
      <c r="M24" s="108" t="s">
        <v>156</v>
      </c>
      <c r="N24" s="94"/>
      <c r="O24" s="94"/>
      <c r="P24" s="94"/>
      <c r="Q24" s="94"/>
      <c r="R24" s="94"/>
      <c r="S24" s="94"/>
      <c r="T24" s="94"/>
      <c r="U24" s="94"/>
      <c r="V24" s="94"/>
      <c r="W24" s="94"/>
      <c r="X24" s="94"/>
      <c r="Y24" s="94"/>
      <c r="Z24" s="94"/>
      <c r="AA24" s="94"/>
      <c r="AB24" s="94"/>
      <c r="AC24" s="94"/>
      <c r="AD24" s="94"/>
      <c r="AE24" s="94"/>
      <c r="AF24" s="94"/>
      <c r="AG24" s="94"/>
    </row>
    <row r="25" spans="2:33" ht="16.5" thickTop="1">
      <c r="H25" s="83"/>
    </row>
    <row r="26" spans="2:33" ht="16.5">
      <c r="B26" s="104" t="s">
        <v>225</v>
      </c>
      <c r="C26" s="991" t="s">
        <v>226</v>
      </c>
      <c r="D26" s="992"/>
      <c r="E26" s="992"/>
      <c r="F26" s="992"/>
      <c r="G26" s="992"/>
      <c r="H26" s="992"/>
      <c r="I26" s="992"/>
      <c r="J26" s="992"/>
      <c r="K26" s="992"/>
      <c r="L26" s="992"/>
      <c r="M26" s="55"/>
    </row>
    <row r="27" spans="2:33" ht="16.5">
      <c r="C27" s="991" t="s">
        <v>227</v>
      </c>
      <c r="D27" s="992"/>
      <c r="E27" s="992"/>
      <c r="F27" s="992"/>
      <c r="G27" s="992"/>
      <c r="H27" s="992"/>
      <c r="I27" s="992"/>
      <c r="J27" s="992"/>
      <c r="K27" s="992"/>
      <c r="L27" s="992"/>
      <c r="M27" s="55"/>
    </row>
    <row r="29" spans="2:33">
      <c r="B29" s="102" t="s">
        <v>228</v>
      </c>
    </row>
    <row r="30" spans="2:33">
      <c r="B30" s="102" t="s">
        <v>229</v>
      </c>
      <c r="G30" s="55" t="s">
        <v>189</v>
      </c>
    </row>
  </sheetData>
  <autoFilter ref="C3:M24"/>
  <mergeCells count="7">
    <mergeCell ref="C27:L27"/>
    <mergeCell ref="B2:M2"/>
    <mergeCell ref="B4:B10"/>
    <mergeCell ref="B11:B12"/>
    <mergeCell ref="B13:B15"/>
    <mergeCell ref="B16:B22"/>
    <mergeCell ref="C26:L26"/>
  </mergeCells>
  <phoneticPr fontId="6" type="noConversion"/>
  <conditionalFormatting sqref="I4:M6 I7:L7 I8:M8 I10:M18 I20:M24 J19:M19">
    <cfRule type="cellIs" dxfId="9" priority="9" operator="equal">
      <formula>"Recommended"</formula>
    </cfRule>
    <cfRule type="cellIs" dxfId="8" priority="10" operator="equal">
      <formula>"Critical"</formula>
    </cfRule>
  </conditionalFormatting>
  <conditionalFormatting sqref="M7">
    <cfRule type="cellIs" dxfId="7" priority="7" operator="equal">
      <formula>"Recommended"</formula>
    </cfRule>
    <cfRule type="cellIs" dxfId="6" priority="8" operator="equal">
      <formula>"Critical"</formula>
    </cfRule>
  </conditionalFormatting>
  <conditionalFormatting sqref="I9:L9">
    <cfRule type="cellIs" dxfId="5" priority="5" operator="equal">
      <formula>"Recommended"</formula>
    </cfRule>
    <cfRule type="cellIs" dxfId="4" priority="6" operator="equal">
      <formula>"Critical"</formula>
    </cfRule>
  </conditionalFormatting>
  <conditionalFormatting sqref="M9">
    <cfRule type="cellIs" dxfId="3" priority="3" operator="equal">
      <formula>"Recommended"</formula>
    </cfRule>
    <cfRule type="cellIs" dxfId="2" priority="4" operator="equal">
      <formula>"Critical"</formula>
    </cfRule>
  </conditionalFormatting>
  <conditionalFormatting sqref="I19">
    <cfRule type="cellIs" dxfId="1" priority="1" operator="equal">
      <formula>"Recommended"</formula>
    </cfRule>
    <cfRule type="cellIs" dxfId="0" priority="2" operator="equal">
      <formula>"Critical"</formula>
    </cfRule>
  </conditionalFormatting>
  <pageMargins left="0.7" right="0.7" top="0.75" bottom="0.75" header="0.3" footer="0.3"/>
  <pageSetup orientation="portrait" verticalDpi="599"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3">
    <outlinePr summaryBelow="0" summaryRight="0"/>
  </sheetPr>
  <dimension ref="A2:AT48"/>
  <sheetViews>
    <sheetView zoomScale="89" zoomScaleNormal="85" zoomScalePageLayoutView="85" workbookViewId="0">
      <pane xSplit="15" ySplit="2" topLeftCell="P3" activePane="bottomRight" state="frozen"/>
      <selection activeCell="E373" sqref="E373"/>
      <selection pane="topRight" activeCell="E373" sqref="E373"/>
      <selection pane="bottomLeft" activeCell="E373" sqref="E373"/>
      <selection pane="bottomRight" activeCell="E373" sqref="E373"/>
    </sheetView>
  </sheetViews>
  <sheetFormatPr defaultColWidth="8.625" defaultRowHeight="15.75" outlineLevelRow="1" outlineLevelCol="1"/>
  <cols>
    <col min="1" max="1" width="12.625" style="5" customWidth="1"/>
    <col min="2" max="2" width="28.375" style="5" customWidth="1"/>
    <col min="3" max="3" width="5.375" style="5" customWidth="1"/>
    <col min="4" max="4" width="5.625" style="44" hidden="1" customWidth="1"/>
    <col min="5" max="5" width="12.625" style="5" customWidth="1"/>
    <col min="6" max="6" width="6.625" style="5" customWidth="1"/>
    <col min="7" max="7" width="7" style="508" customWidth="1"/>
    <col min="8" max="8" width="8.125" style="5" hidden="1" customWidth="1"/>
    <col min="9" max="9" width="11.625" style="5" hidden="1" customWidth="1"/>
    <col min="10" max="10" width="7.625" style="5" hidden="1" customWidth="1" collapsed="1"/>
    <col min="11" max="11" width="4.625" style="5" hidden="1" customWidth="1" outlineLevel="1"/>
    <col min="12" max="12" width="4.125" style="5" hidden="1" customWidth="1" outlineLevel="1"/>
    <col min="13" max="13" width="4.625" style="5" hidden="1" customWidth="1" outlineLevel="1"/>
    <col min="14" max="14" width="10.625" style="5" customWidth="1"/>
    <col min="15" max="15" width="8.375" style="5" customWidth="1"/>
    <col min="16" max="16" width="7" style="5" customWidth="1" outlineLevel="1"/>
    <col min="17" max="17" width="11.125" style="5" customWidth="1" outlineLevel="1"/>
    <col min="18" max="18" width="5.625" style="373" customWidth="1" outlineLevel="1"/>
    <col min="19" max="19" width="11" style="5" customWidth="1" outlineLevel="1"/>
    <col min="20" max="21" width="3.625" style="253" customWidth="1" outlineLevel="1"/>
    <col min="22" max="22" width="6.125" style="5" customWidth="1" outlineLevel="1"/>
    <col min="23" max="23" width="5.125" style="5" customWidth="1" outlineLevel="1"/>
    <col min="24" max="26" width="5.375" style="5" customWidth="1" outlineLevel="1"/>
    <col min="27" max="27" width="7.125" style="5" customWidth="1" outlineLevel="1"/>
    <col min="28" max="28" width="8.125" style="5" customWidth="1" outlineLevel="1"/>
    <col min="29" max="29" width="6.375" style="5" customWidth="1" outlineLevel="1"/>
    <col min="30" max="30" width="6.625" style="5" customWidth="1" outlineLevel="1"/>
    <col min="31" max="31" width="6.125" style="5" customWidth="1" outlineLevel="1"/>
    <col min="32" max="32" width="7" style="44" customWidth="1" outlineLevel="1"/>
    <col min="33" max="35" width="6.625" style="44" customWidth="1" outlineLevel="1"/>
    <col min="36" max="38" width="5.625" style="5" customWidth="1" outlineLevel="1"/>
    <col min="39" max="40" width="10.625" style="5" customWidth="1"/>
    <col min="41" max="41" width="13.375" style="5" customWidth="1"/>
    <col min="42" max="43" width="12.125" style="5" hidden="1" customWidth="1"/>
    <col min="44" max="44" width="12.375" style="392" hidden="1" customWidth="1"/>
    <col min="45" max="45" width="9.375" style="5" hidden="1" customWidth="1"/>
    <col min="46" max="46" width="18.125" style="508" customWidth="1"/>
    <col min="47" max="16384" width="8.625" style="5"/>
  </cols>
  <sheetData>
    <row r="2" spans="1:46" ht="52.35" customHeight="1">
      <c r="A2" s="3" t="s">
        <v>0</v>
      </c>
      <c r="B2" s="3" t="s">
        <v>3</v>
      </c>
      <c r="C2" s="3" t="s">
        <v>2427</v>
      </c>
      <c r="D2" s="40" t="s">
        <v>2428</v>
      </c>
      <c r="E2" s="3" t="s">
        <v>1</v>
      </c>
      <c r="F2" s="3" t="s">
        <v>34</v>
      </c>
      <c r="G2" s="757" t="s">
        <v>2</v>
      </c>
      <c r="H2" s="3" t="s">
        <v>2429</v>
      </c>
      <c r="I2" s="4" t="s">
        <v>2430</v>
      </c>
      <c r="J2" s="4" t="s">
        <v>52</v>
      </c>
      <c r="K2" s="11" t="s">
        <v>53</v>
      </c>
      <c r="L2" s="11" t="s">
        <v>54</v>
      </c>
      <c r="M2" s="11" t="s">
        <v>55</v>
      </c>
      <c r="N2" s="11" t="s">
        <v>2431</v>
      </c>
      <c r="O2" s="4" t="s">
        <v>2432</v>
      </c>
      <c r="P2" s="13" t="s">
        <v>2433</v>
      </c>
      <c r="Q2" s="13" t="s">
        <v>128</v>
      </c>
      <c r="R2" s="13" t="s">
        <v>2434</v>
      </c>
      <c r="S2" s="13" t="s">
        <v>2435</v>
      </c>
      <c r="T2" s="25" t="s">
        <v>2436</v>
      </c>
      <c r="U2" s="25" t="s">
        <v>2437</v>
      </c>
      <c r="V2" s="12" t="s">
        <v>10</v>
      </c>
      <c r="W2" s="12" t="s">
        <v>11</v>
      </c>
      <c r="X2" s="12" t="s">
        <v>12</v>
      </c>
      <c r="Y2" s="12" t="s">
        <v>13</v>
      </c>
      <c r="Z2" s="12" t="s">
        <v>2438</v>
      </c>
      <c r="AA2" s="13" t="s">
        <v>2439</v>
      </c>
      <c r="AB2" s="12" t="s">
        <v>16</v>
      </c>
      <c r="AC2" s="12" t="s">
        <v>17</v>
      </c>
      <c r="AD2" s="12" t="s">
        <v>2440</v>
      </c>
      <c r="AE2" s="12" t="s">
        <v>18</v>
      </c>
      <c r="AF2" s="12" t="s">
        <v>19</v>
      </c>
      <c r="AG2" s="12" t="s">
        <v>20</v>
      </c>
      <c r="AH2" s="12" t="s">
        <v>21</v>
      </c>
      <c r="AI2" s="13" t="s">
        <v>2441</v>
      </c>
      <c r="AJ2" s="12" t="s">
        <v>22</v>
      </c>
      <c r="AK2" s="13" t="s">
        <v>2518</v>
      </c>
      <c r="AL2" s="12" t="s">
        <v>2442</v>
      </c>
      <c r="AM2" s="4" t="s">
        <v>2443</v>
      </c>
      <c r="AN2" s="4" t="s">
        <v>2444</v>
      </c>
      <c r="AO2" s="256" t="s">
        <v>2445</v>
      </c>
      <c r="AP2" s="256" t="s">
        <v>2446</v>
      </c>
      <c r="AQ2" s="256" t="s">
        <v>2447</v>
      </c>
      <c r="AR2" s="256" t="s">
        <v>2448</v>
      </c>
      <c r="AS2" s="257" t="s">
        <v>653</v>
      </c>
      <c r="AT2" s="758" t="s">
        <v>2449</v>
      </c>
    </row>
    <row r="3" spans="1:46">
      <c r="A3" s="18" t="s">
        <v>2450</v>
      </c>
      <c r="B3" s="16"/>
      <c r="C3" s="16"/>
      <c r="D3" s="16"/>
      <c r="E3" s="16"/>
      <c r="F3" s="16"/>
      <c r="G3" s="759"/>
      <c r="H3" s="16"/>
      <c r="I3" s="17"/>
      <c r="J3" s="17"/>
      <c r="K3" s="17"/>
      <c r="L3" s="17"/>
      <c r="M3" s="17"/>
      <c r="N3" s="17"/>
      <c r="O3" s="17"/>
      <c r="P3" s="129"/>
      <c r="Q3" s="129"/>
      <c r="R3" s="129"/>
      <c r="S3" s="129"/>
      <c r="T3" s="252"/>
      <c r="U3" s="252"/>
      <c r="V3" s="129"/>
      <c r="W3" s="129"/>
      <c r="X3" s="372"/>
      <c r="Y3" s="129"/>
      <c r="Z3" s="129"/>
      <c r="AA3" s="129"/>
      <c r="AB3" s="129"/>
      <c r="AC3" s="129"/>
      <c r="AD3" s="129"/>
      <c r="AE3" s="129"/>
      <c r="AF3" s="129"/>
      <c r="AG3" s="129"/>
      <c r="AH3" s="129"/>
      <c r="AI3" s="129"/>
      <c r="AJ3" s="129"/>
      <c r="AK3" s="129"/>
      <c r="AL3" s="129"/>
      <c r="AM3" s="129"/>
      <c r="AN3" s="129"/>
      <c r="AO3" s="129"/>
      <c r="AP3" s="129"/>
      <c r="AQ3" s="129"/>
      <c r="AR3" s="379"/>
      <c r="AS3" s="17"/>
      <c r="AT3" s="510"/>
    </row>
    <row r="4" spans="1:46" ht="30" outlineLevel="1">
      <c r="A4" s="824" t="s">
        <v>2451</v>
      </c>
      <c r="B4" s="41" t="s">
        <v>2452</v>
      </c>
      <c r="C4" s="9"/>
      <c r="D4" s="297"/>
      <c r="E4" s="23" t="s">
        <v>2453</v>
      </c>
      <c r="F4" s="23" t="s">
        <v>2454</v>
      </c>
      <c r="G4" s="35" t="s">
        <v>2455</v>
      </c>
      <c r="H4" s="9"/>
      <c r="I4" s="25">
        <f>J4+O4+AM4+AO4+AN4</f>
        <v>22</v>
      </c>
      <c r="J4" s="9"/>
      <c r="K4" s="9"/>
      <c r="L4" s="9"/>
      <c r="M4" s="9"/>
      <c r="N4" s="9"/>
      <c r="O4" s="25">
        <f>SUM(P4:AL4)</f>
        <v>22</v>
      </c>
      <c r="P4" s="23">
        <v>2</v>
      </c>
      <c r="Q4" s="23">
        <v>2</v>
      </c>
      <c r="R4" s="8"/>
      <c r="S4" s="9"/>
      <c r="T4" s="23">
        <v>2</v>
      </c>
      <c r="U4" s="9"/>
      <c r="V4" s="23">
        <v>2</v>
      </c>
      <c r="W4" s="9"/>
      <c r="X4" s="9"/>
      <c r="Y4" s="9"/>
      <c r="Z4" s="23">
        <v>4</v>
      </c>
      <c r="AA4" s="23">
        <v>2</v>
      </c>
      <c r="AB4" s="23">
        <v>2</v>
      </c>
      <c r="AC4" s="23">
        <v>0</v>
      </c>
      <c r="AD4" s="9"/>
      <c r="AE4" s="23">
        <v>2</v>
      </c>
      <c r="AF4" s="23">
        <v>0</v>
      </c>
      <c r="AG4" s="23">
        <v>4</v>
      </c>
      <c r="AH4" s="23">
        <v>0</v>
      </c>
      <c r="AI4" s="23">
        <v>0</v>
      </c>
      <c r="AJ4" s="9"/>
      <c r="AK4" s="9"/>
      <c r="AL4" s="9"/>
      <c r="AM4" s="9"/>
      <c r="AN4" s="9"/>
      <c r="AO4" s="9"/>
      <c r="AP4" s="9"/>
      <c r="AQ4" s="9"/>
      <c r="AR4" s="406"/>
      <c r="AS4" s="9"/>
      <c r="AT4" s="760"/>
    </row>
    <row r="5" spans="1:46" outlineLevel="1">
      <c r="A5" s="826"/>
      <c r="B5" s="35" t="s">
        <v>2456</v>
      </c>
      <c r="C5" s="9"/>
      <c r="D5" s="297"/>
      <c r="E5" s="23" t="s">
        <v>2457</v>
      </c>
      <c r="F5" s="23" t="s">
        <v>2458</v>
      </c>
      <c r="G5" s="35" t="s">
        <v>2459</v>
      </c>
      <c r="H5" s="9"/>
      <c r="I5" s="25">
        <f>J5+O5+AM5+AO5+AN5</f>
        <v>14</v>
      </c>
      <c r="J5" s="25"/>
      <c r="K5" s="9"/>
      <c r="L5" s="9"/>
      <c r="M5" s="9"/>
      <c r="N5" s="9"/>
      <c r="O5" s="23">
        <f>SUM(P5:AJ5)</f>
        <v>14</v>
      </c>
      <c r="P5" s="23">
        <v>1</v>
      </c>
      <c r="Q5" s="9"/>
      <c r="R5" s="23">
        <v>1</v>
      </c>
      <c r="S5" s="9"/>
      <c r="T5" s="9"/>
      <c r="U5" s="9"/>
      <c r="V5" s="23">
        <v>0</v>
      </c>
      <c r="W5" s="9"/>
      <c r="X5" s="23">
        <v>0</v>
      </c>
      <c r="Y5" s="9"/>
      <c r="Z5" s="23">
        <v>6</v>
      </c>
      <c r="AA5" s="23">
        <v>2</v>
      </c>
      <c r="AB5" s="23">
        <v>0</v>
      </c>
      <c r="AC5" s="23">
        <v>0</v>
      </c>
      <c r="AD5" s="23">
        <v>0</v>
      </c>
      <c r="AE5" s="23">
        <v>2</v>
      </c>
      <c r="AF5" s="297"/>
      <c r="AG5" s="23"/>
      <c r="AH5" s="23">
        <v>2</v>
      </c>
      <c r="AI5" s="297"/>
      <c r="AJ5" s="9"/>
      <c r="AK5" s="9"/>
      <c r="AL5" s="9"/>
      <c r="AM5" s="9"/>
      <c r="AN5" s="9"/>
      <c r="AO5" s="9"/>
      <c r="AP5" s="9"/>
      <c r="AQ5" s="406"/>
      <c r="AR5" s="9"/>
      <c r="AS5" s="9"/>
      <c r="AT5" s="9"/>
    </row>
    <row r="6" spans="1:46">
      <c r="A6" s="18" t="s">
        <v>2460</v>
      </c>
      <c r="B6" s="19"/>
      <c r="C6" s="19"/>
      <c r="D6" s="19"/>
      <c r="E6" s="19"/>
      <c r="F6" s="203"/>
      <c r="G6" s="761"/>
      <c r="H6" s="203"/>
      <c r="I6" s="762"/>
      <c r="J6" s="762"/>
      <c r="K6" s="762"/>
      <c r="L6" s="762"/>
      <c r="M6" s="762"/>
      <c r="N6" s="762"/>
      <c r="O6" s="762"/>
      <c r="P6" s="203"/>
      <c r="Q6" s="203"/>
      <c r="R6" s="203"/>
      <c r="S6" s="203"/>
      <c r="T6" s="203"/>
      <c r="U6" s="203"/>
      <c r="V6" s="203"/>
      <c r="W6" s="203"/>
      <c r="X6" s="203"/>
      <c r="Y6" s="763"/>
      <c r="Z6" s="203"/>
      <c r="AA6" s="194"/>
      <c r="AB6" s="203"/>
      <c r="AC6" s="203"/>
      <c r="AD6" s="194"/>
      <c r="AE6" s="203"/>
      <c r="AF6" s="203"/>
      <c r="AG6" s="203"/>
      <c r="AH6" s="203"/>
      <c r="AI6" s="203"/>
      <c r="AJ6" s="203"/>
      <c r="AK6" s="203"/>
      <c r="AL6" s="203"/>
      <c r="AM6" s="203"/>
      <c r="AN6" s="203"/>
      <c r="AO6" s="203"/>
      <c r="AP6" s="19"/>
      <c r="AQ6" s="19"/>
      <c r="AR6" s="384"/>
      <c r="AS6" s="19"/>
      <c r="AT6" s="514"/>
    </row>
    <row r="7" spans="1:46" outlineLevel="1">
      <c r="A7" s="851" t="s">
        <v>2461</v>
      </c>
      <c r="B7" s="35" t="s">
        <v>2462</v>
      </c>
      <c r="C7" s="35"/>
      <c r="D7" s="23"/>
      <c r="E7" s="23" t="s">
        <v>2463</v>
      </c>
      <c r="F7" s="23" t="s">
        <v>2464</v>
      </c>
      <c r="G7" s="35" t="s">
        <v>2465</v>
      </c>
      <c r="H7" s="35"/>
      <c r="I7" s="25">
        <f t="shared" ref="I7:I48" si="0">J7+O7+AM7+AO7+AN7</f>
        <v>1</v>
      </c>
      <c r="J7" s="25"/>
      <c r="K7" s="25"/>
      <c r="L7" s="25"/>
      <c r="M7" s="25"/>
      <c r="N7" s="25"/>
      <c r="O7" s="25">
        <f t="shared" ref="O7:O19" si="1">SUM(P7:AL7)</f>
        <v>1</v>
      </c>
      <c r="P7" s="23"/>
      <c r="Q7" s="23"/>
      <c r="R7" s="23"/>
      <c r="S7" s="23"/>
      <c r="T7" s="23"/>
      <c r="U7" s="23"/>
      <c r="V7" s="23"/>
      <c r="W7" s="23"/>
      <c r="X7" s="23"/>
      <c r="Y7" s="363"/>
      <c r="Z7" s="23"/>
      <c r="AA7" s="156"/>
      <c r="AB7" s="23"/>
      <c r="AC7" s="23"/>
      <c r="AD7" s="156"/>
      <c r="AE7" s="23"/>
      <c r="AF7" s="25"/>
      <c r="AG7" s="25"/>
      <c r="AH7" s="23"/>
      <c r="AI7" s="25"/>
      <c r="AJ7" s="23"/>
      <c r="AK7" s="23"/>
      <c r="AL7" s="23">
        <v>1</v>
      </c>
      <c r="AM7" s="23"/>
      <c r="AN7" s="23"/>
      <c r="AO7" s="23"/>
      <c r="AP7" s="12"/>
      <c r="AQ7" s="12"/>
      <c r="AR7" s="380"/>
      <c r="AS7" s="12"/>
      <c r="AT7" s="14"/>
    </row>
    <row r="8" spans="1:46" ht="15" customHeight="1" outlineLevel="1">
      <c r="A8" s="851"/>
      <c r="B8" s="38" t="s">
        <v>2466</v>
      </c>
      <c r="C8" s="38" t="s">
        <v>2467</v>
      </c>
      <c r="D8" s="23">
        <v>1</v>
      </c>
      <c r="E8" s="23" t="s">
        <v>2468</v>
      </c>
      <c r="F8" s="23" t="s">
        <v>2464</v>
      </c>
      <c r="G8" s="35" t="s">
        <v>2459</v>
      </c>
      <c r="H8" s="35"/>
      <c r="I8" s="25">
        <f t="shared" si="0"/>
        <v>1</v>
      </c>
      <c r="J8" s="25"/>
      <c r="K8" s="25"/>
      <c r="L8" s="25"/>
      <c r="M8" s="25"/>
      <c r="N8" s="25"/>
      <c r="O8" s="25">
        <f t="shared" si="1"/>
        <v>1</v>
      </c>
      <c r="P8" s="23"/>
      <c r="Q8" s="23"/>
      <c r="R8" s="23"/>
      <c r="S8" s="23"/>
      <c r="T8" s="23"/>
      <c r="U8" s="23"/>
      <c r="V8" s="23"/>
      <c r="W8" s="23"/>
      <c r="X8" s="23"/>
      <c r="Y8" s="363"/>
      <c r="Z8" s="23"/>
      <c r="AA8" s="156"/>
      <c r="AB8" s="23"/>
      <c r="AC8" s="23"/>
      <c r="AD8" s="156"/>
      <c r="AE8" s="23"/>
      <c r="AF8" s="25"/>
      <c r="AG8" s="25"/>
      <c r="AH8" s="23"/>
      <c r="AI8" s="25"/>
      <c r="AJ8" s="23"/>
      <c r="AK8" s="23"/>
      <c r="AL8" s="23">
        <v>1</v>
      </c>
      <c r="AM8" s="23"/>
      <c r="AN8" s="23"/>
      <c r="AO8" s="23"/>
      <c r="AP8" s="12"/>
      <c r="AQ8" s="12"/>
      <c r="AR8" s="380"/>
      <c r="AS8" s="12"/>
      <c r="AT8" s="14"/>
    </row>
    <row r="9" spans="1:46" ht="15" customHeight="1" outlineLevel="1">
      <c r="A9" s="851"/>
      <c r="B9" s="38" t="s">
        <v>2469</v>
      </c>
      <c r="C9" s="38" t="s">
        <v>2467</v>
      </c>
      <c r="D9" s="23">
        <v>1</v>
      </c>
      <c r="E9" s="23" t="s">
        <v>2470</v>
      </c>
      <c r="F9" s="23" t="s">
        <v>2464</v>
      </c>
      <c r="G9" s="35" t="s">
        <v>2459</v>
      </c>
      <c r="H9" s="35"/>
      <c r="I9" s="25">
        <f t="shared" si="0"/>
        <v>1</v>
      </c>
      <c r="J9" s="25"/>
      <c r="K9" s="25"/>
      <c r="L9" s="25"/>
      <c r="M9" s="25"/>
      <c r="N9" s="25"/>
      <c r="O9" s="25">
        <f t="shared" si="1"/>
        <v>1</v>
      </c>
      <c r="P9" s="23"/>
      <c r="Q9" s="23"/>
      <c r="R9" s="23"/>
      <c r="S9" s="23"/>
      <c r="T9" s="23"/>
      <c r="U9" s="23"/>
      <c r="V9" s="23"/>
      <c r="W9" s="23"/>
      <c r="X9" s="23"/>
      <c r="Y9" s="363"/>
      <c r="Z9" s="23"/>
      <c r="AA9" s="156"/>
      <c r="AB9" s="23"/>
      <c r="AC9" s="23"/>
      <c r="AD9" s="156"/>
      <c r="AE9" s="23"/>
      <c r="AF9" s="25"/>
      <c r="AG9" s="25"/>
      <c r="AH9" s="23"/>
      <c r="AI9" s="25"/>
      <c r="AJ9" s="23"/>
      <c r="AK9" s="23"/>
      <c r="AL9" s="23">
        <v>1</v>
      </c>
      <c r="AM9" s="23"/>
      <c r="AN9" s="23"/>
      <c r="AO9" s="23"/>
      <c r="AP9" s="12"/>
      <c r="AQ9" s="12"/>
      <c r="AR9" s="380"/>
      <c r="AS9" s="12"/>
      <c r="AT9" s="14"/>
    </row>
    <row r="10" spans="1:46" ht="15" customHeight="1" outlineLevel="1">
      <c r="A10" s="851"/>
      <c r="B10" s="38" t="s">
        <v>2471</v>
      </c>
      <c r="C10" s="38" t="s">
        <v>2467</v>
      </c>
      <c r="D10" s="23">
        <v>1</v>
      </c>
      <c r="E10" s="23" t="s">
        <v>43</v>
      </c>
      <c r="F10" s="23" t="s">
        <v>2464</v>
      </c>
      <c r="G10" s="35" t="s">
        <v>2459</v>
      </c>
      <c r="H10" s="35"/>
      <c r="I10" s="25">
        <f t="shared" si="0"/>
        <v>1</v>
      </c>
      <c r="J10" s="25"/>
      <c r="K10" s="25"/>
      <c r="L10" s="25"/>
      <c r="M10" s="25"/>
      <c r="N10" s="25"/>
      <c r="O10" s="25">
        <f t="shared" si="1"/>
        <v>1</v>
      </c>
      <c r="P10" s="23"/>
      <c r="Q10" s="23"/>
      <c r="R10" s="23"/>
      <c r="S10" s="23"/>
      <c r="T10" s="23"/>
      <c r="U10" s="23"/>
      <c r="V10" s="23"/>
      <c r="W10" s="23"/>
      <c r="X10" s="23"/>
      <c r="Y10" s="363"/>
      <c r="Z10" s="23"/>
      <c r="AA10" s="156"/>
      <c r="AB10" s="23"/>
      <c r="AC10" s="23"/>
      <c r="AD10" s="156"/>
      <c r="AE10" s="23"/>
      <c r="AF10" s="25"/>
      <c r="AG10" s="25"/>
      <c r="AH10" s="23"/>
      <c r="AI10" s="25"/>
      <c r="AJ10" s="23"/>
      <c r="AK10" s="23"/>
      <c r="AL10" s="23">
        <v>1</v>
      </c>
      <c r="AM10" s="23"/>
      <c r="AN10" s="23"/>
      <c r="AO10" s="23"/>
      <c r="AP10" s="12"/>
      <c r="AQ10" s="12"/>
      <c r="AR10" s="380"/>
      <c r="AS10" s="12"/>
      <c r="AT10" s="14"/>
    </row>
    <row r="11" spans="1:46" ht="15" customHeight="1" outlineLevel="1">
      <c r="A11" s="851"/>
      <c r="B11" s="38" t="s">
        <v>2472</v>
      </c>
      <c r="C11" s="38" t="s">
        <v>2467</v>
      </c>
      <c r="D11" s="23">
        <v>1</v>
      </c>
      <c r="E11" s="23" t="s">
        <v>2473</v>
      </c>
      <c r="F11" s="23" t="s">
        <v>2464</v>
      </c>
      <c r="G11" s="35" t="s">
        <v>2459</v>
      </c>
      <c r="H11" s="35"/>
      <c r="I11" s="25">
        <f t="shared" si="0"/>
        <v>1</v>
      </c>
      <c r="J11" s="25"/>
      <c r="K11" s="25"/>
      <c r="L11" s="25"/>
      <c r="M11" s="25"/>
      <c r="N11" s="25"/>
      <c r="O11" s="25">
        <f t="shared" si="1"/>
        <v>1</v>
      </c>
      <c r="P11" s="23"/>
      <c r="Q11" s="23"/>
      <c r="R11" s="23"/>
      <c r="S11" s="23"/>
      <c r="T11" s="23"/>
      <c r="U11" s="23"/>
      <c r="V11" s="23"/>
      <c r="W11" s="23"/>
      <c r="X11" s="23"/>
      <c r="Y11" s="363"/>
      <c r="Z11" s="23"/>
      <c r="AA11" s="156"/>
      <c r="AB11" s="23"/>
      <c r="AC11" s="23"/>
      <c r="AD11" s="156"/>
      <c r="AE11" s="23"/>
      <c r="AF11" s="25"/>
      <c r="AG11" s="25"/>
      <c r="AH11" s="23"/>
      <c r="AI11" s="25"/>
      <c r="AJ11" s="23"/>
      <c r="AK11" s="23"/>
      <c r="AL11" s="23">
        <v>1</v>
      </c>
      <c r="AM11" s="23"/>
      <c r="AN11" s="23"/>
      <c r="AO11" s="23"/>
      <c r="AP11" s="12"/>
      <c r="AQ11" s="12"/>
      <c r="AR11" s="380"/>
      <c r="AS11" s="12"/>
      <c r="AT11" s="14"/>
    </row>
    <row r="12" spans="1:46" ht="15" customHeight="1" outlineLevel="1">
      <c r="A12" s="851" t="s">
        <v>2474</v>
      </c>
      <c r="B12" s="35" t="s">
        <v>2475</v>
      </c>
      <c r="C12" s="38" t="s">
        <v>2467</v>
      </c>
      <c r="D12" s="12"/>
      <c r="E12" s="23" t="s">
        <v>2468</v>
      </c>
      <c r="F12" s="23" t="s">
        <v>2464</v>
      </c>
      <c r="G12" s="35" t="s">
        <v>2459</v>
      </c>
      <c r="H12" s="35"/>
      <c r="I12" s="25">
        <f t="shared" si="0"/>
        <v>50</v>
      </c>
      <c r="J12" s="25"/>
      <c r="K12" s="25"/>
      <c r="L12" s="25"/>
      <c r="M12" s="25"/>
      <c r="N12" s="25"/>
      <c r="O12" s="25">
        <f t="shared" si="1"/>
        <v>31</v>
      </c>
      <c r="P12" s="23"/>
      <c r="Q12" s="23">
        <v>3</v>
      </c>
      <c r="R12" s="23"/>
      <c r="S12" s="23"/>
      <c r="T12" s="23">
        <v>2</v>
      </c>
      <c r="U12" s="23"/>
      <c r="V12" s="23">
        <v>3</v>
      </c>
      <c r="W12" s="23"/>
      <c r="X12" s="23"/>
      <c r="Y12" s="363">
        <v>2</v>
      </c>
      <c r="Z12" s="23">
        <v>8</v>
      </c>
      <c r="AA12" s="233">
        <v>1</v>
      </c>
      <c r="AB12" s="23">
        <v>2</v>
      </c>
      <c r="AC12" s="23">
        <v>2</v>
      </c>
      <c r="AD12" s="156"/>
      <c r="AE12" s="27">
        <v>4</v>
      </c>
      <c r="AF12" s="25"/>
      <c r="AG12" s="25">
        <v>2</v>
      </c>
      <c r="AH12" s="23"/>
      <c r="AI12" s="25"/>
      <c r="AJ12" s="23"/>
      <c r="AK12" s="27">
        <v>2</v>
      </c>
      <c r="AL12" s="23"/>
      <c r="AM12" s="23">
        <v>10</v>
      </c>
      <c r="AN12" s="23"/>
      <c r="AO12" s="23">
        <v>9</v>
      </c>
      <c r="AP12" s="12"/>
      <c r="AQ12" s="12"/>
      <c r="AR12" s="380"/>
      <c r="AS12" s="12"/>
      <c r="AT12" s="14"/>
    </row>
    <row r="13" spans="1:46" ht="15" customHeight="1" outlineLevel="1">
      <c r="A13" s="851"/>
      <c r="B13" s="35" t="s">
        <v>2476</v>
      </c>
      <c r="C13" s="38" t="s">
        <v>2467</v>
      </c>
      <c r="D13" s="12"/>
      <c r="E13" s="23" t="s">
        <v>2470</v>
      </c>
      <c r="F13" s="23" t="s">
        <v>2464</v>
      </c>
      <c r="G13" s="35" t="s">
        <v>2459</v>
      </c>
      <c r="H13" s="35"/>
      <c r="I13" s="25">
        <f t="shared" si="0"/>
        <v>33</v>
      </c>
      <c r="J13" s="25"/>
      <c r="K13" s="25"/>
      <c r="L13" s="25"/>
      <c r="M13" s="25"/>
      <c r="N13" s="174"/>
      <c r="O13" s="25">
        <f t="shared" si="1"/>
        <v>11</v>
      </c>
      <c r="P13" s="23"/>
      <c r="Q13" s="23">
        <v>3</v>
      </c>
      <c r="R13" s="23"/>
      <c r="S13" s="23"/>
      <c r="T13" s="23"/>
      <c r="U13" s="23"/>
      <c r="V13" s="23">
        <v>2</v>
      </c>
      <c r="W13" s="23"/>
      <c r="X13" s="23"/>
      <c r="Y13" s="363"/>
      <c r="Z13" s="23">
        <v>2</v>
      </c>
      <c r="AA13" s="156"/>
      <c r="AB13" s="23"/>
      <c r="AC13" s="23"/>
      <c r="AD13" s="156"/>
      <c r="AE13" s="23">
        <v>2</v>
      </c>
      <c r="AF13" s="23"/>
      <c r="AG13" s="23">
        <v>2</v>
      </c>
      <c r="AH13" s="23"/>
      <c r="AI13" s="23"/>
      <c r="AJ13" s="23"/>
      <c r="AK13" s="23"/>
      <c r="AL13" s="23"/>
      <c r="AM13" s="23">
        <v>17</v>
      </c>
      <c r="AN13" s="23"/>
      <c r="AO13" s="23">
        <v>5</v>
      </c>
      <c r="AP13" s="12"/>
      <c r="AQ13" s="12"/>
      <c r="AR13" s="380"/>
      <c r="AS13" s="12"/>
      <c r="AT13" s="14"/>
    </row>
    <row r="14" spans="1:46" ht="15.75" customHeight="1" outlineLevel="1">
      <c r="A14" s="851"/>
      <c r="B14" s="35" t="s">
        <v>2477</v>
      </c>
      <c r="C14" s="38" t="s">
        <v>2478</v>
      </c>
      <c r="D14" s="12"/>
      <c r="E14" s="23" t="s">
        <v>43</v>
      </c>
      <c r="F14" s="23" t="s">
        <v>2479</v>
      </c>
      <c r="G14" s="35" t="s">
        <v>2480</v>
      </c>
      <c r="H14" s="35"/>
      <c r="I14" s="25">
        <f t="shared" si="0"/>
        <v>15</v>
      </c>
      <c r="J14" s="25"/>
      <c r="K14" s="25"/>
      <c r="L14" s="25"/>
      <c r="M14" s="25"/>
      <c r="N14" s="25"/>
      <c r="O14" s="25">
        <f t="shared" si="1"/>
        <v>0</v>
      </c>
      <c r="P14" s="23"/>
      <c r="Q14" s="23"/>
      <c r="R14" s="23"/>
      <c r="S14" s="23"/>
      <c r="T14" s="23"/>
      <c r="U14" s="23"/>
      <c r="V14" s="23"/>
      <c r="W14" s="23"/>
      <c r="X14" s="23"/>
      <c r="Y14" s="363"/>
      <c r="Z14" s="23"/>
      <c r="AA14" s="156"/>
      <c r="AB14" s="23"/>
      <c r="AC14" s="23"/>
      <c r="AD14" s="156"/>
      <c r="AE14" s="23"/>
      <c r="AF14" s="23"/>
      <c r="AG14" s="23"/>
      <c r="AH14" s="23"/>
      <c r="AI14" s="23"/>
      <c r="AJ14" s="23"/>
      <c r="AK14" s="23"/>
      <c r="AL14" s="23"/>
      <c r="AM14" s="23">
        <v>6</v>
      </c>
      <c r="AN14" s="23"/>
      <c r="AO14" s="23">
        <v>9</v>
      </c>
      <c r="AP14" s="12"/>
      <c r="AQ14" s="12"/>
      <c r="AR14" s="380"/>
      <c r="AS14" s="12"/>
      <c r="AT14" s="14"/>
    </row>
    <row r="15" spans="1:46" ht="15" customHeight="1" outlineLevel="1">
      <c r="A15" s="851"/>
      <c r="B15" s="35" t="s">
        <v>2481</v>
      </c>
      <c r="C15" s="38" t="s">
        <v>2482</v>
      </c>
      <c r="D15" s="12"/>
      <c r="E15" s="23" t="s">
        <v>2483</v>
      </c>
      <c r="F15" s="23" t="s">
        <v>2484</v>
      </c>
      <c r="G15" s="35" t="s">
        <v>2485</v>
      </c>
      <c r="H15" s="35"/>
      <c r="I15" s="25">
        <f t="shared" si="0"/>
        <v>27</v>
      </c>
      <c r="J15" s="25"/>
      <c r="K15" s="25"/>
      <c r="L15" s="25"/>
      <c r="M15" s="25"/>
      <c r="N15" s="25"/>
      <c r="O15" s="25">
        <f t="shared" si="1"/>
        <v>9</v>
      </c>
      <c r="P15" s="23"/>
      <c r="Q15" s="23">
        <v>3</v>
      </c>
      <c r="R15" s="23"/>
      <c r="S15" s="23"/>
      <c r="T15" s="23"/>
      <c r="U15" s="23"/>
      <c r="V15" s="23">
        <v>2</v>
      </c>
      <c r="W15" s="23"/>
      <c r="X15" s="23"/>
      <c r="Y15" s="363"/>
      <c r="Z15" s="23">
        <v>2</v>
      </c>
      <c r="AA15" s="156"/>
      <c r="AB15" s="23"/>
      <c r="AC15" s="23"/>
      <c r="AD15" s="156"/>
      <c r="AE15" s="23"/>
      <c r="AF15" s="23"/>
      <c r="AG15" s="23">
        <v>2</v>
      </c>
      <c r="AH15" s="23"/>
      <c r="AI15" s="23"/>
      <c r="AJ15" s="23"/>
      <c r="AK15" s="23"/>
      <c r="AL15" s="23"/>
      <c r="AM15" s="23">
        <v>11</v>
      </c>
      <c r="AN15" s="23"/>
      <c r="AO15" s="23">
        <v>7</v>
      </c>
      <c r="AP15" s="12"/>
      <c r="AQ15" s="12"/>
      <c r="AR15" s="380"/>
      <c r="AS15" s="12"/>
      <c r="AT15" s="14"/>
    </row>
    <row r="16" spans="1:46" ht="15" customHeight="1" outlineLevel="1">
      <c r="A16" s="851"/>
      <c r="B16" s="35" t="s">
        <v>2486</v>
      </c>
      <c r="C16" s="38" t="s">
        <v>2487</v>
      </c>
      <c r="D16" s="12"/>
      <c r="E16" s="23" t="s">
        <v>2598</v>
      </c>
      <c r="F16" s="23" t="s">
        <v>2488</v>
      </c>
      <c r="G16" s="35" t="s">
        <v>2489</v>
      </c>
      <c r="H16" s="35"/>
      <c r="I16" s="25">
        <f t="shared" si="0"/>
        <v>44</v>
      </c>
      <c r="J16" s="25"/>
      <c r="K16" s="25"/>
      <c r="L16" s="25"/>
      <c r="M16" s="25"/>
      <c r="N16" s="25"/>
      <c r="O16" s="25">
        <f t="shared" si="1"/>
        <v>20</v>
      </c>
      <c r="P16" s="23"/>
      <c r="Q16" s="23">
        <v>3</v>
      </c>
      <c r="R16" s="23"/>
      <c r="S16" s="23"/>
      <c r="T16" s="23"/>
      <c r="U16" s="23"/>
      <c r="V16" s="23">
        <v>2</v>
      </c>
      <c r="W16" s="23"/>
      <c r="X16" s="23"/>
      <c r="Y16" s="363">
        <v>2</v>
      </c>
      <c r="Z16" s="23">
        <v>8</v>
      </c>
      <c r="AA16" s="156"/>
      <c r="AB16" s="23">
        <v>2</v>
      </c>
      <c r="AC16" s="23"/>
      <c r="AD16" s="156"/>
      <c r="AE16" s="23">
        <v>1</v>
      </c>
      <c r="AF16" s="23"/>
      <c r="AG16" s="23">
        <v>2</v>
      </c>
      <c r="AH16" s="23"/>
      <c r="AI16" s="23"/>
      <c r="AJ16" s="23"/>
      <c r="AK16" s="23"/>
      <c r="AL16" s="23"/>
      <c r="AM16" s="23">
        <v>17</v>
      </c>
      <c r="AN16" s="23"/>
      <c r="AO16" s="23">
        <v>7</v>
      </c>
      <c r="AP16" s="12"/>
      <c r="AQ16" s="12"/>
      <c r="AR16" s="380"/>
      <c r="AS16" s="12"/>
      <c r="AT16" s="14"/>
    </row>
    <row r="17" spans="1:46" ht="15" customHeight="1" outlineLevel="1">
      <c r="A17" s="824" t="s">
        <v>2490</v>
      </c>
      <c r="B17" s="35" t="s">
        <v>2491</v>
      </c>
      <c r="C17" s="38"/>
      <c r="D17" s="12"/>
      <c r="E17" s="23" t="s">
        <v>2492</v>
      </c>
      <c r="F17" s="23" t="s">
        <v>2493</v>
      </c>
      <c r="G17" s="35" t="s">
        <v>2494</v>
      </c>
      <c r="H17" s="35"/>
      <c r="I17" s="25">
        <f t="shared" si="0"/>
        <v>5</v>
      </c>
      <c r="J17" s="25"/>
      <c r="K17" s="25"/>
      <c r="L17" s="25"/>
      <c r="M17" s="25"/>
      <c r="N17" s="25"/>
      <c r="O17" s="25">
        <f t="shared" si="1"/>
        <v>5</v>
      </c>
      <c r="P17" s="23"/>
      <c r="Q17" s="23"/>
      <c r="R17" s="23"/>
      <c r="S17" s="23"/>
      <c r="T17" s="23"/>
      <c r="U17" s="23"/>
      <c r="V17" s="23"/>
      <c r="W17" s="23"/>
      <c r="X17" s="23">
        <v>2</v>
      </c>
      <c r="Y17" s="363"/>
      <c r="Z17" s="23">
        <v>1</v>
      </c>
      <c r="AA17" s="156">
        <v>2</v>
      </c>
      <c r="AB17" s="23"/>
      <c r="AC17" s="23"/>
      <c r="AD17" s="156"/>
      <c r="AE17" s="23"/>
      <c r="AF17" s="23"/>
      <c r="AG17" s="23"/>
      <c r="AH17" s="23"/>
      <c r="AI17" s="23"/>
      <c r="AJ17" s="23"/>
      <c r="AK17" s="23"/>
      <c r="AL17" s="23"/>
      <c r="AM17" s="23"/>
      <c r="AN17" s="23"/>
      <c r="AO17" s="23"/>
      <c r="AP17" s="12"/>
      <c r="AQ17" s="12"/>
      <c r="AR17" s="764"/>
      <c r="AS17" s="477"/>
      <c r="AT17" s="14"/>
    </row>
    <row r="18" spans="1:46" ht="30" customHeight="1" outlineLevel="1">
      <c r="A18" s="825"/>
      <c r="B18" s="494" t="s">
        <v>2495</v>
      </c>
      <c r="C18" s="35"/>
      <c r="D18" s="23"/>
      <c r="E18" s="23" t="s">
        <v>2496</v>
      </c>
      <c r="F18" s="23" t="s">
        <v>2493</v>
      </c>
      <c r="G18" s="35" t="s">
        <v>2494</v>
      </c>
      <c r="H18" s="8"/>
      <c r="I18" s="25">
        <f t="shared" si="0"/>
        <v>30</v>
      </c>
      <c r="J18" s="25"/>
      <c r="K18" s="25"/>
      <c r="L18" s="25"/>
      <c r="M18" s="25"/>
      <c r="N18" s="25"/>
      <c r="O18" s="25">
        <f t="shared" si="1"/>
        <v>30</v>
      </c>
      <c r="P18" s="23"/>
      <c r="Q18" s="23"/>
      <c r="R18" s="23"/>
      <c r="S18" s="23"/>
      <c r="T18" s="23"/>
      <c r="U18" s="23"/>
      <c r="V18" s="23"/>
      <c r="W18" s="23"/>
      <c r="X18" s="23">
        <v>12</v>
      </c>
      <c r="Y18" s="23"/>
      <c r="Z18" s="23">
        <v>6</v>
      </c>
      <c r="AA18" s="23">
        <v>6</v>
      </c>
      <c r="AB18" s="23"/>
      <c r="AC18" s="23"/>
      <c r="AD18" s="156"/>
      <c r="AE18" s="23">
        <v>6</v>
      </c>
      <c r="AF18" s="23"/>
      <c r="AG18" s="23"/>
      <c r="AH18" s="23"/>
      <c r="AI18" s="23"/>
      <c r="AJ18" s="23"/>
      <c r="AK18" s="23"/>
      <c r="AL18" s="23"/>
      <c r="AM18" s="23"/>
      <c r="AN18" s="23"/>
      <c r="AO18" s="23"/>
      <c r="AP18" s="380"/>
      <c r="AQ18" s="12"/>
      <c r="AR18" s="511"/>
      <c r="AS18" s="511"/>
      <c r="AT18" s="14"/>
    </row>
    <row r="19" spans="1:46" ht="15" customHeight="1" outlineLevel="1">
      <c r="A19" s="825"/>
      <c r="B19" s="8" t="s">
        <v>2497</v>
      </c>
      <c r="C19" s="35"/>
      <c r="D19" s="23"/>
      <c r="E19" s="23" t="s">
        <v>2498</v>
      </c>
      <c r="F19" s="23" t="s">
        <v>2493</v>
      </c>
      <c r="G19" s="35" t="s">
        <v>2494</v>
      </c>
      <c r="H19" s="8"/>
      <c r="I19" s="25">
        <f t="shared" si="0"/>
        <v>12</v>
      </c>
      <c r="J19" s="25"/>
      <c r="K19" s="25"/>
      <c r="L19" s="25"/>
      <c r="M19" s="25"/>
      <c r="N19" s="25"/>
      <c r="O19" s="25">
        <f t="shared" si="1"/>
        <v>12</v>
      </c>
      <c r="P19" s="23"/>
      <c r="Q19" s="23"/>
      <c r="R19" s="23"/>
      <c r="S19" s="23"/>
      <c r="T19" s="23"/>
      <c r="U19" s="23"/>
      <c r="V19" s="23"/>
      <c r="W19" s="23"/>
      <c r="X19" s="23">
        <v>12</v>
      </c>
      <c r="Y19" s="23"/>
      <c r="Z19" s="23"/>
      <c r="AA19" s="156"/>
      <c r="AB19" s="23"/>
      <c r="AC19" s="23"/>
      <c r="AD19" s="156"/>
      <c r="AE19" s="23"/>
      <c r="AF19" s="23"/>
      <c r="AG19" s="23"/>
      <c r="AH19" s="23"/>
      <c r="AI19" s="23"/>
      <c r="AJ19" s="23"/>
      <c r="AK19" s="23"/>
      <c r="AL19" s="23"/>
      <c r="AM19" s="23"/>
      <c r="AN19" s="23"/>
      <c r="AO19" s="23"/>
      <c r="AP19" s="380"/>
      <c r="AQ19" s="12"/>
      <c r="AR19" s="511"/>
      <c r="AS19" s="511"/>
      <c r="AT19" s="14"/>
    </row>
    <row r="20" spans="1:46" ht="15" customHeight="1" outlineLevel="1">
      <c r="A20" s="825"/>
      <c r="B20" s="8" t="s">
        <v>2499</v>
      </c>
      <c r="C20" s="35"/>
      <c r="D20" s="23"/>
      <c r="E20" s="23" t="s">
        <v>2500</v>
      </c>
      <c r="F20" s="23" t="s">
        <v>2493</v>
      </c>
      <c r="G20" s="35" t="s">
        <v>2494</v>
      </c>
      <c r="H20" s="8"/>
      <c r="I20" s="25">
        <f t="shared" si="0"/>
        <v>5</v>
      </c>
      <c r="J20" s="25">
        <f>SUM(K20:M20)</f>
        <v>0</v>
      </c>
      <c r="K20" s="25"/>
      <c r="L20" s="25"/>
      <c r="M20" s="25"/>
      <c r="N20" s="25"/>
      <c r="O20" s="25">
        <f>SUM(P20:AL20)</f>
        <v>5</v>
      </c>
      <c r="P20" s="23"/>
      <c r="Q20" s="23"/>
      <c r="R20" s="23"/>
      <c r="S20" s="23"/>
      <c r="T20" s="23"/>
      <c r="U20" s="23"/>
      <c r="V20" s="23"/>
      <c r="W20" s="23"/>
      <c r="X20" s="23">
        <v>2</v>
      </c>
      <c r="Y20" s="363"/>
      <c r="Z20" s="23">
        <v>1</v>
      </c>
      <c r="AA20" s="156">
        <v>2</v>
      </c>
      <c r="AB20" s="23"/>
      <c r="AC20" s="23"/>
      <c r="AD20" s="156"/>
      <c r="AE20" s="23"/>
      <c r="AF20" s="25"/>
      <c r="AG20" s="25"/>
      <c r="AH20" s="23"/>
      <c r="AI20" s="25"/>
      <c r="AJ20" s="23"/>
      <c r="AK20" s="23"/>
      <c r="AL20" s="23"/>
      <c r="AM20" s="23"/>
      <c r="AN20" s="23"/>
      <c r="AO20" s="23"/>
      <c r="AP20" s="12"/>
      <c r="AQ20" s="380"/>
      <c r="AR20" s="12"/>
      <c r="AS20" s="511"/>
      <c r="AT20" s="14"/>
    </row>
    <row r="21" spans="1:46" ht="15" customHeight="1" outlineLevel="1">
      <c r="A21" s="825"/>
      <c r="B21" s="497" t="s">
        <v>2501</v>
      </c>
      <c r="C21" s="497"/>
      <c r="D21" s="23"/>
      <c r="E21" s="498" t="s">
        <v>2502</v>
      </c>
      <c r="F21" s="23" t="s">
        <v>2493</v>
      </c>
      <c r="G21" s="35" t="s">
        <v>2494</v>
      </c>
      <c r="H21" s="8"/>
      <c r="I21" s="25">
        <f t="shared" si="0"/>
        <v>5</v>
      </c>
      <c r="J21" s="25">
        <f>SUM(K21:M21)</f>
        <v>0</v>
      </c>
      <c r="K21" s="25"/>
      <c r="L21" s="25"/>
      <c r="M21" s="25"/>
      <c r="N21" s="25"/>
      <c r="O21" s="25">
        <f>SUM(P21:AL21)</f>
        <v>5</v>
      </c>
      <c r="P21" s="23"/>
      <c r="Q21" s="23"/>
      <c r="R21" s="23"/>
      <c r="S21" s="23"/>
      <c r="T21" s="23"/>
      <c r="U21" s="23"/>
      <c r="V21" s="23"/>
      <c r="W21" s="23"/>
      <c r="X21" s="23">
        <v>2</v>
      </c>
      <c r="Y21" s="363"/>
      <c r="Z21" s="23">
        <v>1</v>
      </c>
      <c r="AA21" s="156">
        <v>2</v>
      </c>
      <c r="AB21" s="23"/>
      <c r="AC21" s="23"/>
      <c r="AD21" s="156"/>
      <c r="AE21" s="23"/>
      <c r="AF21" s="25"/>
      <c r="AG21" s="25"/>
      <c r="AH21" s="23"/>
      <c r="AI21" s="25"/>
      <c r="AJ21" s="23"/>
      <c r="AK21" s="23"/>
      <c r="AL21" s="23"/>
      <c r="AM21" s="23"/>
      <c r="AN21" s="23"/>
      <c r="AO21" s="23"/>
      <c r="AP21" s="12"/>
      <c r="AQ21" s="380"/>
      <c r="AR21" s="12"/>
      <c r="AS21" s="511"/>
      <c r="AT21" s="14"/>
    </row>
    <row r="22" spans="1:46" ht="15" customHeight="1" outlineLevel="1">
      <c r="A22" s="825"/>
      <c r="B22" s="499" t="s">
        <v>1584</v>
      </c>
      <c r="C22" s="499"/>
      <c r="D22" s="23"/>
      <c r="E22" s="500" t="s">
        <v>2503</v>
      </c>
      <c r="F22" s="23" t="s">
        <v>2493</v>
      </c>
      <c r="G22" s="35" t="s">
        <v>2494</v>
      </c>
      <c r="H22" s="8"/>
      <c r="I22" s="25">
        <f t="shared" si="0"/>
        <v>5</v>
      </c>
      <c r="J22" s="25">
        <f>SUM(K22:M22)</f>
        <v>0</v>
      </c>
      <c r="K22" s="25"/>
      <c r="L22" s="25"/>
      <c r="M22" s="25"/>
      <c r="N22" s="25"/>
      <c r="O22" s="25">
        <f>SUM(P22:AL22)</f>
        <v>5</v>
      </c>
      <c r="P22" s="23"/>
      <c r="Q22" s="23"/>
      <c r="R22" s="23"/>
      <c r="S22" s="23"/>
      <c r="T22" s="23"/>
      <c r="U22" s="23"/>
      <c r="V22" s="23"/>
      <c r="W22" s="23"/>
      <c r="X22" s="23">
        <v>2</v>
      </c>
      <c r="Y22" s="363"/>
      <c r="Z22" s="23">
        <v>1</v>
      </c>
      <c r="AA22" s="156">
        <v>2</v>
      </c>
      <c r="AB22" s="23"/>
      <c r="AC22" s="23"/>
      <c r="AD22" s="156"/>
      <c r="AE22" s="23"/>
      <c r="AF22" s="25"/>
      <c r="AG22" s="25"/>
      <c r="AH22" s="23"/>
      <c r="AI22" s="25"/>
      <c r="AJ22" s="23"/>
      <c r="AK22" s="23"/>
      <c r="AL22" s="23"/>
      <c r="AM22" s="23"/>
      <c r="AN22" s="23"/>
      <c r="AO22" s="23"/>
      <c r="AP22" s="12"/>
      <c r="AQ22" s="380"/>
      <c r="AR22" s="12"/>
      <c r="AS22" s="511"/>
      <c r="AT22" s="14"/>
    </row>
    <row r="23" spans="1:46" ht="15" customHeight="1" outlineLevel="1">
      <c r="A23" s="826"/>
      <c r="B23" s="499" t="s">
        <v>2504</v>
      </c>
      <c r="C23" s="499"/>
      <c r="D23" s="23"/>
      <c r="E23" s="500" t="s">
        <v>2505</v>
      </c>
      <c r="F23" s="23" t="s">
        <v>2493</v>
      </c>
      <c r="G23" s="35" t="s">
        <v>2494</v>
      </c>
      <c r="H23" s="8"/>
      <c r="I23" s="25">
        <f t="shared" si="0"/>
        <v>6</v>
      </c>
      <c r="J23" s="25">
        <f>SUM(K23:M23)</f>
        <v>0</v>
      </c>
      <c r="K23" s="25"/>
      <c r="L23" s="25"/>
      <c r="M23" s="25"/>
      <c r="N23" s="25"/>
      <c r="O23" s="25">
        <f>SUM(P23:AL23)</f>
        <v>6</v>
      </c>
      <c r="P23" s="23"/>
      <c r="Q23" s="23"/>
      <c r="R23" s="23"/>
      <c r="S23" s="23"/>
      <c r="T23" s="23"/>
      <c r="U23" s="23"/>
      <c r="V23" s="23"/>
      <c r="W23" s="23"/>
      <c r="X23" s="23">
        <v>6</v>
      </c>
      <c r="Y23" s="363"/>
      <c r="Z23" s="23"/>
      <c r="AA23" s="156"/>
      <c r="AB23" s="23"/>
      <c r="AC23" s="23"/>
      <c r="AD23" s="156"/>
      <c r="AE23" s="23"/>
      <c r="AF23" s="25"/>
      <c r="AG23" s="25"/>
      <c r="AH23" s="23"/>
      <c r="AI23" s="25"/>
      <c r="AJ23" s="23"/>
      <c r="AK23" s="23"/>
      <c r="AL23" s="23"/>
      <c r="AM23" s="23"/>
      <c r="AN23" s="23"/>
      <c r="AO23" s="23"/>
      <c r="AP23" s="12"/>
      <c r="AQ23" s="380"/>
      <c r="AR23" s="12"/>
      <c r="AS23" s="511"/>
      <c r="AT23" s="14"/>
    </row>
    <row r="24" spans="1:46">
      <c r="A24" s="18" t="s">
        <v>2506</v>
      </c>
      <c r="B24" s="21"/>
      <c r="C24" s="765"/>
      <c r="D24" s="19"/>
      <c r="E24" s="19"/>
      <c r="F24" s="19"/>
      <c r="G24" s="21"/>
      <c r="H24" s="19"/>
      <c r="I24" s="20"/>
      <c r="J24" s="20"/>
      <c r="K24" s="20"/>
      <c r="L24" s="19"/>
      <c r="M24" s="19"/>
      <c r="N24" s="19"/>
      <c r="O24" s="19"/>
      <c r="P24" s="19"/>
      <c r="Q24" s="19"/>
      <c r="R24" s="19"/>
      <c r="S24" s="19"/>
      <c r="T24" s="366"/>
      <c r="U24" s="19"/>
      <c r="V24" s="129"/>
      <c r="W24" s="19"/>
      <c r="X24" s="19"/>
      <c r="Y24" s="129"/>
      <c r="Z24" s="19"/>
      <c r="AA24" s="19"/>
      <c r="AB24" s="19"/>
      <c r="AC24" s="19"/>
      <c r="AD24" s="19"/>
      <c r="AE24" s="19"/>
      <c r="AF24" s="19"/>
      <c r="AG24" s="19"/>
      <c r="AH24" s="766"/>
      <c r="AI24" s="766"/>
      <c r="AJ24" s="766"/>
      <c r="AK24" s="766"/>
      <c r="AL24" s="766"/>
      <c r="AM24" s="767"/>
      <c r="AN24" s="767"/>
      <c r="AO24" s="767"/>
      <c r="AR24" s="5"/>
      <c r="AT24" s="766"/>
    </row>
    <row r="25" spans="1:46" ht="16.350000000000001" customHeight="1" outlineLevel="1">
      <c r="A25" s="12" t="s">
        <v>2507</v>
      </c>
      <c r="B25" s="14" t="s">
        <v>2508</v>
      </c>
      <c r="C25" s="15" t="s">
        <v>2509</v>
      </c>
      <c r="D25" s="12"/>
      <c r="E25" s="12" t="s">
        <v>2510</v>
      </c>
      <c r="F25" s="12" t="s">
        <v>2511</v>
      </c>
      <c r="G25" s="35" t="s">
        <v>2494</v>
      </c>
      <c r="H25" s="13"/>
      <c r="I25" s="25">
        <f t="shared" si="0"/>
        <v>42</v>
      </c>
      <c r="J25" s="25">
        <f>SUM(K25:M25)</f>
        <v>0</v>
      </c>
      <c r="K25" s="13"/>
      <c r="L25" s="13"/>
      <c r="M25" s="13"/>
      <c r="N25" s="12"/>
      <c r="O25" s="13">
        <f t="shared" ref="O25:O48" si="2">SUM(P25:AL25)</f>
        <v>42</v>
      </c>
      <c r="P25" s="12"/>
      <c r="Q25" s="12"/>
      <c r="R25" s="12"/>
      <c r="S25" s="12"/>
      <c r="T25" s="12"/>
      <c r="U25" s="12"/>
      <c r="V25" s="12"/>
      <c r="W25" s="12"/>
      <c r="X25" s="12">
        <v>2</v>
      </c>
      <c r="Y25" s="12"/>
      <c r="Z25" s="12">
        <v>8</v>
      </c>
      <c r="AA25" s="45">
        <v>7</v>
      </c>
      <c r="AB25" s="12">
        <v>4</v>
      </c>
      <c r="AC25" s="12">
        <v>2</v>
      </c>
      <c r="AD25" s="45"/>
      <c r="AE25" s="12">
        <v>8</v>
      </c>
      <c r="AF25" s="12">
        <v>7</v>
      </c>
      <c r="AG25" s="12">
        <v>2</v>
      </c>
      <c r="AH25" s="12"/>
      <c r="AI25" s="12">
        <v>2</v>
      </c>
      <c r="AJ25" s="12"/>
      <c r="AK25" s="12"/>
      <c r="AL25" s="12"/>
      <c r="AM25" s="9"/>
      <c r="AN25" s="9"/>
      <c r="AO25" s="9"/>
      <c r="AP25" s="9"/>
      <c r="AQ25" s="9"/>
      <c r="AR25" s="9"/>
      <c r="AS25" s="9"/>
      <c r="AT25" s="9"/>
    </row>
    <row r="26" spans="1:46" ht="15.75" customHeight="1" outlineLevel="1">
      <c r="A26" s="851" t="s">
        <v>2512</v>
      </c>
      <c r="B26" s="14" t="s">
        <v>2513</v>
      </c>
      <c r="C26" s="15"/>
      <c r="D26" s="12"/>
      <c r="E26" s="12" t="s">
        <v>1386</v>
      </c>
      <c r="F26" s="12" t="s">
        <v>2458</v>
      </c>
      <c r="G26" s="14" t="s">
        <v>2489</v>
      </c>
      <c r="H26" s="13"/>
      <c r="I26" s="25">
        <f t="shared" si="0"/>
        <v>19</v>
      </c>
      <c r="J26" s="25">
        <f>SUM(K26:M26)</f>
        <v>0</v>
      </c>
      <c r="K26" s="13"/>
      <c r="L26" s="13"/>
      <c r="M26" s="13"/>
      <c r="N26" s="12"/>
      <c r="O26" s="13">
        <f t="shared" si="2"/>
        <v>19</v>
      </c>
      <c r="P26" s="12"/>
      <c r="Q26" s="12"/>
      <c r="R26" s="12">
        <v>2</v>
      </c>
      <c r="S26" s="12"/>
      <c r="T26" s="12"/>
      <c r="U26" s="12"/>
      <c r="V26" s="12">
        <v>3</v>
      </c>
      <c r="W26" s="12"/>
      <c r="X26" s="12"/>
      <c r="Y26" s="12"/>
      <c r="Z26" s="12">
        <v>10</v>
      </c>
      <c r="AA26" s="45"/>
      <c r="AB26" s="12"/>
      <c r="AC26" s="12">
        <v>2</v>
      </c>
      <c r="AD26" s="45"/>
      <c r="AE26" s="12">
        <v>2</v>
      </c>
      <c r="AF26" s="12"/>
      <c r="AG26" s="23"/>
      <c r="AH26" s="12"/>
      <c r="AI26" s="12"/>
      <c r="AJ26" s="12"/>
      <c r="AK26" s="12"/>
      <c r="AL26" s="12"/>
      <c r="AM26" s="9"/>
      <c r="AN26" s="9"/>
      <c r="AO26" s="9"/>
      <c r="AP26" s="9"/>
      <c r="AQ26" s="9"/>
      <c r="AR26" s="9"/>
      <c r="AS26" s="9"/>
      <c r="AT26" s="9"/>
    </row>
    <row r="27" spans="1:46" ht="15.75" customHeight="1" outlineLevel="1">
      <c r="A27" s="851"/>
      <c r="B27" s="14" t="s">
        <v>2514</v>
      </c>
      <c r="C27" s="15"/>
      <c r="D27" s="12"/>
      <c r="E27" s="12" t="s">
        <v>2515</v>
      </c>
      <c r="F27" s="12" t="s">
        <v>2458</v>
      </c>
      <c r="G27" s="14" t="s">
        <v>2552</v>
      </c>
      <c r="H27" s="13"/>
      <c r="I27" s="25">
        <f t="shared" si="0"/>
        <v>17</v>
      </c>
      <c r="J27" s="25">
        <f>SUM(K27:M27)</f>
        <v>0</v>
      </c>
      <c r="K27" s="13"/>
      <c r="L27" s="13"/>
      <c r="M27" s="13"/>
      <c r="N27" s="12"/>
      <c r="O27" s="13">
        <f t="shared" si="2"/>
        <v>17</v>
      </c>
      <c r="P27" s="12"/>
      <c r="Q27" s="12"/>
      <c r="R27" s="12">
        <v>2</v>
      </c>
      <c r="S27" s="12"/>
      <c r="T27" s="12"/>
      <c r="U27" s="12"/>
      <c r="V27" s="12">
        <v>2</v>
      </c>
      <c r="W27" s="12"/>
      <c r="X27" s="12"/>
      <c r="Y27" s="12"/>
      <c r="Z27" s="12">
        <v>8</v>
      </c>
      <c r="AA27" s="45"/>
      <c r="AB27" s="12"/>
      <c r="AC27" s="12"/>
      <c r="AD27" s="45"/>
      <c r="AE27" s="12"/>
      <c r="AF27" s="12">
        <v>2</v>
      </c>
      <c r="AG27" s="12">
        <v>2</v>
      </c>
      <c r="AH27" s="12"/>
      <c r="AI27" s="12"/>
      <c r="AJ27" s="12">
        <v>1</v>
      </c>
      <c r="AK27" s="12"/>
      <c r="AL27" s="12"/>
      <c r="AM27" s="9"/>
      <c r="AN27" s="9"/>
      <c r="AO27" s="9"/>
      <c r="AP27" s="9"/>
      <c r="AQ27" s="9"/>
      <c r="AR27" s="9"/>
      <c r="AS27" s="9"/>
      <c r="AT27" s="9"/>
    </row>
    <row r="28" spans="1:46">
      <c r="A28" s="18" t="s">
        <v>2548</v>
      </c>
      <c r="B28" s="21"/>
      <c r="C28" s="765"/>
      <c r="D28" s="19"/>
      <c r="E28" s="19"/>
      <c r="F28" s="19"/>
      <c r="G28" s="21"/>
      <c r="H28" s="19"/>
      <c r="I28" s="20"/>
      <c r="J28" s="20"/>
      <c r="K28" s="20"/>
      <c r="L28" s="19"/>
      <c r="M28" s="19"/>
      <c r="N28" s="773"/>
      <c r="O28" s="773"/>
      <c r="P28" s="773"/>
      <c r="Q28" s="773"/>
      <c r="R28" s="773"/>
      <c r="S28" s="773"/>
      <c r="T28" s="774"/>
      <c r="U28" s="773"/>
      <c r="V28" s="372"/>
      <c r="W28" s="773"/>
      <c r="X28" s="773"/>
      <c r="Y28" s="372"/>
      <c r="Z28" s="773"/>
      <c r="AA28" s="773"/>
      <c r="AB28" s="773"/>
      <c r="AC28" s="773"/>
      <c r="AD28" s="773"/>
      <c r="AE28" s="773"/>
      <c r="AF28" s="773"/>
      <c r="AG28" s="773"/>
      <c r="AH28" s="767"/>
      <c r="AI28" s="767"/>
      <c r="AJ28" s="767"/>
      <c r="AK28" s="767"/>
      <c r="AL28" s="767"/>
      <c r="AM28" s="767"/>
      <c r="AN28" s="767"/>
      <c r="AO28" s="767"/>
      <c r="AR28" s="5"/>
      <c r="AT28" s="767"/>
    </row>
    <row r="29" spans="1:46">
      <c r="A29" s="820" t="s">
        <v>2523</v>
      </c>
      <c r="B29" s="768" t="s">
        <v>2524</v>
      </c>
      <c r="C29" s="13"/>
      <c r="D29" s="297"/>
      <c r="E29" s="13" t="s">
        <v>2519</v>
      </c>
      <c r="F29" s="164" t="s">
        <v>2549</v>
      </c>
      <c r="G29" s="14" t="s">
        <v>2552</v>
      </c>
      <c r="H29" s="9"/>
      <c r="I29" s="25">
        <f t="shared" si="0"/>
        <v>33</v>
      </c>
      <c r="J29" s="25">
        <f t="shared" ref="J29:J48" si="3">SUM(K29:M29)</f>
        <v>0</v>
      </c>
      <c r="K29" s="9"/>
      <c r="L29" s="9"/>
      <c r="M29" s="9"/>
      <c r="N29" s="9"/>
      <c r="O29" s="13">
        <f t="shared" si="2"/>
        <v>17</v>
      </c>
      <c r="P29" s="9"/>
      <c r="Q29" s="9"/>
      <c r="R29" s="775"/>
      <c r="S29" s="12">
        <v>4</v>
      </c>
      <c r="T29" s="181"/>
      <c r="U29" s="181"/>
      <c r="V29" s="12">
        <v>2</v>
      </c>
      <c r="W29" s="9"/>
      <c r="X29" s="12"/>
      <c r="Y29" s="9"/>
      <c r="Z29" s="12">
        <v>4</v>
      </c>
      <c r="AA29" s="27">
        <v>5</v>
      </c>
      <c r="AB29" s="9"/>
      <c r="AC29" s="9"/>
      <c r="AD29" s="9"/>
      <c r="AE29" s="12">
        <v>2</v>
      </c>
      <c r="AF29" s="297"/>
      <c r="AG29" s="297"/>
      <c r="AH29" s="297"/>
      <c r="AI29" s="297"/>
      <c r="AJ29" s="9"/>
      <c r="AK29" s="9"/>
      <c r="AL29" s="9"/>
      <c r="AM29" s="27">
        <v>13</v>
      </c>
      <c r="AN29" s="9"/>
      <c r="AO29" s="27">
        <v>3</v>
      </c>
      <c r="AP29" s="9"/>
      <c r="AQ29" s="9"/>
      <c r="AR29" s="406"/>
      <c r="AS29" s="9"/>
      <c r="AT29" s="760"/>
    </row>
    <row r="30" spans="1:46">
      <c r="A30" s="841"/>
      <c r="B30" s="768" t="s">
        <v>2525</v>
      </c>
      <c r="C30" s="13"/>
      <c r="D30" s="297"/>
      <c r="E30" s="13" t="s">
        <v>2520</v>
      </c>
      <c r="F30" s="164" t="s">
        <v>2549</v>
      </c>
      <c r="G30" s="14" t="s">
        <v>2552</v>
      </c>
      <c r="H30" s="9"/>
      <c r="I30" s="25">
        <f t="shared" si="0"/>
        <v>31</v>
      </c>
      <c r="J30" s="25">
        <f t="shared" si="3"/>
        <v>0</v>
      </c>
      <c r="K30" s="9"/>
      <c r="L30" s="9"/>
      <c r="M30" s="9"/>
      <c r="N30" s="9"/>
      <c r="O30" s="13">
        <f t="shared" si="2"/>
        <v>17</v>
      </c>
      <c r="P30" s="9"/>
      <c r="Q30" s="9"/>
      <c r="R30" s="775"/>
      <c r="S30" s="12">
        <v>4</v>
      </c>
      <c r="T30" s="181"/>
      <c r="U30" s="181"/>
      <c r="V30" s="12">
        <v>2</v>
      </c>
      <c r="W30" s="9"/>
      <c r="X30" s="12"/>
      <c r="Y30" s="9"/>
      <c r="Z30" s="12">
        <v>4</v>
      </c>
      <c r="AA30" s="27">
        <v>5</v>
      </c>
      <c r="AB30" s="9"/>
      <c r="AC30" s="9"/>
      <c r="AD30" s="9"/>
      <c r="AE30" s="12">
        <v>2</v>
      </c>
      <c r="AF30" s="297"/>
      <c r="AG30" s="297"/>
      <c r="AH30" s="297"/>
      <c r="AI30" s="297"/>
      <c r="AJ30" s="9"/>
      <c r="AK30" s="9"/>
      <c r="AL30" s="9"/>
      <c r="AM30" s="27">
        <v>11</v>
      </c>
      <c r="AN30" s="9"/>
      <c r="AO30" s="27">
        <v>3</v>
      </c>
      <c r="AP30" s="9"/>
      <c r="AQ30" s="9"/>
      <c r="AR30" s="406"/>
      <c r="AS30" s="9"/>
      <c r="AT30" s="760"/>
    </row>
    <row r="31" spans="1:46">
      <c r="A31" s="841"/>
      <c r="B31" s="768" t="s">
        <v>2526</v>
      </c>
      <c r="C31" s="13"/>
      <c r="D31" s="297"/>
      <c r="E31" s="13" t="s">
        <v>2521</v>
      </c>
      <c r="F31" s="164" t="s">
        <v>2549</v>
      </c>
      <c r="G31" s="14" t="s">
        <v>2552</v>
      </c>
      <c r="H31" s="9"/>
      <c r="I31" s="25">
        <f t="shared" si="0"/>
        <v>22</v>
      </c>
      <c r="J31" s="25">
        <f t="shared" si="3"/>
        <v>0</v>
      </c>
      <c r="K31" s="9"/>
      <c r="L31" s="9"/>
      <c r="M31" s="9"/>
      <c r="N31" s="9"/>
      <c r="O31" s="13">
        <f t="shared" si="2"/>
        <v>4</v>
      </c>
      <c r="P31" s="9"/>
      <c r="Q31" s="9"/>
      <c r="R31" s="775"/>
      <c r="S31" s="12">
        <v>2</v>
      </c>
      <c r="T31" s="181"/>
      <c r="U31" s="181"/>
      <c r="V31" s="12"/>
      <c r="W31" s="9"/>
      <c r="X31" s="12"/>
      <c r="Y31" s="9"/>
      <c r="Z31" s="12">
        <v>2</v>
      </c>
      <c r="AA31" s="12"/>
      <c r="AB31" s="9"/>
      <c r="AC31" s="9"/>
      <c r="AD31" s="9"/>
      <c r="AE31" s="12"/>
      <c r="AF31" s="297"/>
      <c r="AG31" s="297"/>
      <c r="AH31" s="297"/>
      <c r="AI31" s="297"/>
      <c r="AJ31" s="9"/>
      <c r="AK31" s="9"/>
      <c r="AL31" s="9"/>
      <c r="AM31" s="27">
        <v>15</v>
      </c>
      <c r="AN31" s="9"/>
      <c r="AO31" s="27">
        <v>3</v>
      </c>
      <c r="AP31" s="9"/>
      <c r="AQ31" s="9"/>
      <c r="AR31" s="406"/>
      <c r="AS31" s="9"/>
      <c r="AT31" s="760"/>
    </row>
    <row r="32" spans="1:46">
      <c r="A32" s="821"/>
      <c r="B32" s="768" t="s">
        <v>2527</v>
      </c>
      <c r="C32" s="12"/>
      <c r="D32" s="297"/>
      <c r="E32" s="12" t="s">
        <v>2522</v>
      </c>
      <c r="F32" s="13" t="s">
        <v>2549</v>
      </c>
      <c r="G32" s="14" t="s">
        <v>2552</v>
      </c>
      <c r="H32" s="9"/>
      <c r="I32" s="25">
        <f t="shared" si="0"/>
        <v>32</v>
      </c>
      <c r="J32" s="25">
        <f t="shared" si="3"/>
        <v>0</v>
      </c>
      <c r="K32" s="9"/>
      <c r="L32" s="9"/>
      <c r="M32" s="9"/>
      <c r="N32" s="9"/>
      <c r="O32" s="13">
        <f t="shared" si="2"/>
        <v>6</v>
      </c>
      <c r="P32" s="9"/>
      <c r="Q32" s="9"/>
      <c r="R32" s="775"/>
      <c r="S32" s="12">
        <v>2</v>
      </c>
      <c r="T32" s="181"/>
      <c r="U32" s="181"/>
      <c r="V32" s="12">
        <v>2</v>
      </c>
      <c r="W32" s="9"/>
      <c r="X32" s="12"/>
      <c r="Y32" s="9"/>
      <c r="Z32" s="12"/>
      <c r="AA32" s="12"/>
      <c r="AB32" s="9"/>
      <c r="AC32" s="9"/>
      <c r="AD32" s="9"/>
      <c r="AE32" s="12">
        <v>2</v>
      </c>
      <c r="AF32" s="297"/>
      <c r="AG32" s="297"/>
      <c r="AH32" s="297"/>
      <c r="AI32" s="297"/>
      <c r="AJ32" s="9"/>
      <c r="AK32" s="9"/>
      <c r="AL32" s="9"/>
      <c r="AM32" s="27">
        <v>23</v>
      </c>
      <c r="AN32" s="9"/>
      <c r="AO32" s="27">
        <v>3</v>
      </c>
      <c r="AP32" s="9"/>
      <c r="AQ32" s="9"/>
      <c r="AR32" s="406"/>
      <c r="AS32" s="9"/>
      <c r="AT32" s="760"/>
    </row>
    <row r="33" spans="1:46">
      <c r="A33" s="820" t="s">
        <v>2528</v>
      </c>
      <c r="B33" s="769" t="s">
        <v>2529</v>
      </c>
      <c r="C33" s="12"/>
      <c r="D33" s="297"/>
      <c r="E33" s="12" t="s">
        <v>2530</v>
      </c>
      <c r="F33" s="13" t="s">
        <v>2550</v>
      </c>
      <c r="G33" s="35" t="s">
        <v>1413</v>
      </c>
      <c r="H33" s="9"/>
      <c r="I33" s="25">
        <f t="shared" si="0"/>
        <v>4</v>
      </c>
      <c r="J33" s="25">
        <f t="shared" si="3"/>
        <v>0</v>
      </c>
      <c r="K33" s="9"/>
      <c r="L33" s="9"/>
      <c r="M33" s="9"/>
      <c r="N33" s="9"/>
      <c r="O33" s="13">
        <f t="shared" si="2"/>
        <v>4</v>
      </c>
      <c r="P33" s="9"/>
      <c r="Q33" s="9"/>
      <c r="R33" s="775"/>
      <c r="S33" s="12"/>
      <c r="T33" s="181"/>
      <c r="U33" s="181"/>
      <c r="V33" s="12"/>
      <c r="W33" s="9"/>
      <c r="X33" s="12">
        <v>2</v>
      </c>
      <c r="Y33" s="9"/>
      <c r="Z33" s="12"/>
      <c r="AA33" s="12">
        <v>2</v>
      </c>
      <c r="AB33" s="9"/>
      <c r="AC33" s="9"/>
      <c r="AD33" s="9"/>
      <c r="AE33" s="12"/>
      <c r="AF33" s="297"/>
      <c r="AG33" s="297"/>
      <c r="AH33" s="297"/>
      <c r="AI33" s="297"/>
      <c r="AJ33" s="9"/>
      <c r="AK33" s="9"/>
      <c r="AL33" s="9"/>
      <c r="AM33" s="9"/>
      <c r="AN33" s="9"/>
      <c r="AO33" s="12"/>
      <c r="AP33" s="9"/>
      <c r="AQ33" s="9"/>
      <c r="AR33" s="406"/>
      <c r="AS33" s="9"/>
      <c r="AT33" s="760"/>
    </row>
    <row r="34" spans="1:46">
      <c r="A34" s="841"/>
      <c r="B34" s="769" t="s">
        <v>2531</v>
      </c>
      <c r="C34" s="12"/>
      <c r="D34" s="297"/>
      <c r="E34" s="12" t="s">
        <v>2532</v>
      </c>
      <c r="F34" s="13" t="s">
        <v>2550</v>
      </c>
      <c r="G34" s="35" t="s">
        <v>1413</v>
      </c>
      <c r="H34" s="9"/>
      <c r="I34" s="25">
        <f t="shared" si="0"/>
        <v>26</v>
      </c>
      <c r="J34" s="25">
        <f t="shared" si="3"/>
        <v>0</v>
      </c>
      <c r="K34" s="9"/>
      <c r="L34" s="9"/>
      <c r="M34" s="9"/>
      <c r="N34" s="9"/>
      <c r="O34" s="13">
        <f t="shared" si="2"/>
        <v>26</v>
      </c>
      <c r="P34" s="9"/>
      <c r="Q34" s="9"/>
      <c r="R34" s="775"/>
      <c r="S34" s="12"/>
      <c r="T34" s="181"/>
      <c r="U34" s="181"/>
      <c r="V34" s="12"/>
      <c r="W34" s="9"/>
      <c r="X34" s="12">
        <v>10</v>
      </c>
      <c r="Y34" s="9"/>
      <c r="Z34" s="12">
        <v>8</v>
      </c>
      <c r="AA34" s="12">
        <v>8</v>
      </c>
      <c r="AB34" s="9"/>
      <c r="AC34" s="9"/>
      <c r="AD34" s="9"/>
      <c r="AE34" s="12"/>
      <c r="AF34" s="297"/>
      <c r="AG34" s="297"/>
      <c r="AH34" s="297"/>
      <c r="AI34" s="297"/>
      <c r="AJ34" s="9"/>
      <c r="AK34" s="9"/>
      <c r="AL34" s="9"/>
      <c r="AM34" s="9"/>
      <c r="AN34" s="9"/>
      <c r="AO34" s="14"/>
      <c r="AP34" s="9"/>
      <c r="AQ34" s="9"/>
      <c r="AR34" s="406"/>
      <c r="AS34" s="9"/>
      <c r="AT34" s="760"/>
    </row>
    <row r="35" spans="1:46" ht="30">
      <c r="A35" s="841"/>
      <c r="B35" s="769" t="s">
        <v>2533</v>
      </c>
      <c r="C35" s="12"/>
      <c r="D35" s="297"/>
      <c r="E35" s="12" t="s">
        <v>2534</v>
      </c>
      <c r="F35" s="768"/>
      <c r="G35" s="14"/>
      <c r="H35" s="9"/>
      <c r="I35" s="25">
        <f t="shared" si="0"/>
        <v>104</v>
      </c>
      <c r="J35" s="25">
        <f t="shared" si="3"/>
        <v>0</v>
      </c>
      <c r="K35" s="9"/>
      <c r="L35" s="9"/>
      <c r="M35" s="9"/>
      <c r="N35" s="9"/>
      <c r="O35" s="13">
        <f t="shared" si="2"/>
        <v>104</v>
      </c>
      <c r="P35" s="9"/>
      <c r="Q35" s="9"/>
      <c r="R35" s="775"/>
      <c r="S35" s="12"/>
      <c r="T35" s="181"/>
      <c r="U35" s="181"/>
      <c r="V35" s="12"/>
      <c r="W35" s="9"/>
      <c r="X35" s="12">
        <v>40</v>
      </c>
      <c r="Y35" s="9"/>
      <c r="Z35" s="12">
        <v>32</v>
      </c>
      <c r="AA35" s="12">
        <v>32</v>
      </c>
      <c r="AB35" s="9"/>
      <c r="AC35" s="9"/>
      <c r="AD35" s="9"/>
      <c r="AE35" s="12"/>
      <c r="AF35" s="297"/>
      <c r="AG35" s="297"/>
      <c r="AH35" s="297"/>
      <c r="AI35" s="297"/>
      <c r="AJ35" s="9"/>
      <c r="AK35" s="9"/>
      <c r="AL35" s="9"/>
      <c r="AM35" s="9"/>
      <c r="AN35" s="9"/>
      <c r="AO35" s="42"/>
      <c r="AP35" s="9"/>
      <c r="AQ35" s="9"/>
      <c r="AR35" s="406"/>
      <c r="AS35" s="9"/>
      <c r="AT35" s="760"/>
    </row>
    <row r="36" spans="1:46">
      <c r="A36" s="841"/>
      <c r="B36" s="769" t="s">
        <v>2535</v>
      </c>
      <c r="C36" s="12"/>
      <c r="D36" s="297"/>
      <c r="E36" s="12" t="s">
        <v>2536</v>
      </c>
      <c r="F36" s="13" t="s">
        <v>2550</v>
      </c>
      <c r="G36" s="35" t="s">
        <v>1413</v>
      </c>
      <c r="H36" s="9"/>
      <c r="I36" s="25">
        <f t="shared" si="0"/>
        <v>0</v>
      </c>
      <c r="J36" s="25">
        <f t="shared" si="3"/>
        <v>0</v>
      </c>
      <c r="K36" s="9"/>
      <c r="L36" s="9"/>
      <c r="M36" s="9"/>
      <c r="N36" s="9"/>
      <c r="O36" s="13">
        <f t="shared" si="2"/>
        <v>0</v>
      </c>
      <c r="P36" s="9"/>
      <c r="Q36" s="9"/>
      <c r="R36" s="775"/>
      <c r="S36" s="12"/>
      <c r="T36" s="181"/>
      <c r="U36" s="181"/>
      <c r="V36" s="12"/>
      <c r="W36" s="9"/>
      <c r="X36" s="12"/>
      <c r="Y36" s="9"/>
      <c r="Z36" s="12"/>
      <c r="AA36" s="12"/>
      <c r="AB36" s="9"/>
      <c r="AC36" s="9"/>
      <c r="AD36" s="9"/>
      <c r="AE36" s="12"/>
      <c r="AF36" s="297"/>
      <c r="AG36" s="297"/>
      <c r="AH36" s="297"/>
      <c r="AI36" s="297"/>
      <c r="AJ36" s="9"/>
      <c r="AK36" s="9"/>
      <c r="AL36" s="9"/>
      <c r="AM36" s="9"/>
      <c r="AN36" s="9"/>
      <c r="AO36" s="14"/>
      <c r="AP36" s="9"/>
      <c r="AQ36" s="9"/>
      <c r="AR36" s="406"/>
      <c r="AS36" s="9"/>
      <c r="AT36" s="760"/>
    </row>
    <row r="37" spans="1:46">
      <c r="A37" s="841"/>
      <c r="B37" s="769" t="s">
        <v>2537</v>
      </c>
      <c r="C37" s="492"/>
      <c r="D37" s="297"/>
      <c r="E37" s="492" t="s">
        <v>2538</v>
      </c>
      <c r="F37" s="13" t="s">
        <v>2550</v>
      </c>
      <c r="G37" s="35" t="s">
        <v>1413</v>
      </c>
      <c r="H37" s="9"/>
      <c r="I37" s="25">
        <f t="shared" si="0"/>
        <v>0</v>
      </c>
      <c r="J37" s="25">
        <f t="shared" si="3"/>
        <v>0</v>
      </c>
      <c r="K37" s="9"/>
      <c r="L37" s="9"/>
      <c r="M37" s="9"/>
      <c r="N37" s="9"/>
      <c r="O37" s="13">
        <f t="shared" si="2"/>
        <v>0</v>
      </c>
      <c r="P37" s="9"/>
      <c r="Q37" s="9"/>
      <c r="R37" s="775"/>
      <c r="S37" s="12"/>
      <c r="T37" s="181"/>
      <c r="U37" s="181"/>
      <c r="V37" s="12"/>
      <c r="W37" s="9"/>
      <c r="X37" s="12"/>
      <c r="Y37" s="9"/>
      <c r="Z37" s="12"/>
      <c r="AA37" s="12"/>
      <c r="AB37" s="9"/>
      <c r="AC37" s="9"/>
      <c r="AD37" s="9"/>
      <c r="AE37" s="12"/>
      <c r="AF37" s="297"/>
      <c r="AG37" s="297"/>
      <c r="AH37" s="297"/>
      <c r="AI37" s="297"/>
      <c r="AJ37" s="9"/>
      <c r="AK37" s="9"/>
      <c r="AL37" s="9"/>
      <c r="AM37" s="9"/>
      <c r="AN37" s="9"/>
      <c r="AO37" s="14"/>
      <c r="AP37" s="9"/>
      <c r="AQ37" s="9"/>
      <c r="AR37" s="406"/>
      <c r="AS37" s="9"/>
      <c r="AT37" s="760"/>
    </row>
    <row r="38" spans="1:46" ht="30">
      <c r="A38" s="841"/>
      <c r="B38" s="770" t="s">
        <v>2539</v>
      </c>
      <c r="C38" s="492"/>
      <c r="D38" s="297"/>
      <c r="E38" s="492" t="s">
        <v>2540</v>
      </c>
      <c r="F38" s="13" t="s">
        <v>2551</v>
      </c>
      <c r="G38" s="35" t="s">
        <v>1413</v>
      </c>
      <c r="H38" s="9"/>
      <c r="I38" s="25">
        <f t="shared" si="0"/>
        <v>0</v>
      </c>
      <c r="J38" s="25">
        <f t="shared" si="3"/>
        <v>0</v>
      </c>
      <c r="K38" s="9"/>
      <c r="L38" s="9"/>
      <c r="M38" s="9"/>
      <c r="N38" s="9"/>
      <c r="O38" s="13">
        <f t="shared" si="2"/>
        <v>0</v>
      </c>
      <c r="P38" s="9"/>
      <c r="Q38" s="9"/>
      <c r="R38" s="775"/>
      <c r="S38" s="12"/>
      <c r="T38" s="181"/>
      <c r="U38" s="181"/>
      <c r="V38" s="12"/>
      <c r="W38" s="9"/>
      <c r="X38" s="12"/>
      <c r="Y38" s="9"/>
      <c r="Z38" s="12"/>
      <c r="AA38" s="12"/>
      <c r="AB38" s="9"/>
      <c r="AC38" s="9"/>
      <c r="AD38" s="9"/>
      <c r="AE38" s="12"/>
      <c r="AF38" s="297"/>
      <c r="AG38" s="297"/>
      <c r="AH38" s="297"/>
      <c r="AI38" s="297"/>
      <c r="AJ38" s="9"/>
      <c r="AK38" s="9"/>
      <c r="AL38" s="9"/>
      <c r="AM38" s="9"/>
      <c r="AN38" s="9"/>
      <c r="AO38" s="14"/>
      <c r="AP38" s="9"/>
      <c r="AQ38" s="9"/>
      <c r="AR38" s="406"/>
      <c r="AS38" s="9"/>
      <c r="AT38" s="760"/>
    </row>
    <row r="39" spans="1:46">
      <c r="A39" s="841"/>
      <c r="B39" s="184" t="s">
        <v>2541</v>
      </c>
      <c r="C39" s="492"/>
      <c r="D39" s="297"/>
      <c r="E39" s="492" t="s">
        <v>2542</v>
      </c>
      <c r="F39" s="13" t="s">
        <v>2551</v>
      </c>
      <c r="G39" s="35" t="s">
        <v>1413</v>
      </c>
      <c r="H39" s="9"/>
      <c r="I39" s="25">
        <f t="shared" si="0"/>
        <v>0</v>
      </c>
      <c r="J39" s="25">
        <f t="shared" si="3"/>
        <v>0</v>
      </c>
      <c r="K39" s="9"/>
      <c r="L39" s="9"/>
      <c r="M39" s="9"/>
      <c r="N39" s="9"/>
      <c r="O39" s="13">
        <f t="shared" si="2"/>
        <v>0</v>
      </c>
      <c r="P39" s="9"/>
      <c r="Q39" s="9"/>
      <c r="R39" s="775"/>
      <c r="S39" s="12"/>
      <c r="T39" s="181"/>
      <c r="U39" s="181"/>
      <c r="V39" s="12"/>
      <c r="W39" s="9"/>
      <c r="X39" s="12"/>
      <c r="Y39" s="9"/>
      <c r="Z39" s="12"/>
      <c r="AA39" s="12"/>
      <c r="AB39" s="9"/>
      <c r="AC39" s="9"/>
      <c r="AD39" s="9"/>
      <c r="AE39" s="12"/>
      <c r="AF39" s="297"/>
      <c r="AG39" s="297"/>
      <c r="AH39" s="297"/>
      <c r="AI39" s="297"/>
      <c r="AJ39" s="9"/>
      <c r="AK39" s="9"/>
      <c r="AL39" s="9"/>
      <c r="AM39" s="9"/>
      <c r="AN39" s="9"/>
      <c r="AO39" s="235"/>
      <c r="AP39" s="9"/>
      <c r="AQ39" s="9"/>
      <c r="AR39" s="406"/>
      <c r="AS39" s="9"/>
      <c r="AT39" s="760"/>
    </row>
    <row r="40" spans="1:46">
      <c r="A40" s="841"/>
      <c r="B40" s="771" t="s">
        <v>2543</v>
      </c>
      <c r="C40" s="12"/>
      <c r="D40" s="297"/>
      <c r="E40" s="12" t="s">
        <v>1589</v>
      </c>
      <c r="F40" s="768"/>
      <c r="G40" s="14"/>
      <c r="H40" s="9"/>
      <c r="I40" s="25">
        <f t="shared" si="0"/>
        <v>104</v>
      </c>
      <c r="J40" s="25">
        <f t="shared" si="3"/>
        <v>0</v>
      </c>
      <c r="K40" s="9"/>
      <c r="L40" s="9"/>
      <c r="M40" s="9"/>
      <c r="N40" s="9"/>
      <c r="O40" s="13">
        <f t="shared" si="2"/>
        <v>104</v>
      </c>
      <c r="P40" s="9"/>
      <c r="Q40" s="9"/>
      <c r="R40" s="775"/>
      <c r="S40" s="12"/>
      <c r="T40" s="181"/>
      <c r="U40" s="181"/>
      <c r="V40" s="12"/>
      <c r="W40" s="9"/>
      <c r="X40" s="12">
        <v>40</v>
      </c>
      <c r="Y40" s="9"/>
      <c r="Z40" s="12">
        <v>32</v>
      </c>
      <c r="AA40" s="12">
        <v>32</v>
      </c>
      <c r="AB40" s="9"/>
      <c r="AC40" s="9"/>
      <c r="AD40" s="9"/>
      <c r="AE40" s="12"/>
      <c r="AF40" s="297"/>
      <c r="AG40" s="297"/>
      <c r="AH40" s="297"/>
      <c r="AI40" s="297"/>
      <c r="AJ40" s="9"/>
      <c r="AK40" s="9"/>
      <c r="AL40" s="9"/>
      <c r="AM40" s="9"/>
      <c r="AN40" s="9"/>
      <c r="AO40" s="14"/>
      <c r="AP40" s="9"/>
      <c r="AQ40" s="9"/>
      <c r="AR40" s="406"/>
      <c r="AS40" s="9"/>
      <c r="AT40" s="760"/>
    </row>
    <row r="41" spans="1:46">
      <c r="A41" s="841"/>
      <c r="B41" s="771" t="s">
        <v>1591</v>
      </c>
      <c r="C41" s="14"/>
      <c r="D41" s="297"/>
      <c r="E41" s="14" t="s">
        <v>2544</v>
      </c>
      <c r="F41" s="768"/>
      <c r="G41" s="14"/>
      <c r="H41" s="9"/>
      <c r="I41" s="25">
        <f t="shared" si="0"/>
        <v>208</v>
      </c>
      <c r="J41" s="25">
        <f t="shared" si="3"/>
        <v>0</v>
      </c>
      <c r="K41" s="9"/>
      <c r="L41" s="9"/>
      <c r="M41" s="9"/>
      <c r="N41" s="9"/>
      <c r="O41" s="13">
        <f t="shared" si="2"/>
        <v>208</v>
      </c>
      <c r="P41" s="9"/>
      <c r="Q41" s="9"/>
      <c r="R41" s="775"/>
      <c r="S41" s="12"/>
      <c r="T41" s="181"/>
      <c r="U41" s="181"/>
      <c r="V41" s="12"/>
      <c r="W41" s="9"/>
      <c r="X41" s="12">
        <v>80</v>
      </c>
      <c r="Y41" s="9"/>
      <c r="Z41" s="12">
        <v>64</v>
      </c>
      <c r="AA41" s="12">
        <v>64</v>
      </c>
      <c r="AB41" s="9"/>
      <c r="AC41" s="9"/>
      <c r="AD41" s="9"/>
      <c r="AE41" s="12"/>
      <c r="AF41" s="297"/>
      <c r="AG41" s="297"/>
      <c r="AH41" s="297"/>
      <c r="AI41" s="297"/>
      <c r="AJ41" s="9"/>
      <c r="AK41" s="9"/>
      <c r="AL41" s="9"/>
      <c r="AM41" s="9"/>
      <c r="AN41" s="9"/>
      <c r="AO41" s="14"/>
      <c r="AP41" s="9"/>
      <c r="AQ41" s="9"/>
      <c r="AR41" s="406"/>
      <c r="AS41" s="9"/>
      <c r="AT41" s="760"/>
    </row>
    <row r="42" spans="1:46">
      <c r="A42" s="841"/>
      <c r="B42" s="771" t="s">
        <v>1594</v>
      </c>
      <c r="C42" s="12"/>
      <c r="D42" s="297"/>
      <c r="E42" s="12" t="s">
        <v>2545</v>
      </c>
      <c r="F42" s="768"/>
      <c r="G42" s="14"/>
      <c r="H42" s="9"/>
      <c r="I42" s="25">
        <f t="shared" si="0"/>
        <v>104</v>
      </c>
      <c r="J42" s="25">
        <f t="shared" si="3"/>
        <v>0</v>
      </c>
      <c r="K42" s="9"/>
      <c r="L42" s="9"/>
      <c r="M42" s="9"/>
      <c r="N42" s="9"/>
      <c r="O42" s="13">
        <f t="shared" si="2"/>
        <v>104</v>
      </c>
      <c r="P42" s="9"/>
      <c r="Q42" s="9"/>
      <c r="R42" s="775"/>
      <c r="S42" s="12"/>
      <c r="T42" s="181"/>
      <c r="U42" s="181"/>
      <c r="V42" s="12"/>
      <c r="W42" s="9"/>
      <c r="X42" s="12">
        <v>40</v>
      </c>
      <c r="Y42" s="9"/>
      <c r="Z42" s="12">
        <v>32</v>
      </c>
      <c r="AA42" s="12">
        <v>32</v>
      </c>
      <c r="AB42" s="9"/>
      <c r="AC42" s="9"/>
      <c r="AD42" s="9"/>
      <c r="AE42" s="12"/>
      <c r="AF42" s="297"/>
      <c r="AG42" s="297"/>
      <c r="AH42" s="297"/>
      <c r="AI42" s="297"/>
      <c r="AJ42" s="9"/>
      <c r="AK42" s="9"/>
      <c r="AL42" s="9"/>
      <c r="AM42" s="9"/>
      <c r="AN42" s="9"/>
      <c r="AO42" s="235"/>
      <c r="AP42" s="9"/>
      <c r="AQ42" s="9"/>
      <c r="AR42" s="406"/>
      <c r="AS42" s="9"/>
      <c r="AT42" s="760"/>
    </row>
    <row r="43" spans="1:46">
      <c r="A43" s="841"/>
      <c r="B43" s="771" t="s">
        <v>1597</v>
      </c>
      <c r="C43" s="12"/>
      <c r="D43" s="297"/>
      <c r="E43" s="12" t="s">
        <v>1598</v>
      </c>
      <c r="F43" s="768"/>
      <c r="G43" s="14"/>
      <c r="H43" s="9"/>
      <c r="I43" s="25">
        <f t="shared" si="0"/>
        <v>104</v>
      </c>
      <c r="J43" s="25">
        <f t="shared" si="3"/>
        <v>0</v>
      </c>
      <c r="K43" s="9"/>
      <c r="L43" s="9"/>
      <c r="M43" s="9"/>
      <c r="N43" s="9"/>
      <c r="O43" s="13">
        <f t="shared" si="2"/>
        <v>104</v>
      </c>
      <c r="P43" s="9"/>
      <c r="Q43" s="9"/>
      <c r="R43" s="775"/>
      <c r="S43" s="12"/>
      <c r="T43" s="181"/>
      <c r="U43" s="181"/>
      <c r="V43" s="12"/>
      <c r="W43" s="9"/>
      <c r="X43" s="12">
        <v>40</v>
      </c>
      <c r="Y43" s="9"/>
      <c r="Z43" s="12">
        <v>32</v>
      </c>
      <c r="AA43" s="12">
        <v>32</v>
      </c>
      <c r="AB43" s="9"/>
      <c r="AC43" s="9"/>
      <c r="AD43" s="9"/>
      <c r="AE43" s="12"/>
      <c r="AF43" s="297"/>
      <c r="AG43" s="297"/>
      <c r="AH43" s="297"/>
      <c r="AI43" s="297"/>
      <c r="AJ43" s="9"/>
      <c r="AK43" s="9"/>
      <c r="AL43" s="9"/>
      <c r="AM43" s="9"/>
      <c r="AN43" s="9"/>
      <c r="AO43" s="235"/>
      <c r="AP43" s="9"/>
      <c r="AQ43" s="9"/>
      <c r="AR43" s="406"/>
      <c r="AS43" s="9"/>
      <c r="AT43" s="760"/>
    </row>
    <row r="44" spans="1:46" ht="30">
      <c r="A44" s="841"/>
      <c r="B44" s="772" t="s">
        <v>2546</v>
      </c>
      <c r="C44" s="12"/>
      <c r="D44" s="297"/>
      <c r="E44" s="12" t="s">
        <v>1600</v>
      </c>
      <c r="F44" s="768"/>
      <c r="G44" s="14"/>
      <c r="H44" s="9"/>
      <c r="I44" s="25">
        <f t="shared" si="0"/>
        <v>18</v>
      </c>
      <c r="J44" s="25">
        <f t="shared" si="3"/>
        <v>0</v>
      </c>
      <c r="K44" s="9"/>
      <c r="L44" s="9"/>
      <c r="M44" s="9"/>
      <c r="N44" s="9"/>
      <c r="O44" s="13">
        <f t="shared" si="2"/>
        <v>12</v>
      </c>
      <c r="P44" s="9"/>
      <c r="Q44" s="9"/>
      <c r="R44" s="775"/>
      <c r="S44" s="12">
        <v>4</v>
      </c>
      <c r="T44" s="181"/>
      <c r="U44" s="181"/>
      <c r="V44" s="12">
        <v>4</v>
      </c>
      <c r="W44" s="9"/>
      <c r="X44" s="12"/>
      <c r="Y44" s="9"/>
      <c r="Z44" s="12"/>
      <c r="AA44" s="12"/>
      <c r="AB44" s="9"/>
      <c r="AC44" s="9"/>
      <c r="AD44" s="9"/>
      <c r="AE44" s="12">
        <v>4</v>
      </c>
      <c r="AF44" s="297"/>
      <c r="AG44" s="297"/>
      <c r="AH44" s="297"/>
      <c r="AI44" s="297"/>
      <c r="AJ44" s="9"/>
      <c r="AK44" s="9"/>
      <c r="AL44" s="9"/>
      <c r="AM44" s="9"/>
      <c r="AN44" s="9"/>
      <c r="AO44" s="12">
        <f>AO32*2</f>
        <v>6</v>
      </c>
      <c r="AP44" s="9"/>
      <c r="AQ44" s="9"/>
      <c r="AR44" s="406"/>
      <c r="AS44" s="9"/>
      <c r="AT44" s="760"/>
    </row>
    <row r="45" spans="1:46">
      <c r="A45" s="841"/>
      <c r="B45" s="771" t="s">
        <v>1603</v>
      </c>
      <c r="C45" s="12"/>
      <c r="D45" s="297"/>
      <c r="E45" s="12" t="s">
        <v>1604</v>
      </c>
      <c r="F45" s="768"/>
      <c r="G45" s="14"/>
      <c r="H45" s="9"/>
      <c r="I45" s="25">
        <f t="shared" si="0"/>
        <v>312</v>
      </c>
      <c r="J45" s="25">
        <f t="shared" si="3"/>
        <v>0</v>
      </c>
      <c r="K45" s="9"/>
      <c r="L45" s="9"/>
      <c r="M45" s="9"/>
      <c r="N45" s="9"/>
      <c r="O45" s="13">
        <f t="shared" si="2"/>
        <v>312</v>
      </c>
      <c r="P45" s="9"/>
      <c r="Q45" s="9"/>
      <c r="R45" s="775"/>
      <c r="S45" s="12"/>
      <c r="T45" s="181"/>
      <c r="U45" s="181"/>
      <c r="V45" s="12"/>
      <c r="W45" s="9"/>
      <c r="X45" s="12">
        <v>120</v>
      </c>
      <c r="Y45" s="9"/>
      <c r="Z45" s="12">
        <v>96</v>
      </c>
      <c r="AA45" s="12">
        <v>96</v>
      </c>
      <c r="AB45" s="9"/>
      <c r="AC45" s="9"/>
      <c r="AD45" s="9"/>
      <c r="AE45" s="12"/>
      <c r="AF45" s="297"/>
      <c r="AG45" s="297"/>
      <c r="AH45" s="297"/>
      <c r="AI45" s="297"/>
      <c r="AJ45" s="9"/>
      <c r="AK45" s="9"/>
      <c r="AL45" s="9"/>
      <c r="AM45" s="9"/>
      <c r="AN45" s="9"/>
      <c r="AO45" s="14"/>
      <c r="AP45" s="9"/>
      <c r="AQ45" s="9"/>
      <c r="AR45" s="406"/>
      <c r="AS45" s="9"/>
      <c r="AT45" s="760"/>
    </row>
    <row r="46" spans="1:46">
      <c r="A46" s="841"/>
      <c r="B46" s="771" t="s">
        <v>1609</v>
      </c>
      <c r="C46" s="14"/>
      <c r="D46" s="297"/>
      <c r="E46" s="14" t="s">
        <v>1610</v>
      </c>
      <c r="F46" s="768"/>
      <c r="G46" s="14"/>
      <c r="H46" s="9"/>
      <c r="I46" s="25">
        <f t="shared" si="0"/>
        <v>312</v>
      </c>
      <c r="J46" s="25">
        <f t="shared" si="3"/>
        <v>0</v>
      </c>
      <c r="K46" s="9"/>
      <c r="L46" s="9"/>
      <c r="M46" s="9"/>
      <c r="N46" s="9"/>
      <c r="O46" s="13">
        <f t="shared" si="2"/>
        <v>312</v>
      </c>
      <c r="P46" s="9"/>
      <c r="Q46" s="9"/>
      <c r="R46" s="775"/>
      <c r="S46" s="9"/>
      <c r="T46" s="181"/>
      <c r="U46" s="181"/>
      <c r="V46" s="12"/>
      <c r="W46" s="9"/>
      <c r="X46" s="12">
        <v>120</v>
      </c>
      <c r="Y46" s="9"/>
      <c r="Z46" s="12">
        <v>96</v>
      </c>
      <c r="AA46" s="12">
        <v>96</v>
      </c>
      <c r="AB46" s="9"/>
      <c r="AC46" s="9"/>
      <c r="AD46" s="9"/>
      <c r="AE46" s="12"/>
      <c r="AF46" s="297"/>
      <c r="AG46" s="297"/>
      <c r="AH46" s="297"/>
      <c r="AI46" s="297"/>
      <c r="AJ46" s="9"/>
      <c r="AK46" s="9"/>
      <c r="AL46" s="9"/>
      <c r="AM46" s="9"/>
      <c r="AN46" s="9"/>
      <c r="AO46" s="14"/>
      <c r="AP46" s="9"/>
      <c r="AQ46" s="9"/>
      <c r="AR46" s="406"/>
      <c r="AS46" s="9"/>
      <c r="AT46" s="760"/>
    </row>
    <row r="47" spans="1:46">
      <c r="A47" s="841"/>
      <c r="B47" s="771" t="s">
        <v>1611</v>
      </c>
      <c r="C47" s="14"/>
      <c r="D47" s="297"/>
      <c r="E47" s="14" t="s">
        <v>1612</v>
      </c>
      <c r="F47" s="768"/>
      <c r="G47" s="14"/>
      <c r="H47" s="9"/>
      <c r="I47" s="25">
        <f t="shared" si="0"/>
        <v>312</v>
      </c>
      <c r="J47" s="25">
        <f t="shared" si="3"/>
        <v>0</v>
      </c>
      <c r="K47" s="9"/>
      <c r="L47" s="9"/>
      <c r="M47" s="9"/>
      <c r="N47" s="9"/>
      <c r="O47" s="13">
        <f t="shared" si="2"/>
        <v>312</v>
      </c>
      <c r="P47" s="9"/>
      <c r="Q47" s="9"/>
      <c r="R47" s="775"/>
      <c r="S47" s="9"/>
      <c r="T47" s="181"/>
      <c r="U47" s="181"/>
      <c r="V47" s="12"/>
      <c r="W47" s="9"/>
      <c r="X47" s="12">
        <v>120</v>
      </c>
      <c r="Y47" s="9"/>
      <c r="Z47" s="12">
        <v>96</v>
      </c>
      <c r="AA47" s="12">
        <v>96</v>
      </c>
      <c r="AB47" s="9"/>
      <c r="AC47" s="9"/>
      <c r="AD47" s="9"/>
      <c r="AE47" s="12"/>
      <c r="AF47" s="297"/>
      <c r="AG47" s="297"/>
      <c r="AH47" s="297"/>
      <c r="AI47" s="297"/>
      <c r="AJ47" s="9"/>
      <c r="AK47" s="9"/>
      <c r="AL47" s="9"/>
      <c r="AM47" s="9"/>
      <c r="AN47" s="9"/>
      <c r="AO47" s="14"/>
      <c r="AP47" s="9"/>
      <c r="AQ47" s="9"/>
      <c r="AR47" s="406"/>
      <c r="AS47" s="9"/>
      <c r="AT47" s="760"/>
    </row>
    <row r="48" spans="1:46">
      <c r="A48" s="821"/>
      <c r="B48" s="771" t="s">
        <v>1614</v>
      </c>
      <c r="C48" s="14"/>
      <c r="D48" s="297"/>
      <c r="E48" s="14" t="s">
        <v>2547</v>
      </c>
      <c r="F48" s="768"/>
      <c r="G48" s="14"/>
      <c r="H48" s="9"/>
      <c r="I48" s="25">
        <f t="shared" si="0"/>
        <v>624</v>
      </c>
      <c r="J48" s="25">
        <f t="shared" si="3"/>
        <v>0</v>
      </c>
      <c r="K48" s="9"/>
      <c r="L48" s="9"/>
      <c r="M48" s="9"/>
      <c r="N48" s="9"/>
      <c r="O48" s="13">
        <f t="shared" si="2"/>
        <v>624</v>
      </c>
      <c r="P48" s="9"/>
      <c r="Q48" s="9"/>
      <c r="R48" s="775"/>
      <c r="S48" s="9"/>
      <c r="T48" s="181"/>
      <c r="U48" s="181"/>
      <c r="V48" s="12"/>
      <c r="W48" s="9"/>
      <c r="X48" s="12">
        <v>240</v>
      </c>
      <c r="Y48" s="9"/>
      <c r="Z48" s="12">
        <v>192</v>
      </c>
      <c r="AA48" s="12">
        <v>192</v>
      </c>
      <c r="AB48" s="9"/>
      <c r="AC48" s="9"/>
      <c r="AD48" s="9"/>
      <c r="AE48" s="12"/>
      <c r="AF48" s="297"/>
      <c r="AG48" s="297"/>
      <c r="AH48" s="297"/>
      <c r="AI48" s="297"/>
      <c r="AJ48" s="9"/>
      <c r="AK48" s="9"/>
      <c r="AL48" s="9"/>
      <c r="AM48" s="9"/>
      <c r="AN48" s="9"/>
      <c r="AO48" s="14"/>
      <c r="AP48" s="9"/>
      <c r="AQ48" s="9"/>
      <c r="AR48" s="406"/>
      <c r="AS48" s="9"/>
      <c r="AT48" s="760"/>
    </row>
  </sheetData>
  <autoFilter ref="A2:CCG3"/>
  <mergeCells count="7">
    <mergeCell ref="A29:A32"/>
    <mergeCell ref="A33:A48"/>
    <mergeCell ref="A4:A5"/>
    <mergeCell ref="A7:A11"/>
    <mergeCell ref="A12:A16"/>
    <mergeCell ref="A17:A23"/>
    <mergeCell ref="A26:A27"/>
  </mergeCells>
  <phoneticPr fontId="6"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outlinePr summaryBelow="0" summaryRight="0"/>
    <pageSetUpPr fitToPage="1"/>
  </sheetPr>
  <dimension ref="A1:AT3"/>
  <sheetViews>
    <sheetView showGridLines="0" tabSelected="1" zoomScale="95" zoomScaleNormal="60" workbookViewId="0">
      <selection activeCell="N2" sqref="N2:O2"/>
    </sheetView>
  </sheetViews>
  <sheetFormatPr defaultColWidth="8.625" defaultRowHeight="15"/>
  <cols>
    <col min="1" max="1" width="15.125" style="193" customWidth="1"/>
    <col min="2" max="2" width="31.25" style="193" bestFit="1" customWidth="1"/>
    <col min="3" max="3" width="34.5" style="193" bestFit="1" customWidth="1"/>
    <col min="4" max="4" width="22.375" style="193" bestFit="1" customWidth="1"/>
    <col min="5" max="5" width="6.875" style="193" customWidth="1"/>
    <col min="6" max="6" width="9.875" style="802" customWidth="1"/>
    <col min="7" max="7" width="8.125" style="802" customWidth="1"/>
    <col min="8" max="9" width="8.625" style="802" customWidth="1"/>
    <col min="10" max="10" width="12.5" style="802" customWidth="1"/>
    <col min="11" max="11" width="10.5" style="807" customWidth="1"/>
    <col min="12" max="12" width="6.5" style="802" customWidth="1"/>
    <col min="13" max="13" width="12.5" style="802" customWidth="1"/>
    <col min="14" max="14" width="7.375" style="802" customWidth="1"/>
    <col min="15" max="15" width="9.125" style="802" customWidth="1"/>
    <col min="16" max="16" width="5.5" style="802" customWidth="1"/>
    <col min="17" max="17" width="8" style="802" customWidth="1"/>
    <col min="18" max="18" width="8.625" style="802" customWidth="1"/>
    <col min="19" max="19" width="6.5" style="802" customWidth="1"/>
    <col min="20" max="20" width="7.875" style="802" customWidth="1"/>
    <col min="21" max="21" width="6.5" style="802" customWidth="1"/>
    <col min="22" max="22" width="7.875" style="802" customWidth="1"/>
    <col min="23" max="23" width="7.625" style="802" customWidth="1"/>
    <col min="24" max="24" width="12.5" style="802" customWidth="1"/>
    <col min="25" max="25" width="6.125" style="802" customWidth="1"/>
    <col min="26" max="26" width="11.5" style="802" customWidth="1"/>
    <col min="27" max="27" width="8.625" style="802" customWidth="1"/>
    <col min="28" max="28" width="4" style="802" customWidth="1"/>
    <col min="29" max="29" width="11.375" style="802" customWidth="1"/>
    <col min="30" max="30" width="9.5" style="802" customWidth="1"/>
    <col min="31" max="31" width="6.5" style="802" customWidth="1"/>
    <col min="32" max="32" width="11.625" style="802" customWidth="1"/>
    <col min="33" max="34" width="6.5" style="802" customWidth="1"/>
    <col min="35" max="35" width="6.5" style="805" customWidth="1"/>
    <col min="36" max="36" width="4.125" style="802" customWidth="1"/>
    <col min="37" max="37" width="8.625" style="802" customWidth="1"/>
    <col min="38" max="38" width="3.625" style="802" customWidth="1"/>
    <col min="39" max="39" width="8.375" style="802" customWidth="1"/>
    <col min="40" max="40" width="6.5" style="802" customWidth="1"/>
    <col min="41" max="41" width="9.125" style="802" customWidth="1"/>
    <col min="42" max="42" width="9.5" style="802" customWidth="1"/>
    <col min="43" max="43" width="13.875" style="802" customWidth="1"/>
    <col min="44" max="44" width="8.5" style="802" customWidth="1"/>
    <col min="45" max="45" width="9.5" style="802" customWidth="1"/>
    <col min="46" max="46" width="48.125" style="802" customWidth="1"/>
    <col min="47" max="16384" width="8.625" style="802"/>
  </cols>
  <sheetData>
    <row r="1" spans="1:46" s="797" customFormat="1" ht="20.100000000000001" customHeight="1" thickBot="1">
      <c r="A1" s="885" t="s">
        <v>2658</v>
      </c>
      <c r="B1" s="899" t="s">
        <v>2708</v>
      </c>
      <c r="C1" s="899" t="s">
        <v>2696</v>
      </c>
      <c r="D1" s="902" t="s">
        <v>2691</v>
      </c>
      <c r="E1" s="888" t="s">
        <v>2707</v>
      </c>
      <c r="F1" s="902" t="s">
        <v>2704</v>
      </c>
      <c r="G1" s="912" t="s">
        <v>2705</v>
      </c>
      <c r="H1" s="913"/>
      <c r="I1" s="913"/>
      <c r="J1" s="913"/>
      <c r="K1" s="914"/>
      <c r="L1" s="913"/>
      <c r="M1" s="913"/>
      <c r="N1" s="913"/>
      <c r="O1" s="913"/>
      <c r="P1" s="913"/>
      <c r="Q1" s="913"/>
      <c r="R1" s="913"/>
      <c r="S1" s="913"/>
      <c r="T1" s="913"/>
      <c r="U1" s="913"/>
      <c r="V1" s="913"/>
      <c r="W1" s="913"/>
      <c r="X1" s="913"/>
      <c r="Y1" s="913"/>
      <c r="Z1" s="913"/>
      <c r="AA1" s="913"/>
      <c r="AB1" s="913"/>
      <c r="AC1" s="913"/>
      <c r="AD1" s="913"/>
      <c r="AE1" s="913"/>
      <c r="AF1" s="913"/>
      <c r="AG1" s="913"/>
      <c r="AH1" s="913"/>
      <c r="AI1" s="915"/>
      <c r="AJ1" s="913"/>
      <c r="AK1" s="913"/>
      <c r="AL1" s="913"/>
      <c r="AM1" s="913"/>
      <c r="AN1" s="913"/>
      <c r="AO1" s="913"/>
      <c r="AP1" s="913"/>
      <c r="AQ1" s="913"/>
      <c r="AR1" s="913"/>
      <c r="AS1" s="913"/>
      <c r="AT1" s="916"/>
    </row>
    <row r="2" spans="1:46" s="172" customFormat="1" ht="45" customHeight="1">
      <c r="A2" s="886"/>
      <c r="B2" s="900"/>
      <c r="C2" s="900"/>
      <c r="D2" s="903"/>
      <c r="E2" s="889"/>
      <c r="F2" s="903"/>
      <c r="G2" s="917" t="s">
        <v>2674</v>
      </c>
      <c r="H2" s="895"/>
      <c r="I2" s="896"/>
      <c r="J2" s="804" t="s">
        <v>2676</v>
      </c>
      <c r="K2" s="918" t="s">
        <v>2675</v>
      </c>
      <c r="L2" s="895"/>
      <c r="M2" s="896"/>
      <c r="N2" s="894" t="s">
        <v>2680</v>
      </c>
      <c r="O2" s="896"/>
      <c r="P2" s="894" t="s">
        <v>142</v>
      </c>
      <c r="Q2" s="895"/>
      <c r="R2" s="896"/>
      <c r="S2" s="894" t="s">
        <v>2677</v>
      </c>
      <c r="T2" s="895"/>
      <c r="U2" s="895"/>
      <c r="V2" s="896"/>
      <c r="W2" s="894" t="s">
        <v>2678</v>
      </c>
      <c r="X2" s="895"/>
      <c r="Y2" s="895"/>
      <c r="Z2" s="895"/>
      <c r="AA2" s="896"/>
      <c r="AB2" s="798"/>
      <c r="AC2" s="804" t="s">
        <v>2679</v>
      </c>
      <c r="AD2" s="897" t="s">
        <v>2687</v>
      </c>
      <c r="AE2" s="897" t="s">
        <v>2690</v>
      </c>
      <c r="AF2" s="919" t="s">
        <v>2700</v>
      </c>
      <c r="AG2" s="890" t="s">
        <v>2698</v>
      </c>
      <c r="AH2" s="890" t="s">
        <v>2699</v>
      </c>
      <c r="AI2" s="892" t="s">
        <v>2663</v>
      </c>
      <c r="AJ2" s="894" t="s">
        <v>2664</v>
      </c>
      <c r="AK2" s="895"/>
      <c r="AL2" s="896"/>
      <c r="AM2" s="897" t="s">
        <v>2662</v>
      </c>
      <c r="AN2" s="905" t="s">
        <v>2666</v>
      </c>
      <c r="AO2" s="907" t="s">
        <v>2667</v>
      </c>
      <c r="AP2" s="908"/>
      <c r="AQ2" s="907" t="s">
        <v>2672</v>
      </c>
      <c r="AR2" s="909"/>
      <c r="AS2" s="908"/>
      <c r="AT2" s="910" t="s">
        <v>2671</v>
      </c>
    </row>
    <row r="3" spans="1:46" s="172" customFormat="1" ht="50.25" customHeight="1" thickBot="1">
      <c r="A3" s="887"/>
      <c r="B3" s="901"/>
      <c r="C3" s="901"/>
      <c r="D3" s="904"/>
      <c r="E3" s="889"/>
      <c r="F3" s="904"/>
      <c r="G3" s="799" t="s">
        <v>2681</v>
      </c>
      <c r="H3" s="803" t="s">
        <v>2682</v>
      </c>
      <c r="I3" s="803" t="s">
        <v>17</v>
      </c>
      <c r="J3" s="803" t="s">
        <v>2683</v>
      </c>
      <c r="K3" s="806" t="s">
        <v>2684</v>
      </c>
      <c r="L3" s="803" t="s">
        <v>2693</v>
      </c>
      <c r="M3" s="800" t="s">
        <v>2692</v>
      </c>
      <c r="N3" s="803" t="s">
        <v>2659</v>
      </c>
      <c r="O3" s="803" t="s">
        <v>145</v>
      </c>
      <c r="P3" s="803" t="s">
        <v>2673</v>
      </c>
      <c r="Q3" s="803" t="s">
        <v>2685</v>
      </c>
      <c r="R3" s="800" t="s">
        <v>2694</v>
      </c>
      <c r="S3" s="803" t="s">
        <v>2085</v>
      </c>
      <c r="T3" s="803" t="s">
        <v>2688</v>
      </c>
      <c r="U3" s="803" t="s">
        <v>2695</v>
      </c>
      <c r="V3" s="801" t="s">
        <v>2689</v>
      </c>
      <c r="W3" s="803" t="s">
        <v>2660</v>
      </c>
      <c r="X3" s="808" t="s">
        <v>2701</v>
      </c>
      <c r="Y3" s="803" t="s">
        <v>20</v>
      </c>
      <c r="Z3" s="808" t="s">
        <v>2702</v>
      </c>
      <c r="AA3" s="803" t="s">
        <v>2686</v>
      </c>
      <c r="AB3" s="803" t="s">
        <v>2567</v>
      </c>
      <c r="AC3" s="803" t="s">
        <v>2706</v>
      </c>
      <c r="AD3" s="898"/>
      <c r="AE3" s="898"/>
      <c r="AF3" s="920"/>
      <c r="AG3" s="891"/>
      <c r="AH3" s="891"/>
      <c r="AI3" s="893"/>
      <c r="AJ3" s="803" t="s">
        <v>2661</v>
      </c>
      <c r="AK3" s="803" t="s">
        <v>2665</v>
      </c>
      <c r="AL3" s="803" t="s">
        <v>22</v>
      </c>
      <c r="AM3" s="898"/>
      <c r="AN3" s="906"/>
      <c r="AO3" s="803" t="s">
        <v>2697</v>
      </c>
      <c r="AP3" s="803" t="s">
        <v>2703</v>
      </c>
      <c r="AQ3" s="803" t="s">
        <v>2668</v>
      </c>
      <c r="AR3" s="803" t="s">
        <v>2669</v>
      </c>
      <c r="AS3" s="803" t="s">
        <v>2670</v>
      </c>
      <c r="AT3" s="911"/>
    </row>
  </sheetData>
  <dataConsolidate/>
  <mergeCells count="25">
    <mergeCell ref="AO2:AP2"/>
    <mergeCell ref="AQ2:AS2"/>
    <mergeCell ref="AT2:AT3"/>
    <mergeCell ref="F1:F3"/>
    <mergeCell ref="G1:AT1"/>
    <mergeCell ref="G2:I2"/>
    <mergeCell ref="K2:M2"/>
    <mergeCell ref="N2:O2"/>
    <mergeCell ref="P2:R2"/>
    <mergeCell ref="S2:V2"/>
    <mergeCell ref="W2:AA2"/>
    <mergeCell ref="AD2:AD3"/>
    <mergeCell ref="AE2:AE3"/>
    <mergeCell ref="AF2:AF3"/>
    <mergeCell ref="AG2:AG3"/>
    <mergeCell ref="AM2:AM3"/>
    <mergeCell ref="B1:B3"/>
    <mergeCell ref="C1:C3"/>
    <mergeCell ref="D1:D3"/>
    <mergeCell ref="AN2:AN3"/>
    <mergeCell ref="A1:A3"/>
    <mergeCell ref="E1:E3"/>
    <mergeCell ref="AH2:AH3"/>
    <mergeCell ref="AI2:AI3"/>
    <mergeCell ref="AJ2:AL2"/>
  </mergeCells>
  <phoneticPr fontId="6" type="noConversion"/>
  <pageMargins left="0.25" right="0.25" top="0.75" bottom="0.75" header="0.3" footer="0.3"/>
  <pageSetup paperSize="9" scale="10"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5"/>
  <dimension ref="A2:Z20"/>
  <sheetViews>
    <sheetView workbookViewId="0">
      <pane xSplit="3" ySplit="3" topLeftCell="D4" activePane="bottomRight" state="frozen"/>
      <selection pane="topRight" activeCell="D1" sqref="D1"/>
      <selection pane="bottomLeft" activeCell="A4" sqref="A4"/>
      <selection pane="bottomRight" activeCell="G6" sqref="G6"/>
    </sheetView>
  </sheetViews>
  <sheetFormatPr defaultColWidth="10.625" defaultRowHeight="15.75"/>
  <cols>
    <col min="1" max="1" width="10.125" style="624" customWidth="1"/>
    <col min="2" max="2" width="9.625" style="624" customWidth="1"/>
    <col min="3" max="8" width="9.125" style="624" customWidth="1"/>
    <col min="9" max="9" width="12" style="624" customWidth="1"/>
    <col min="10" max="14" width="9.125" style="624" customWidth="1"/>
    <col min="15" max="15" width="10.625" style="624" bestFit="1" customWidth="1"/>
    <col min="16" max="16" width="15.125" style="624" bestFit="1" customWidth="1"/>
    <col min="17" max="20" width="15.125" style="624" customWidth="1"/>
    <col min="21" max="22" width="11.625" style="624" bestFit="1" customWidth="1"/>
    <col min="23" max="23" width="12.375" style="624" bestFit="1" customWidth="1"/>
    <col min="24" max="24" width="9.625" style="624" customWidth="1"/>
    <col min="25" max="25" width="17.5" style="624" bestFit="1" customWidth="1"/>
    <col min="26" max="26" width="68.5" style="640" bestFit="1" customWidth="1"/>
    <col min="27" max="16384" width="10.625" style="624"/>
  </cols>
  <sheetData>
    <row r="2" spans="1:26">
      <c r="A2" s="926" t="s">
        <v>2053</v>
      </c>
      <c r="B2" s="926"/>
      <c r="C2" s="926"/>
      <c r="D2" s="927" t="s">
        <v>2054</v>
      </c>
      <c r="E2" s="928"/>
      <c r="F2" s="928"/>
      <c r="G2" s="928"/>
      <c r="H2" s="928"/>
      <c r="I2" s="928"/>
      <c r="J2" s="928"/>
      <c r="K2" s="928"/>
      <c r="L2" s="928"/>
      <c r="M2" s="928"/>
      <c r="N2" s="928"/>
      <c r="O2" s="928"/>
      <c r="P2" s="928"/>
      <c r="Q2" s="928"/>
      <c r="R2" s="928"/>
      <c r="S2" s="928"/>
      <c r="T2" s="929"/>
      <c r="U2" s="927" t="s">
        <v>2055</v>
      </c>
      <c r="V2" s="928"/>
      <c r="W2" s="928"/>
      <c r="X2" s="928"/>
      <c r="Y2" s="928"/>
      <c r="Z2" s="926" t="s">
        <v>2056</v>
      </c>
    </row>
    <row r="3" spans="1:26" ht="47.25">
      <c r="A3" s="625" t="s">
        <v>2057</v>
      </c>
      <c r="B3" s="625" t="s">
        <v>2058</v>
      </c>
      <c r="C3" s="626" t="s">
        <v>2059</v>
      </c>
      <c r="D3" s="625" t="s">
        <v>2060</v>
      </c>
      <c r="E3" s="625" t="s">
        <v>2061</v>
      </c>
      <c r="F3" s="625" t="s">
        <v>2062</v>
      </c>
      <c r="G3" s="625" t="s">
        <v>2063</v>
      </c>
      <c r="H3" s="625" t="s">
        <v>2064</v>
      </c>
      <c r="I3" s="627" t="s">
        <v>2065</v>
      </c>
      <c r="J3" s="625" t="s">
        <v>2066</v>
      </c>
      <c r="K3" s="625" t="s">
        <v>2067</v>
      </c>
      <c r="L3" s="625" t="s">
        <v>2068</v>
      </c>
      <c r="M3" s="625" t="s">
        <v>2069</v>
      </c>
      <c r="N3" s="625" t="s">
        <v>2070</v>
      </c>
      <c r="O3" s="625" t="s">
        <v>2071</v>
      </c>
      <c r="P3" s="627" t="s">
        <v>2072</v>
      </c>
      <c r="Q3" s="625" t="s">
        <v>2073</v>
      </c>
      <c r="R3" s="628" t="s">
        <v>2074</v>
      </c>
      <c r="S3" s="625" t="s">
        <v>2075</v>
      </c>
      <c r="T3" s="625" t="s">
        <v>2076</v>
      </c>
      <c r="U3" s="625" t="s">
        <v>2077</v>
      </c>
      <c r="V3" s="625" t="s">
        <v>2078</v>
      </c>
      <c r="W3" s="627" t="s">
        <v>2079</v>
      </c>
      <c r="X3" s="625" t="s">
        <v>2080</v>
      </c>
      <c r="Y3" s="629" t="s">
        <v>2081</v>
      </c>
      <c r="Z3" s="926"/>
    </row>
    <row r="4" spans="1:26" ht="16.350000000000001" customHeight="1">
      <c r="A4" s="921" t="s">
        <v>2082</v>
      </c>
      <c r="B4" s="625" t="s">
        <v>2083</v>
      </c>
      <c r="C4" s="626">
        <v>6</v>
      </c>
      <c r="D4" s="625">
        <v>6</v>
      </c>
      <c r="E4" s="625"/>
      <c r="F4" s="625"/>
      <c r="G4" s="625"/>
      <c r="H4" s="625"/>
      <c r="I4" s="625"/>
      <c r="J4" s="630"/>
      <c r="K4" s="625"/>
      <c r="L4" s="625"/>
      <c r="M4" s="625"/>
      <c r="N4" s="625"/>
      <c r="O4" s="625"/>
      <c r="P4" s="625"/>
      <c r="Q4" s="625"/>
      <c r="R4" s="625"/>
      <c r="S4" s="625"/>
      <c r="T4" s="625"/>
      <c r="U4" s="625"/>
      <c r="V4" s="625"/>
      <c r="W4" s="625"/>
      <c r="X4" s="625"/>
      <c r="Y4" s="625"/>
      <c r="Z4" s="631" t="s">
        <v>2084</v>
      </c>
    </row>
    <row r="5" spans="1:26">
      <c r="A5" s="922"/>
      <c r="B5" s="625" t="s">
        <v>2085</v>
      </c>
      <c r="C5" s="626">
        <v>4</v>
      </c>
      <c r="D5" s="625">
        <v>4</v>
      </c>
      <c r="E5" s="625">
        <v>4</v>
      </c>
      <c r="F5" s="625">
        <v>4</v>
      </c>
      <c r="G5" s="625">
        <v>4</v>
      </c>
      <c r="H5" s="625">
        <v>4</v>
      </c>
      <c r="I5" s="625">
        <v>4</v>
      </c>
      <c r="J5" s="625">
        <v>4</v>
      </c>
      <c r="K5" s="625">
        <v>4</v>
      </c>
      <c r="L5" s="625">
        <v>4</v>
      </c>
      <c r="M5" s="625">
        <v>4</v>
      </c>
      <c r="N5" s="625">
        <v>4</v>
      </c>
      <c r="O5" s="625">
        <v>4</v>
      </c>
      <c r="P5" s="625">
        <v>4</v>
      </c>
      <c r="Q5" s="625">
        <v>4</v>
      </c>
      <c r="R5" s="625">
        <v>4</v>
      </c>
      <c r="S5" s="625">
        <v>4</v>
      </c>
      <c r="T5" s="625">
        <v>4</v>
      </c>
      <c r="U5" s="625">
        <v>4</v>
      </c>
      <c r="V5" s="625">
        <v>4</v>
      </c>
      <c r="W5" s="625">
        <v>4</v>
      </c>
      <c r="X5" s="625">
        <v>4</v>
      </c>
      <c r="Y5" s="625">
        <v>4</v>
      </c>
      <c r="Z5" s="631" t="s">
        <v>2086</v>
      </c>
    </row>
    <row r="6" spans="1:26" ht="63">
      <c r="A6" s="922"/>
      <c r="B6" s="625" t="s">
        <v>2087</v>
      </c>
      <c r="C6" s="626">
        <v>18</v>
      </c>
      <c r="D6" s="625"/>
      <c r="E6" s="625"/>
      <c r="F6" s="625"/>
      <c r="G6" s="625">
        <v>8</v>
      </c>
      <c r="H6" s="625">
        <v>8</v>
      </c>
      <c r="I6" s="625">
        <v>8</v>
      </c>
      <c r="J6" s="630"/>
      <c r="K6" s="625"/>
      <c r="L6" s="625"/>
      <c r="M6" s="625"/>
      <c r="N6" s="625"/>
      <c r="O6" s="625"/>
      <c r="P6" s="625">
        <v>18</v>
      </c>
      <c r="Q6" s="625">
        <v>18</v>
      </c>
      <c r="R6" s="625">
        <v>18</v>
      </c>
      <c r="S6" s="625">
        <v>18</v>
      </c>
      <c r="T6" s="625"/>
      <c r="U6" s="625"/>
      <c r="V6" s="625"/>
      <c r="W6" s="625"/>
      <c r="X6" s="625"/>
      <c r="Y6" s="625">
        <v>18</v>
      </c>
      <c r="Z6" s="632" t="s">
        <v>2088</v>
      </c>
    </row>
    <row r="7" spans="1:26" ht="31.5">
      <c r="A7" s="922"/>
      <c r="B7" s="625" t="s">
        <v>2089</v>
      </c>
      <c r="C7" s="626">
        <v>6</v>
      </c>
      <c r="D7" s="625">
        <v>6</v>
      </c>
      <c r="E7" s="625">
        <v>6</v>
      </c>
      <c r="F7" s="625">
        <v>6</v>
      </c>
      <c r="G7" s="625">
        <v>6</v>
      </c>
      <c r="H7" s="625">
        <v>6</v>
      </c>
      <c r="I7" s="625">
        <v>6</v>
      </c>
      <c r="J7" s="630"/>
      <c r="K7" s="625"/>
      <c r="L7" s="625"/>
      <c r="M7" s="625"/>
      <c r="N7" s="625"/>
      <c r="O7" s="625"/>
      <c r="P7" s="625"/>
      <c r="Q7" s="625"/>
      <c r="R7" s="625"/>
      <c r="S7" s="625"/>
      <c r="T7" s="625"/>
      <c r="U7" s="625">
        <v>6</v>
      </c>
      <c r="V7" s="625">
        <v>6</v>
      </c>
      <c r="W7" s="625">
        <v>6</v>
      </c>
      <c r="X7" s="625"/>
      <c r="Y7" s="625"/>
      <c r="Z7" s="632" t="s">
        <v>2090</v>
      </c>
    </row>
    <row r="8" spans="1:26" ht="31.5">
      <c r="A8" s="922"/>
      <c r="B8" s="625" t="s">
        <v>2091</v>
      </c>
      <c r="C8" s="626">
        <v>4</v>
      </c>
      <c r="D8" s="625">
        <v>4</v>
      </c>
      <c r="E8" s="625">
        <v>4</v>
      </c>
      <c r="F8" s="625">
        <v>4</v>
      </c>
      <c r="G8" s="625">
        <v>4</v>
      </c>
      <c r="H8" s="625">
        <v>4</v>
      </c>
      <c r="I8" s="625">
        <v>4</v>
      </c>
      <c r="J8" s="625">
        <v>4</v>
      </c>
      <c r="K8" s="625">
        <v>4</v>
      </c>
      <c r="L8" s="625">
        <v>4</v>
      </c>
      <c r="M8" s="625">
        <v>4</v>
      </c>
      <c r="N8" s="625">
        <v>4</v>
      </c>
      <c r="O8" s="625">
        <v>4</v>
      </c>
      <c r="P8" s="625">
        <v>4</v>
      </c>
      <c r="Q8" s="625">
        <v>4</v>
      </c>
      <c r="R8" s="625">
        <v>4</v>
      </c>
      <c r="S8" s="625">
        <v>4</v>
      </c>
      <c r="T8" s="625">
        <v>4</v>
      </c>
      <c r="U8" s="625">
        <v>4</v>
      </c>
      <c r="V8" s="625">
        <v>4</v>
      </c>
      <c r="W8" s="625">
        <v>4</v>
      </c>
      <c r="X8" s="625">
        <v>4</v>
      </c>
      <c r="Y8" s="625">
        <v>4</v>
      </c>
      <c r="Z8" s="632" t="s">
        <v>2092</v>
      </c>
    </row>
    <row r="9" spans="1:26">
      <c r="A9" s="922"/>
      <c r="B9" s="625" t="s">
        <v>2093</v>
      </c>
      <c r="C9" s="626">
        <v>2</v>
      </c>
      <c r="D9" s="625">
        <v>2</v>
      </c>
      <c r="E9" s="625">
        <v>2</v>
      </c>
      <c r="F9" s="625">
        <v>2</v>
      </c>
      <c r="G9" s="625">
        <v>2</v>
      </c>
      <c r="H9" s="625">
        <v>2</v>
      </c>
      <c r="I9" s="625">
        <v>2</v>
      </c>
      <c r="J9" s="625">
        <v>2</v>
      </c>
      <c r="K9" s="625">
        <v>2</v>
      </c>
      <c r="L9" s="625">
        <v>2</v>
      </c>
      <c r="M9" s="625">
        <v>2</v>
      </c>
      <c r="N9" s="625">
        <v>2</v>
      </c>
      <c r="O9" s="625">
        <v>2</v>
      </c>
      <c r="P9" s="625">
        <v>2</v>
      </c>
      <c r="Q9" s="625">
        <v>2</v>
      </c>
      <c r="R9" s="625">
        <v>2</v>
      </c>
      <c r="S9" s="625">
        <v>2</v>
      </c>
      <c r="T9" s="625">
        <v>2</v>
      </c>
      <c r="U9" s="625">
        <v>2</v>
      </c>
      <c r="V9" s="625">
        <v>2</v>
      </c>
      <c r="W9" s="625">
        <v>2</v>
      </c>
      <c r="X9" s="625">
        <v>2</v>
      </c>
      <c r="Y9" s="625">
        <v>2</v>
      </c>
      <c r="Z9" s="632" t="s">
        <v>2094</v>
      </c>
    </row>
    <row r="10" spans="1:26">
      <c r="A10" s="923"/>
      <c r="B10" s="924" t="s">
        <v>2095</v>
      </c>
      <c r="C10" s="925"/>
      <c r="D10" s="633">
        <f>SUM(D4:D9)</f>
        <v>22</v>
      </c>
      <c r="E10" s="633">
        <f t="shared" ref="E10:Y10" si="0">SUM(E4:E9)</f>
        <v>16</v>
      </c>
      <c r="F10" s="633">
        <f t="shared" si="0"/>
        <v>16</v>
      </c>
      <c r="G10" s="633">
        <f t="shared" si="0"/>
        <v>24</v>
      </c>
      <c r="H10" s="633">
        <f t="shared" si="0"/>
        <v>24</v>
      </c>
      <c r="I10" s="633">
        <f t="shared" si="0"/>
        <v>24</v>
      </c>
      <c r="J10" s="633">
        <f t="shared" si="0"/>
        <v>10</v>
      </c>
      <c r="K10" s="633">
        <f t="shared" si="0"/>
        <v>10</v>
      </c>
      <c r="L10" s="633">
        <f t="shared" si="0"/>
        <v>10</v>
      </c>
      <c r="M10" s="633">
        <f t="shared" si="0"/>
        <v>10</v>
      </c>
      <c r="N10" s="633">
        <f t="shared" si="0"/>
        <v>10</v>
      </c>
      <c r="O10" s="633">
        <f t="shared" si="0"/>
        <v>10</v>
      </c>
      <c r="P10" s="633">
        <f t="shared" si="0"/>
        <v>28</v>
      </c>
      <c r="Q10" s="633">
        <f t="shared" si="0"/>
        <v>28</v>
      </c>
      <c r="R10" s="633">
        <f t="shared" si="0"/>
        <v>28</v>
      </c>
      <c r="S10" s="633">
        <f t="shared" si="0"/>
        <v>28</v>
      </c>
      <c r="T10" s="633">
        <f t="shared" si="0"/>
        <v>10</v>
      </c>
      <c r="U10" s="633">
        <f t="shared" si="0"/>
        <v>16</v>
      </c>
      <c r="V10" s="633">
        <f>SUM(V4:V9)</f>
        <v>16</v>
      </c>
      <c r="W10" s="633">
        <f t="shared" si="0"/>
        <v>16</v>
      </c>
      <c r="X10" s="633">
        <f t="shared" si="0"/>
        <v>10</v>
      </c>
      <c r="Y10" s="633">
        <f t="shared" si="0"/>
        <v>28</v>
      </c>
      <c r="Z10" s="634"/>
    </row>
    <row r="11" spans="1:26">
      <c r="A11" s="921" t="s">
        <v>2096</v>
      </c>
      <c r="B11" s="625" t="s">
        <v>2097</v>
      </c>
      <c r="C11" s="626">
        <v>4</v>
      </c>
      <c r="D11" s="635">
        <v>4</v>
      </c>
      <c r="E11" s="625">
        <v>4</v>
      </c>
      <c r="F11" s="625"/>
      <c r="G11" s="625"/>
      <c r="H11" s="625"/>
      <c r="I11" s="625"/>
      <c r="J11" s="630"/>
      <c r="K11" s="625"/>
      <c r="L11" s="625"/>
      <c r="M11" s="625"/>
      <c r="N11" s="625"/>
      <c r="O11" s="625"/>
      <c r="P11" s="625"/>
      <c r="Q11" s="625"/>
      <c r="R11" s="625"/>
      <c r="S11" s="625"/>
      <c r="T11" s="625"/>
      <c r="U11" s="625"/>
      <c r="V11" s="625"/>
      <c r="W11" s="625"/>
      <c r="X11" s="625"/>
      <c r="Y11" s="625"/>
      <c r="Z11" s="631" t="s">
        <v>2098</v>
      </c>
    </row>
    <row r="12" spans="1:26">
      <c r="A12" s="922"/>
      <c r="B12" s="625" t="s">
        <v>2099</v>
      </c>
      <c r="C12" s="626">
        <v>4</v>
      </c>
      <c r="D12" s="625"/>
      <c r="E12" s="625"/>
      <c r="F12" s="625">
        <v>4</v>
      </c>
      <c r="G12" s="625"/>
      <c r="H12" s="625"/>
      <c r="I12" s="625"/>
      <c r="J12" s="630"/>
      <c r="K12" s="625"/>
      <c r="L12" s="625"/>
      <c r="M12" s="625"/>
      <c r="N12" s="625"/>
      <c r="O12" s="625"/>
      <c r="P12" s="625"/>
      <c r="Q12" s="625"/>
      <c r="R12" s="625"/>
      <c r="S12" s="625"/>
      <c r="T12" s="625"/>
      <c r="U12" s="625">
        <v>4</v>
      </c>
      <c r="V12" s="625"/>
      <c r="W12" s="625"/>
      <c r="X12" s="625"/>
      <c r="Y12" s="625"/>
      <c r="Z12" s="631" t="s">
        <v>2106</v>
      </c>
    </row>
    <row r="13" spans="1:26">
      <c r="A13" s="922"/>
      <c r="B13" s="625" t="s">
        <v>2100</v>
      </c>
      <c r="C13" s="626">
        <v>4</v>
      </c>
      <c r="D13" s="625">
        <v>4</v>
      </c>
      <c r="E13" s="625">
        <v>4</v>
      </c>
      <c r="F13" s="625">
        <v>4</v>
      </c>
      <c r="G13" s="625">
        <v>4</v>
      </c>
      <c r="H13" s="625">
        <v>4</v>
      </c>
      <c r="I13" s="625">
        <v>4</v>
      </c>
      <c r="J13" s="630">
        <v>4</v>
      </c>
      <c r="K13" s="625">
        <v>4</v>
      </c>
      <c r="L13" s="625">
        <v>4</v>
      </c>
      <c r="M13" s="625">
        <v>4</v>
      </c>
      <c r="N13" s="625">
        <v>4</v>
      </c>
      <c r="O13" s="625">
        <v>4</v>
      </c>
      <c r="P13" s="625">
        <v>4</v>
      </c>
      <c r="Q13" s="625">
        <v>4</v>
      </c>
      <c r="R13" s="625">
        <v>4</v>
      </c>
      <c r="S13" s="625">
        <v>4</v>
      </c>
      <c r="T13" s="625">
        <v>4</v>
      </c>
      <c r="U13" s="625">
        <v>4</v>
      </c>
      <c r="V13" s="625">
        <v>4</v>
      </c>
      <c r="W13" s="625">
        <v>4</v>
      </c>
      <c r="X13" s="625">
        <v>4</v>
      </c>
      <c r="Y13" s="635">
        <v>4</v>
      </c>
      <c r="Z13" s="631" t="s">
        <v>2101</v>
      </c>
    </row>
    <row r="14" spans="1:26">
      <c r="A14" s="922"/>
      <c r="B14" s="625" t="s">
        <v>2102</v>
      </c>
      <c r="C14" s="626">
        <v>4</v>
      </c>
      <c r="D14" s="625"/>
      <c r="E14" s="625"/>
      <c r="F14" s="625"/>
      <c r="G14" s="625">
        <v>4</v>
      </c>
      <c r="H14" s="625">
        <v>4</v>
      </c>
      <c r="I14" s="625">
        <v>4</v>
      </c>
      <c r="J14" s="630">
        <v>4</v>
      </c>
      <c r="K14" s="625">
        <v>2</v>
      </c>
      <c r="L14" s="625">
        <v>2</v>
      </c>
      <c r="M14" s="625">
        <v>2</v>
      </c>
      <c r="N14" s="625">
        <v>2</v>
      </c>
      <c r="O14" s="625">
        <v>2</v>
      </c>
      <c r="P14" s="625">
        <v>2</v>
      </c>
      <c r="Q14" s="625">
        <v>2</v>
      </c>
      <c r="R14" s="625">
        <v>2</v>
      </c>
      <c r="S14" s="625">
        <v>2</v>
      </c>
      <c r="T14" s="625">
        <v>2</v>
      </c>
      <c r="U14" s="625">
        <v>2</v>
      </c>
      <c r="V14" s="625">
        <v>2</v>
      </c>
      <c r="W14" s="625">
        <v>2</v>
      </c>
      <c r="X14" s="625">
        <v>2</v>
      </c>
      <c r="Y14" s="636">
        <v>2</v>
      </c>
      <c r="Z14" s="632" t="s">
        <v>2103</v>
      </c>
    </row>
    <row r="15" spans="1:26">
      <c r="A15" s="922"/>
      <c r="B15" s="625" t="s">
        <v>2104</v>
      </c>
      <c r="C15" s="626">
        <v>4</v>
      </c>
      <c r="D15" s="625">
        <v>2</v>
      </c>
      <c r="E15" s="625">
        <v>2</v>
      </c>
      <c r="F15" s="625">
        <v>2</v>
      </c>
      <c r="G15" s="625">
        <v>2</v>
      </c>
      <c r="H15" s="625">
        <v>2</v>
      </c>
      <c r="I15" s="625">
        <v>2</v>
      </c>
      <c r="J15" s="630">
        <v>2</v>
      </c>
      <c r="K15" s="635">
        <v>4</v>
      </c>
      <c r="L15" s="635">
        <v>4</v>
      </c>
      <c r="M15" s="635">
        <v>4</v>
      </c>
      <c r="N15" s="635">
        <v>4</v>
      </c>
      <c r="O15" s="635">
        <v>2</v>
      </c>
      <c r="P15" s="635">
        <v>2</v>
      </c>
      <c r="Q15" s="635">
        <v>2</v>
      </c>
      <c r="R15" s="635">
        <v>2</v>
      </c>
      <c r="S15" s="635">
        <v>2</v>
      </c>
      <c r="T15" s="635">
        <v>2</v>
      </c>
      <c r="U15" s="635">
        <v>2</v>
      </c>
      <c r="V15" s="635">
        <v>2</v>
      </c>
      <c r="W15" s="635">
        <v>2</v>
      </c>
      <c r="X15" s="635">
        <v>2</v>
      </c>
      <c r="Y15" s="636">
        <v>2</v>
      </c>
      <c r="Z15" s="632" t="s">
        <v>2103</v>
      </c>
    </row>
    <row r="16" spans="1:26">
      <c r="A16" s="923"/>
      <c r="B16" s="924" t="s">
        <v>2105</v>
      </c>
      <c r="C16" s="925"/>
      <c r="D16" s="637">
        <f t="shared" ref="D16:X16" si="1">SUM(D11:D15)</f>
        <v>10</v>
      </c>
      <c r="E16" s="637">
        <f t="shared" si="1"/>
        <v>10</v>
      </c>
      <c r="F16" s="637">
        <f t="shared" si="1"/>
        <v>10</v>
      </c>
      <c r="G16" s="637">
        <f t="shared" si="1"/>
        <v>10</v>
      </c>
      <c r="H16" s="637">
        <f t="shared" si="1"/>
        <v>10</v>
      </c>
      <c r="I16" s="637">
        <f t="shared" si="1"/>
        <v>10</v>
      </c>
      <c r="J16" s="637">
        <f t="shared" si="1"/>
        <v>10</v>
      </c>
      <c r="K16" s="637">
        <f t="shared" si="1"/>
        <v>10</v>
      </c>
      <c r="L16" s="637">
        <f t="shared" si="1"/>
        <v>10</v>
      </c>
      <c r="M16" s="637">
        <f t="shared" si="1"/>
        <v>10</v>
      </c>
      <c r="N16" s="637">
        <f t="shared" si="1"/>
        <v>10</v>
      </c>
      <c r="O16" s="637">
        <f t="shared" si="1"/>
        <v>8</v>
      </c>
      <c r="P16" s="637">
        <f t="shared" si="1"/>
        <v>8</v>
      </c>
      <c r="Q16" s="637">
        <f t="shared" si="1"/>
        <v>8</v>
      </c>
      <c r="R16" s="637">
        <f t="shared" si="1"/>
        <v>8</v>
      </c>
      <c r="S16" s="637">
        <f t="shared" si="1"/>
        <v>8</v>
      </c>
      <c r="T16" s="637">
        <f t="shared" si="1"/>
        <v>8</v>
      </c>
      <c r="U16" s="638">
        <f t="shared" si="1"/>
        <v>12</v>
      </c>
      <c r="V16" s="637">
        <f t="shared" si="1"/>
        <v>8</v>
      </c>
      <c r="W16" s="637">
        <f t="shared" si="1"/>
        <v>8</v>
      </c>
      <c r="X16" s="637">
        <f t="shared" si="1"/>
        <v>8</v>
      </c>
      <c r="Y16" s="639">
        <v>8</v>
      </c>
      <c r="Z16" s="634"/>
    </row>
    <row r="17" spans="1:26">
      <c r="A17" s="921" t="s">
        <v>2219</v>
      </c>
      <c r="B17" s="625" t="s">
        <v>2097</v>
      </c>
      <c r="C17" s="626">
        <v>4</v>
      </c>
      <c r="D17" s="635"/>
      <c r="E17" s="625"/>
      <c r="F17" s="625"/>
      <c r="G17" s="625">
        <v>4</v>
      </c>
      <c r="H17" s="625">
        <v>4</v>
      </c>
      <c r="I17" s="625">
        <v>4</v>
      </c>
      <c r="J17" s="630"/>
      <c r="K17" s="625"/>
      <c r="L17" s="625"/>
      <c r="M17" s="625"/>
      <c r="N17" s="625"/>
      <c r="O17" s="625"/>
      <c r="P17" s="625"/>
      <c r="Q17" s="625"/>
      <c r="R17" s="625"/>
      <c r="S17" s="625"/>
      <c r="T17" s="625"/>
      <c r="U17" s="625"/>
      <c r="V17" s="625"/>
      <c r="W17" s="625"/>
      <c r="X17" s="625"/>
      <c r="Y17" s="625"/>
      <c r="Z17" s="631" t="s">
        <v>2220</v>
      </c>
    </row>
    <row r="18" spans="1:26">
      <c r="A18" s="922"/>
      <c r="B18" s="625" t="s">
        <v>2091</v>
      </c>
      <c r="C18" s="626">
        <v>2</v>
      </c>
      <c r="D18" s="625">
        <v>2</v>
      </c>
      <c r="E18" s="625">
        <v>2</v>
      </c>
      <c r="F18" s="625">
        <v>2</v>
      </c>
      <c r="G18" s="625">
        <v>2</v>
      </c>
      <c r="H18" s="625">
        <v>2</v>
      </c>
      <c r="I18" s="625">
        <v>2</v>
      </c>
      <c r="J18" s="625">
        <v>2</v>
      </c>
      <c r="K18" s="625">
        <v>2</v>
      </c>
      <c r="L18" s="625">
        <v>2</v>
      </c>
      <c r="M18" s="625">
        <v>2</v>
      </c>
      <c r="N18" s="625">
        <v>2</v>
      </c>
      <c r="O18" s="625">
        <v>2</v>
      </c>
      <c r="P18" s="625">
        <v>2</v>
      </c>
      <c r="Q18" s="625">
        <v>2</v>
      </c>
      <c r="R18" s="625">
        <v>2</v>
      </c>
      <c r="S18" s="625">
        <v>2</v>
      </c>
      <c r="T18" s="625">
        <v>2</v>
      </c>
      <c r="U18" s="625">
        <v>2</v>
      </c>
      <c r="V18" s="625">
        <v>2</v>
      </c>
      <c r="W18" s="625">
        <v>2</v>
      </c>
      <c r="X18" s="625">
        <v>2</v>
      </c>
      <c r="Y18" s="625">
        <v>2</v>
      </c>
      <c r="Z18" s="631" t="s">
        <v>2101</v>
      </c>
    </row>
    <row r="19" spans="1:26">
      <c r="A19" s="922"/>
      <c r="B19" s="625" t="s">
        <v>2104</v>
      </c>
      <c r="C19" s="626">
        <v>2</v>
      </c>
      <c r="D19" s="625">
        <v>2</v>
      </c>
      <c r="E19" s="625">
        <v>2</v>
      </c>
      <c r="F19" s="625">
        <v>2</v>
      </c>
      <c r="G19" s="625">
        <v>2</v>
      </c>
      <c r="H19" s="625">
        <v>2</v>
      </c>
      <c r="I19" s="625">
        <v>2</v>
      </c>
      <c r="J19" s="630">
        <v>2</v>
      </c>
      <c r="K19" s="635">
        <v>4</v>
      </c>
      <c r="L19" s="635">
        <v>4</v>
      </c>
      <c r="M19" s="635">
        <v>4</v>
      </c>
      <c r="N19" s="635">
        <v>4</v>
      </c>
      <c r="O19" s="635">
        <v>2</v>
      </c>
      <c r="P19" s="635">
        <v>2</v>
      </c>
      <c r="Q19" s="635">
        <v>2</v>
      </c>
      <c r="R19" s="635">
        <v>2</v>
      </c>
      <c r="S19" s="635">
        <v>2</v>
      </c>
      <c r="T19" s="635">
        <v>2</v>
      </c>
      <c r="U19" s="635">
        <v>2</v>
      </c>
      <c r="V19" s="635">
        <v>2</v>
      </c>
      <c r="W19" s="635">
        <v>2</v>
      </c>
      <c r="X19" s="635">
        <v>2</v>
      </c>
      <c r="Y19" s="636">
        <v>2</v>
      </c>
      <c r="Z19" s="632" t="s">
        <v>2103</v>
      </c>
    </row>
    <row r="20" spans="1:26">
      <c r="A20" s="923"/>
      <c r="B20" s="924" t="s">
        <v>2105</v>
      </c>
      <c r="C20" s="925"/>
      <c r="D20" s="637">
        <f t="shared" ref="D20:X20" si="2">SUM(D17:D19)</f>
        <v>4</v>
      </c>
      <c r="E20" s="637">
        <f t="shared" si="2"/>
        <v>4</v>
      </c>
      <c r="F20" s="637">
        <f t="shared" si="2"/>
        <v>4</v>
      </c>
      <c r="G20" s="637">
        <f t="shared" si="2"/>
        <v>8</v>
      </c>
      <c r="H20" s="637">
        <f t="shared" si="2"/>
        <v>8</v>
      </c>
      <c r="I20" s="637">
        <f t="shared" si="2"/>
        <v>8</v>
      </c>
      <c r="J20" s="637">
        <f t="shared" si="2"/>
        <v>4</v>
      </c>
      <c r="K20" s="637">
        <f t="shared" si="2"/>
        <v>6</v>
      </c>
      <c r="L20" s="637">
        <f t="shared" si="2"/>
        <v>6</v>
      </c>
      <c r="M20" s="637">
        <f t="shared" si="2"/>
        <v>6</v>
      </c>
      <c r="N20" s="637">
        <f t="shared" si="2"/>
        <v>6</v>
      </c>
      <c r="O20" s="637">
        <f t="shared" si="2"/>
        <v>4</v>
      </c>
      <c r="P20" s="637">
        <f t="shared" si="2"/>
        <v>4</v>
      </c>
      <c r="Q20" s="637">
        <f t="shared" si="2"/>
        <v>4</v>
      </c>
      <c r="R20" s="637">
        <f t="shared" si="2"/>
        <v>4</v>
      </c>
      <c r="S20" s="637">
        <f t="shared" si="2"/>
        <v>4</v>
      </c>
      <c r="T20" s="637">
        <f t="shared" si="2"/>
        <v>4</v>
      </c>
      <c r="U20" s="637">
        <f t="shared" si="2"/>
        <v>4</v>
      </c>
      <c r="V20" s="637">
        <f t="shared" si="2"/>
        <v>4</v>
      </c>
      <c r="W20" s="637">
        <f t="shared" si="2"/>
        <v>4</v>
      </c>
      <c r="X20" s="637">
        <f t="shared" si="2"/>
        <v>4</v>
      </c>
      <c r="Y20" s="639">
        <v>8</v>
      </c>
      <c r="Z20" s="634"/>
    </row>
  </sheetData>
  <mergeCells count="10">
    <mergeCell ref="A17:A20"/>
    <mergeCell ref="B20:C20"/>
    <mergeCell ref="Z2:Z3"/>
    <mergeCell ref="A4:A10"/>
    <mergeCell ref="B10:C10"/>
    <mergeCell ref="A11:A16"/>
    <mergeCell ref="B16:C16"/>
    <mergeCell ref="A2:C2"/>
    <mergeCell ref="D2:T2"/>
    <mergeCell ref="U2:Y2"/>
  </mergeCells>
  <phoneticPr fontId="6" type="noConversion"/>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6"/>
  <dimension ref="A2:AG36"/>
  <sheetViews>
    <sheetView zoomScale="90" zoomScaleNormal="90" zoomScalePageLayoutView="90" workbookViewId="0">
      <pane xSplit="3" ySplit="3" topLeftCell="D4" activePane="bottomRight" state="frozen"/>
      <selection pane="topRight" activeCell="D1" sqref="D1"/>
      <selection pane="bottomLeft" activeCell="A4" sqref="A4"/>
      <selection pane="bottomRight" activeCell="K36" sqref="K36"/>
    </sheetView>
  </sheetViews>
  <sheetFormatPr defaultColWidth="10.625" defaultRowHeight="15.75"/>
  <cols>
    <col min="1" max="1" width="10.125" style="690" customWidth="1"/>
    <col min="2" max="2" width="9.625" style="690" customWidth="1"/>
    <col min="3" max="7" width="9.125" style="690" customWidth="1"/>
    <col min="8" max="8" width="12" style="690" customWidth="1"/>
    <col min="9" max="12" width="9.125" style="690" customWidth="1"/>
    <col min="13" max="13" width="14.125" style="690" customWidth="1"/>
    <col min="14" max="14" width="14.625" style="690" customWidth="1"/>
    <col min="15" max="15" width="14" style="690" customWidth="1"/>
    <col min="16" max="16" width="15.125" style="690" bestFit="1" customWidth="1"/>
    <col min="17" max="23" width="15.125" style="690" customWidth="1"/>
    <col min="24" max="25" width="11.625" style="690" bestFit="1" customWidth="1"/>
    <col min="26" max="26" width="12.375" style="690" bestFit="1" customWidth="1"/>
    <col min="27" max="31" width="9.625" style="690" customWidth="1"/>
    <col min="32" max="32" width="17.5" style="690" bestFit="1" customWidth="1"/>
    <col min="33" max="33" width="95.125" style="720" customWidth="1"/>
    <col min="34" max="16384" width="10.625" style="690"/>
  </cols>
  <sheetData>
    <row r="2" spans="1:33">
      <c r="A2" s="935" t="s">
        <v>2228</v>
      </c>
      <c r="B2" s="935"/>
      <c r="C2" s="935"/>
      <c r="D2" s="936" t="s">
        <v>2229</v>
      </c>
      <c r="E2" s="936"/>
      <c r="F2" s="936"/>
      <c r="G2" s="936"/>
      <c r="H2" s="936"/>
      <c r="I2" s="936"/>
      <c r="J2" s="936"/>
      <c r="K2" s="936"/>
      <c r="L2" s="936"/>
      <c r="M2" s="936"/>
      <c r="N2" s="936"/>
      <c r="O2" s="936"/>
      <c r="P2" s="936"/>
      <c r="Q2" s="936"/>
      <c r="R2" s="936"/>
      <c r="S2" s="936"/>
      <c r="T2" s="936"/>
      <c r="U2" s="937"/>
      <c r="V2" s="689"/>
      <c r="W2" s="689"/>
      <c r="X2" s="938" t="s">
        <v>2230</v>
      </c>
      <c r="Y2" s="936"/>
      <c r="Z2" s="936"/>
      <c r="AA2" s="936"/>
      <c r="AB2" s="936"/>
      <c r="AC2" s="936"/>
      <c r="AD2" s="936"/>
      <c r="AE2" s="936"/>
      <c r="AF2" s="936"/>
      <c r="AG2" s="935" t="s">
        <v>2231</v>
      </c>
    </row>
    <row r="3" spans="1:33" ht="48" thickBot="1">
      <c r="A3" s="691" t="s">
        <v>2232</v>
      </c>
      <c r="B3" s="691" t="s">
        <v>2233</v>
      </c>
      <c r="C3" s="692" t="s">
        <v>2234</v>
      </c>
      <c r="D3" s="691" t="s">
        <v>2235</v>
      </c>
      <c r="E3" s="691" t="s">
        <v>2236</v>
      </c>
      <c r="F3" s="691" t="s">
        <v>2237</v>
      </c>
      <c r="G3" s="691" t="s">
        <v>2238</v>
      </c>
      <c r="H3" s="693" t="s">
        <v>2239</v>
      </c>
      <c r="I3" s="691" t="s">
        <v>2240</v>
      </c>
      <c r="J3" s="691" t="s">
        <v>2241</v>
      </c>
      <c r="K3" s="691" t="s">
        <v>2242</v>
      </c>
      <c r="L3" s="691" t="s">
        <v>2243</v>
      </c>
      <c r="M3" s="691" t="s">
        <v>2244</v>
      </c>
      <c r="N3" s="691" t="s">
        <v>2245</v>
      </c>
      <c r="O3" s="691" t="s">
        <v>2246</v>
      </c>
      <c r="P3" s="693" t="s">
        <v>2247</v>
      </c>
      <c r="Q3" s="691" t="s">
        <v>2248</v>
      </c>
      <c r="R3" s="694" t="s">
        <v>2249</v>
      </c>
      <c r="S3" s="691" t="s">
        <v>2250</v>
      </c>
      <c r="T3" s="691" t="s">
        <v>2251</v>
      </c>
      <c r="U3" s="691" t="s">
        <v>2252</v>
      </c>
      <c r="V3" s="691" t="s">
        <v>2253</v>
      </c>
      <c r="W3" s="691" t="s">
        <v>2254</v>
      </c>
      <c r="X3" s="693" t="s">
        <v>2255</v>
      </c>
      <c r="Y3" s="691" t="s">
        <v>2256</v>
      </c>
      <c r="Z3" s="693" t="s">
        <v>2257</v>
      </c>
      <c r="AA3" s="691" t="s">
        <v>2258</v>
      </c>
      <c r="AB3" s="691" t="s">
        <v>2259</v>
      </c>
      <c r="AC3" s="691" t="s">
        <v>2260</v>
      </c>
      <c r="AD3" s="691" t="s">
        <v>2261</v>
      </c>
      <c r="AE3" s="691" t="s">
        <v>2262</v>
      </c>
      <c r="AF3" s="695" t="s">
        <v>2263</v>
      </c>
      <c r="AG3" s="939"/>
    </row>
    <row r="4" spans="1:33" ht="16.350000000000001" customHeight="1">
      <c r="A4" s="930" t="s">
        <v>2264</v>
      </c>
      <c r="B4" s="696" t="s">
        <v>2265</v>
      </c>
      <c r="C4" s="697">
        <v>1</v>
      </c>
      <c r="D4" s="698">
        <v>1</v>
      </c>
      <c r="E4" s="698">
        <v>1</v>
      </c>
      <c r="F4" s="698">
        <v>1</v>
      </c>
      <c r="G4" s="698">
        <v>1</v>
      </c>
      <c r="H4" s="698">
        <v>1</v>
      </c>
      <c r="I4" s="698">
        <v>1</v>
      </c>
      <c r="J4" s="698">
        <v>1</v>
      </c>
      <c r="K4" s="698">
        <v>1</v>
      </c>
      <c r="L4" s="698">
        <v>1</v>
      </c>
      <c r="M4" s="698">
        <v>1</v>
      </c>
      <c r="N4" s="698">
        <v>1</v>
      </c>
      <c r="O4" s="698">
        <v>1</v>
      </c>
      <c r="P4" s="698">
        <v>1</v>
      </c>
      <c r="Q4" s="698">
        <v>1</v>
      </c>
      <c r="R4" s="698">
        <v>1</v>
      </c>
      <c r="S4" s="698">
        <v>1</v>
      </c>
      <c r="T4" s="698">
        <v>1</v>
      </c>
      <c r="U4" s="698">
        <v>1</v>
      </c>
      <c r="V4" s="698">
        <v>1</v>
      </c>
      <c r="W4" s="698">
        <v>1</v>
      </c>
      <c r="X4" s="698">
        <v>1</v>
      </c>
      <c r="Y4" s="698">
        <v>1</v>
      </c>
      <c r="Z4" s="698">
        <v>1</v>
      </c>
      <c r="AA4" s="698">
        <v>1</v>
      </c>
      <c r="AB4" s="698">
        <v>1</v>
      </c>
      <c r="AC4" s="698">
        <v>1</v>
      </c>
      <c r="AD4" s="698">
        <v>1</v>
      </c>
      <c r="AE4" s="698">
        <v>1</v>
      </c>
      <c r="AF4" s="698">
        <v>1</v>
      </c>
      <c r="AG4" s="699" t="s">
        <v>2266</v>
      </c>
    </row>
    <row r="5" spans="1:33">
      <c r="A5" s="940"/>
      <c r="B5" s="700" t="s">
        <v>2267</v>
      </c>
      <c r="C5" s="701">
        <v>2</v>
      </c>
      <c r="D5" s="702">
        <v>2</v>
      </c>
      <c r="E5" s="702">
        <v>2</v>
      </c>
      <c r="F5" s="702">
        <v>2</v>
      </c>
      <c r="G5" s="702">
        <v>2</v>
      </c>
      <c r="H5" s="702">
        <v>2</v>
      </c>
      <c r="I5" s="702">
        <v>2</v>
      </c>
      <c r="J5" s="702">
        <v>2</v>
      </c>
      <c r="K5" s="702">
        <v>2</v>
      </c>
      <c r="L5" s="702">
        <v>2</v>
      </c>
      <c r="M5" s="702">
        <v>2</v>
      </c>
      <c r="N5" s="702">
        <v>2</v>
      </c>
      <c r="O5" s="702">
        <v>2</v>
      </c>
      <c r="P5" s="702">
        <v>2</v>
      </c>
      <c r="Q5" s="702">
        <v>2</v>
      </c>
      <c r="R5" s="702">
        <v>2</v>
      </c>
      <c r="S5" s="702">
        <v>2</v>
      </c>
      <c r="T5" s="702">
        <v>2</v>
      </c>
      <c r="U5" s="702">
        <v>2</v>
      </c>
      <c r="V5" s="702">
        <v>2</v>
      </c>
      <c r="W5" s="702">
        <v>2</v>
      </c>
      <c r="X5" s="702">
        <v>2</v>
      </c>
      <c r="Y5" s="702">
        <v>2</v>
      </c>
      <c r="Z5" s="702">
        <v>2</v>
      </c>
      <c r="AA5" s="702">
        <v>2</v>
      </c>
      <c r="AB5" s="702">
        <v>2</v>
      </c>
      <c r="AC5" s="702">
        <v>2</v>
      </c>
      <c r="AD5" s="702">
        <v>2</v>
      </c>
      <c r="AE5" s="702">
        <v>2</v>
      </c>
      <c r="AF5" s="702">
        <v>2</v>
      </c>
      <c r="AG5" s="703" t="s">
        <v>2268</v>
      </c>
    </row>
    <row r="6" spans="1:33">
      <c r="A6" s="940"/>
      <c r="B6" s="700" t="s">
        <v>2269</v>
      </c>
      <c r="C6" s="701">
        <v>6</v>
      </c>
      <c r="D6" s="702">
        <v>6</v>
      </c>
      <c r="E6" s="702">
        <v>6</v>
      </c>
      <c r="F6" s="702">
        <v>6</v>
      </c>
      <c r="G6" s="702">
        <v>6</v>
      </c>
      <c r="H6" s="702">
        <v>6</v>
      </c>
      <c r="I6" s="702">
        <v>6</v>
      </c>
      <c r="J6" s="702">
        <v>6</v>
      </c>
      <c r="K6" s="702">
        <v>6</v>
      </c>
      <c r="L6" s="702">
        <v>6</v>
      </c>
      <c r="M6" s="702">
        <v>6</v>
      </c>
      <c r="N6" s="702">
        <v>6</v>
      </c>
      <c r="O6" s="702">
        <v>6</v>
      </c>
      <c r="P6" s="702">
        <v>6</v>
      </c>
      <c r="Q6" s="702">
        <v>6</v>
      </c>
      <c r="R6" s="702">
        <v>6</v>
      </c>
      <c r="S6" s="702">
        <v>6</v>
      </c>
      <c r="T6" s="702">
        <v>6</v>
      </c>
      <c r="U6" s="702">
        <v>6</v>
      </c>
      <c r="V6" s="702">
        <v>6</v>
      </c>
      <c r="W6" s="702">
        <v>6</v>
      </c>
      <c r="X6" s="702">
        <v>6</v>
      </c>
      <c r="Y6" s="702">
        <v>6</v>
      </c>
      <c r="Z6" s="702">
        <v>6</v>
      </c>
      <c r="AA6" s="702">
        <v>6</v>
      </c>
      <c r="AB6" s="702">
        <v>6</v>
      </c>
      <c r="AC6" s="702">
        <v>6</v>
      </c>
      <c r="AD6" s="702">
        <v>6</v>
      </c>
      <c r="AE6" s="702">
        <v>6</v>
      </c>
      <c r="AF6" s="702">
        <v>6</v>
      </c>
      <c r="AG6" s="703" t="s">
        <v>2268</v>
      </c>
    </row>
    <row r="7" spans="1:33">
      <c r="A7" s="940"/>
      <c r="B7" s="700" t="s">
        <v>2270</v>
      </c>
      <c r="C7" s="701">
        <v>15</v>
      </c>
      <c r="D7" s="700"/>
      <c r="E7" s="700">
        <v>15</v>
      </c>
      <c r="F7" s="700">
        <v>15</v>
      </c>
      <c r="G7" s="700">
        <v>15</v>
      </c>
      <c r="H7" s="700">
        <v>15</v>
      </c>
      <c r="I7" s="704"/>
      <c r="J7" s="700"/>
      <c r="K7" s="700"/>
      <c r="L7" s="700"/>
      <c r="M7" s="700"/>
      <c r="N7" s="700"/>
      <c r="O7" s="700"/>
      <c r="P7" s="700"/>
      <c r="Q7" s="700"/>
      <c r="R7" s="700"/>
      <c r="S7" s="700"/>
      <c r="T7" s="700"/>
      <c r="U7" s="700"/>
      <c r="V7" s="700"/>
      <c r="W7" s="700"/>
      <c r="X7" s="700">
        <v>15</v>
      </c>
      <c r="Y7" s="700">
        <v>15</v>
      </c>
      <c r="Z7" s="700">
        <v>15</v>
      </c>
      <c r="AA7" s="700"/>
      <c r="AB7" s="700"/>
      <c r="AC7" s="700"/>
      <c r="AD7" s="700"/>
      <c r="AE7" s="700"/>
      <c r="AF7" s="700"/>
      <c r="AG7" s="705" t="s">
        <v>2271</v>
      </c>
    </row>
    <row r="8" spans="1:33">
      <c r="A8" s="940"/>
      <c r="B8" s="700" t="s">
        <v>2272</v>
      </c>
      <c r="C8" s="701">
        <v>2</v>
      </c>
      <c r="D8" s="700">
        <v>2</v>
      </c>
      <c r="E8" s="700">
        <v>2</v>
      </c>
      <c r="F8" s="700">
        <v>2</v>
      </c>
      <c r="G8" s="700">
        <v>2</v>
      </c>
      <c r="H8" s="700"/>
      <c r="I8" s="704"/>
      <c r="J8" s="700"/>
      <c r="K8" s="700"/>
      <c r="L8" s="700"/>
      <c r="M8" s="700"/>
      <c r="N8" s="700"/>
      <c r="O8" s="700"/>
      <c r="P8" s="700"/>
      <c r="Q8" s="700"/>
      <c r="R8" s="700"/>
      <c r="S8" s="706"/>
      <c r="T8" s="706"/>
      <c r="U8" s="707"/>
      <c r="V8" s="707"/>
      <c r="W8" s="707"/>
      <c r="X8" s="707">
        <v>2</v>
      </c>
      <c r="Y8" s="707">
        <v>2</v>
      </c>
      <c r="Z8" s="707">
        <v>2</v>
      </c>
      <c r="AA8" s="700"/>
      <c r="AB8" s="700"/>
      <c r="AC8" s="700"/>
      <c r="AD8" s="700"/>
      <c r="AE8" s="700"/>
      <c r="AF8" s="700"/>
      <c r="AG8" s="708" t="s">
        <v>2273</v>
      </c>
    </row>
    <row r="9" spans="1:33">
      <c r="A9" s="940"/>
      <c r="B9" s="700" t="s">
        <v>2274</v>
      </c>
      <c r="C9" s="701">
        <v>8</v>
      </c>
      <c r="D9" s="700"/>
      <c r="E9" s="700"/>
      <c r="F9" s="700"/>
      <c r="G9" s="700"/>
      <c r="H9" s="700"/>
      <c r="I9" s="704"/>
      <c r="J9" s="700"/>
      <c r="K9" s="700"/>
      <c r="L9" s="700"/>
      <c r="M9" s="700"/>
      <c r="N9" s="700"/>
      <c r="O9" s="700">
        <v>8</v>
      </c>
      <c r="P9" s="700">
        <v>8</v>
      </c>
      <c r="Q9" s="700">
        <v>8</v>
      </c>
      <c r="R9" s="700">
        <v>8</v>
      </c>
      <c r="S9" s="700">
        <v>8</v>
      </c>
      <c r="T9" s="700">
        <v>8</v>
      </c>
      <c r="U9" s="700">
        <v>8</v>
      </c>
      <c r="V9" s="700">
        <v>8</v>
      </c>
      <c r="W9" s="700">
        <v>8</v>
      </c>
      <c r="X9" s="700">
        <v>8</v>
      </c>
      <c r="Y9" s="700">
        <v>8</v>
      </c>
      <c r="Z9" s="700">
        <v>8</v>
      </c>
      <c r="AA9" s="700">
        <v>8</v>
      </c>
      <c r="AB9" s="700">
        <v>8</v>
      </c>
      <c r="AC9" s="700">
        <v>8</v>
      </c>
      <c r="AD9" s="700">
        <v>8</v>
      </c>
      <c r="AE9" s="700">
        <v>8</v>
      </c>
      <c r="AF9" s="700">
        <v>8</v>
      </c>
      <c r="AG9" s="709" t="s">
        <v>2275</v>
      </c>
    </row>
    <row r="10" spans="1:33">
      <c r="A10" s="940"/>
      <c r="B10" s="700" t="s">
        <v>2276</v>
      </c>
      <c r="C10" s="701">
        <v>8</v>
      </c>
      <c r="D10" s="700"/>
      <c r="E10" s="700"/>
      <c r="F10" s="700">
        <v>8</v>
      </c>
      <c r="G10" s="700">
        <v>8</v>
      </c>
      <c r="H10" s="700">
        <v>8</v>
      </c>
      <c r="I10" s="704"/>
      <c r="J10" s="700"/>
      <c r="K10" s="700"/>
      <c r="L10" s="700"/>
      <c r="M10" s="700"/>
      <c r="N10" s="700"/>
      <c r="O10" s="700"/>
      <c r="P10" s="700"/>
      <c r="Q10" s="700"/>
      <c r="R10" s="700"/>
      <c r="S10" s="700"/>
      <c r="T10" s="700"/>
      <c r="U10" s="700"/>
      <c r="V10" s="700"/>
      <c r="W10" s="700"/>
      <c r="X10" s="700"/>
      <c r="Y10" s="700"/>
      <c r="Z10" s="700"/>
      <c r="AA10" s="700">
        <v>8</v>
      </c>
      <c r="AB10" s="700">
        <v>8</v>
      </c>
      <c r="AC10" s="700">
        <v>8</v>
      </c>
      <c r="AD10" s="700"/>
      <c r="AE10" s="700"/>
      <c r="AF10" s="700"/>
      <c r="AG10" s="705" t="s">
        <v>2277</v>
      </c>
    </row>
    <row r="11" spans="1:33">
      <c r="A11" s="940"/>
      <c r="B11" s="700" t="s">
        <v>2278</v>
      </c>
      <c r="C11" s="701">
        <v>4</v>
      </c>
      <c r="D11" s="700">
        <v>4</v>
      </c>
      <c r="E11" s="700">
        <v>4</v>
      </c>
      <c r="F11" s="700">
        <v>4</v>
      </c>
      <c r="G11" s="700">
        <v>4</v>
      </c>
      <c r="H11" s="700">
        <v>4</v>
      </c>
      <c r="I11" s="700">
        <v>4</v>
      </c>
      <c r="J11" s="700"/>
      <c r="K11" s="700"/>
      <c r="L11" s="700"/>
      <c r="M11" s="700"/>
      <c r="N11" s="700"/>
      <c r="O11" s="700"/>
      <c r="P11" s="700"/>
      <c r="Q11" s="700"/>
      <c r="R11" s="700"/>
      <c r="S11" s="700"/>
      <c r="T11" s="700"/>
      <c r="U11" s="700"/>
      <c r="V11" s="700"/>
      <c r="W11" s="700"/>
      <c r="X11" s="700">
        <v>4</v>
      </c>
      <c r="Y11" s="700">
        <v>4</v>
      </c>
      <c r="Z11" s="700">
        <v>4</v>
      </c>
      <c r="AA11" s="700">
        <v>4</v>
      </c>
      <c r="AB11" s="700">
        <v>4</v>
      </c>
      <c r="AC11" s="700">
        <v>4</v>
      </c>
      <c r="AD11" s="700"/>
      <c r="AE11" s="700"/>
      <c r="AF11" s="700"/>
      <c r="AG11" s="709" t="s">
        <v>2279</v>
      </c>
    </row>
    <row r="12" spans="1:33" ht="31.5">
      <c r="A12" s="940"/>
      <c r="B12" s="700" t="s">
        <v>2280</v>
      </c>
      <c r="C12" s="701">
        <v>2</v>
      </c>
      <c r="D12" s="702">
        <v>2</v>
      </c>
      <c r="E12" s="702">
        <v>2</v>
      </c>
      <c r="F12" s="702">
        <v>2</v>
      </c>
      <c r="G12" s="702">
        <v>2</v>
      </c>
      <c r="H12" s="702">
        <v>2</v>
      </c>
      <c r="I12" s="702">
        <v>2</v>
      </c>
      <c r="J12" s="702">
        <v>2</v>
      </c>
      <c r="K12" s="702">
        <v>2</v>
      </c>
      <c r="L12" s="702">
        <v>2</v>
      </c>
      <c r="M12" s="702">
        <v>2</v>
      </c>
      <c r="N12" s="702">
        <v>2</v>
      </c>
      <c r="O12" s="702">
        <v>2</v>
      </c>
      <c r="P12" s="702">
        <v>2</v>
      </c>
      <c r="Q12" s="702">
        <v>2</v>
      </c>
      <c r="R12" s="702">
        <v>2</v>
      </c>
      <c r="S12" s="702">
        <v>2</v>
      </c>
      <c r="T12" s="702">
        <v>2</v>
      </c>
      <c r="U12" s="702">
        <v>2</v>
      </c>
      <c r="V12" s="702">
        <v>2</v>
      </c>
      <c r="W12" s="702">
        <v>2</v>
      </c>
      <c r="X12" s="702">
        <v>2</v>
      </c>
      <c r="Y12" s="702">
        <v>2</v>
      </c>
      <c r="Z12" s="702">
        <v>2</v>
      </c>
      <c r="AA12" s="702">
        <v>2</v>
      </c>
      <c r="AB12" s="702">
        <v>2</v>
      </c>
      <c r="AC12" s="702">
        <v>2</v>
      </c>
      <c r="AD12" s="702">
        <v>2</v>
      </c>
      <c r="AE12" s="702">
        <v>2</v>
      </c>
      <c r="AF12" s="702">
        <v>2</v>
      </c>
      <c r="AG12" s="705" t="s">
        <v>2281</v>
      </c>
    </row>
    <row r="13" spans="1:33">
      <c r="A13" s="940"/>
      <c r="B13" s="704" t="s">
        <v>2282</v>
      </c>
      <c r="C13" s="701">
        <v>2</v>
      </c>
      <c r="D13" s="702">
        <v>2</v>
      </c>
      <c r="E13" s="702">
        <v>2</v>
      </c>
      <c r="F13" s="702">
        <v>2</v>
      </c>
      <c r="G13" s="702">
        <v>2</v>
      </c>
      <c r="H13" s="702">
        <v>2</v>
      </c>
      <c r="I13" s="702">
        <v>2</v>
      </c>
      <c r="J13" s="702">
        <v>2</v>
      </c>
      <c r="K13" s="702">
        <v>2</v>
      </c>
      <c r="L13" s="702">
        <v>2</v>
      </c>
      <c r="M13" s="702">
        <v>2</v>
      </c>
      <c r="N13" s="702">
        <v>2</v>
      </c>
      <c r="O13" s="702">
        <v>2</v>
      </c>
      <c r="P13" s="702">
        <v>2</v>
      </c>
      <c r="Q13" s="702">
        <v>2</v>
      </c>
      <c r="R13" s="702">
        <v>2</v>
      </c>
      <c r="S13" s="702">
        <v>2</v>
      </c>
      <c r="T13" s="702">
        <v>2</v>
      </c>
      <c r="U13" s="702">
        <v>2</v>
      </c>
      <c r="V13" s="702">
        <v>2</v>
      </c>
      <c r="W13" s="702">
        <v>2</v>
      </c>
      <c r="X13" s="702">
        <v>2</v>
      </c>
      <c r="Y13" s="702">
        <v>2</v>
      </c>
      <c r="Z13" s="702">
        <v>2</v>
      </c>
      <c r="AA13" s="702">
        <v>2</v>
      </c>
      <c r="AB13" s="702">
        <v>2</v>
      </c>
      <c r="AC13" s="702">
        <v>2</v>
      </c>
      <c r="AD13" s="702">
        <v>2</v>
      </c>
      <c r="AE13" s="702">
        <v>2</v>
      </c>
      <c r="AF13" s="702">
        <v>2</v>
      </c>
      <c r="AG13" s="708" t="s">
        <v>2283</v>
      </c>
    </row>
    <row r="14" spans="1:33" ht="16.350000000000001" customHeight="1">
      <c r="A14" s="940"/>
      <c r="B14" s="704" t="s">
        <v>2284</v>
      </c>
      <c r="C14" s="701">
        <v>6</v>
      </c>
      <c r="D14" s="700"/>
      <c r="E14" s="700"/>
      <c r="F14" s="700"/>
      <c r="G14" s="700"/>
      <c r="H14" s="700"/>
      <c r="I14" s="700">
        <v>6</v>
      </c>
      <c r="J14" s="700">
        <v>6</v>
      </c>
      <c r="K14" s="700">
        <v>6</v>
      </c>
      <c r="L14" s="700">
        <v>6</v>
      </c>
      <c r="M14" s="700"/>
      <c r="N14" s="700"/>
      <c r="O14" s="700"/>
      <c r="P14" s="700"/>
      <c r="Q14" s="700"/>
      <c r="R14" s="700"/>
      <c r="S14" s="700"/>
      <c r="T14" s="700"/>
      <c r="U14" s="700"/>
      <c r="V14" s="700"/>
      <c r="W14" s="700"/>
      <c r="X14" s="700"/>
      <c r="Y14" s="700"/>
      <c r="Z14" s="700"/>
      <c r="AA14" s="700">
        <v>6</v>
      </c>
      <c r="AB14" s="700">
        <v>6</v>
      </c>
      <c r="AC14" s="700">
        <v>6</v>
      </c>
      <c r="AD14" s="700">
        <v>6</v>
      </c>
      <c r="AE14" s="700"/>
      <c r="AF14" s="700"/>
      <c r="AG14" s="705" t="s">
        <v>2285</v>
      </c>
    </row>
    <row r="15" spans="1:33">
      <c r="A15" s="940"/>
      <c r="B15" s="704" t="s">
        <v>2286</v>
      </c>
      <c r="C15" s="701">
        <v>6</v>
      </c>
      <c r="D15" s="700">
        <v>6</v>
      </c>
      <c r="E15" s="700">
        <v>6</v>
      </c>
      <c r="F15" s="700">
        <v>3</v>
      </c>
      <c r="G15" s="700">
        <v>3</v>
      </c>
      <c r="H15" s="700"/>
      <c r="I15" s="700"/>
      <c r="J15" s="700"/>
      <c r="K15" s="700"/>
      <c r="L15" s="700"/>
      <c r="M15" s="700"/>
      <c r="N15" s="700"/>
      <c r="O15" s="700"/>
      <c r="P15" s="700"/>
      <c r="Q15" s="700"/>
      <c r="R15" s="700"/>
      <c r="S15" s="700"/>
      <c r="T15" s="700"/>
      <c r="U15" s="700"/>
      <c r="V15" s="700"/>
      <c r="W15" s="700"/>
      <c r="X15" s="700">
        <v>6</v>
      </c>
      <c r="Y15" s="700">
        <v>6</v>
      </c>
      <c r="Z15" s="700">
        <v>3</v>
      </c>
      <c r="AA15" s="700">
        <v>3</v>
      </c>
      <c r="AB15" s="700"/>
      <c r="AC15" s="700"/>
      <c r="AD15" s="700"/>
      <c r="AE15" s="700"/>
      <c r="AF15" s="700"/>
      <c r="AG15" s="708" t="s">
        <v>2287</v>
      </c>
    </row>
    <row r="16" spans="1:33">
      <c r="A16" s="940"/>
      <c r="B16" s="704" t="s">
        <v>2288</v>
      </c>
      <c r="C16" s="701">
        <v>2</v>
      </c>
      <c r="D16" s="700"/>
      <c r="E16" s="700"/>
      <c r="F16" s="700"/>
      <c r="G16" s="700"/>
      <c r="H16" s="700"/>
      <c r="I16" s="700"/>
      <c r="J16" s="700"/>
      <c r="K16" s="700"/>
      <c r="L16" s="700"/>
      <c r="M16" s="700"/>
      <c r="N16" s="700"/>
      <c r="O16" s="700"/>
      <c r="P16" s="700"/>
      <c r="Q16" s="700"/>
      <c r="R16" s="700">
        <v>2</v>
      </c>
      <c r="S16" s="700">
        <v>2</v>
      </c>
      <c r="T16" s="700">
        <v>2</v>
      </c>
      <c r="U16" s="700">
        <v>2</v>
      </c>
      <c r="V16" s="700"/>
      <c r="W16" s="700"/>
      <c r="X16" s="700"/>
      <c r="Y16" s="700"/>
      <c r="Z16" s="700"/>
      <c r="AA16" s="700"/>
      <c r="AB16" s="700"/>
      <c r="AC16" s="700"/>
      <c r="AD16" s="700"/>
      <c r="AE16" s="700"/>
      <c r="AF16" s="700"/>
      <c r="AG16" s="705" t="s">
        <v>2289</v>
      </c>
    </row>
    <row r="17" spans="1:33" ht="16.5" thickBot="1">
      <c r="A17" s="941"/>
      <c r="B17" s="933" t="s">
        <v>2290</v>
      </c>
      <c r="C17" s="934"/>
      <c r="D17" s="710">
        <f>SUM(D4:D16)</f>
        <v>25</v>
      </c>
      <c r="E17" s="710">
        <f>SUM(E4:E16)</f>
        <v>40</v>
      </c>
      <c r="F17" s="710">
        <f t="shared" ref="F17:AF17" si="0">SUM(F4:F16)</f>
        <v>45</v>
      </c>
      <c r="G17" s="710">
        <f t="shared" si="0"/>
        <v>45</v>
      </c>
      <c r="H17" s="710">
        <f t="shared" si="0"/>
        <v>40</v>
      </c>
      <c r="I17" s="710">
        <f t="shared" si="0"/>
        <v>23</v>
      </c>
      <c r="J17" s="710">
        <f t="shared" si="0"/>
        <v>19</v>
      </c>
      <c r="K17" s="710">
        <f t="shared" si="0"/>
        <v>19</v>
      </c>
      <c r="L17" s="710">
        <f t="shared" si="0"/>
        <v>19</v>
      </c>
      <c r="M17" s="710">
        <f t="shared" si="0"/>
        <v>13</v>
      </c>
      <c r="N17" s="710">
        <f t="shared" si="0"/>
        <v>13</v>
      </c>
      <c r="O17" s="710">
        <f t="shared" si="0"/>
        <v>21</v>
      </c>
      <c r="P17" s="710">
        <f t="shared" si="0"/>
        <v>21</v>
      </c>
      <c r="Q17" s="710">
        <f t="shared" si="0"/>
        <v>21</v>
      </c>
      <c r="R17" s="710">
        <f t="shared" si="0"/>
        <v>23</v>
      </c>
      <c r="S17" s="710">
        <f t="shared" si="0"/>
        <v>23</v>
      </c>
      <c r="T17" s="710">
        <f t="shared" si="0"/>
        <v>23</v>
      </c>
      <c r="U17" s="710">
        <f t="shared" si="0"/>
        <v>23</v>
      </c>
      <c r="V17" s="710">
        <f t="shared" si="0"/>
        <v>21</v>
      </c>
      <c r="W17" s="710">
        <f t="shared" si="0"/>
        <v>21</v>
      </c>
      <c r="X17" s="710">
        <f t="shared" si="0"/>
        <v>48</v>
      </c>
      <c r="Y17" s="710">
        <f t="shared" si="0"/>
        <v>48</v>
      </c>
      <c r="Z17" s="710">
        <f t="shared" si="0"/>
        <v>45</v>
      </c>
      <c r="AA17" s="710">
        <f t="shared" si="0"/>
        <v>42</v>
      </c>
      <c r="AB17" s="710">
        <f t="shared" si="0"/>
        <v>39</v>
      </c>
      <c r="AC17" s="710">
        <f t="shared" si="0"/>
        <v>39</v>
      </c>
      <c r="AD17" s="710">
        <f t="shared" si="0"/>
        <v>27</v>
      </c>
      <c r="AE17" s="710">
        <f t="shared" si="0"/>
        <v>21</v>
      </c>
      <c r="AF17" s="710">
        <f t="shared" si="0"/>
        <v>21</v>
      </c>
      <c r="AG17" s="711"/>
    </row>
    <row r="18" spans="1:33">
      <c r="A18" s="930" t="s">
        <v>2291</v>
      </c>
      <c r="B18" s="696" t="s">
        <v>2292</v>
      </c>
      <c r="C18" s="697">
        <v>30</v>
      </c>
      <c r="D18" s="696"/>
      <c r="E18" s="696">
        <v>30</v>
      </c>
      <c r="F18" s="696">
        <v>30</v>
      </c>
      <c r="G18" s="696">
        <v>30</v>
      </c>
      <c r="H18" s="696">
        <v>30</v>
      </c>
      <c r="I18" s="712"/>
      <c r="J18" s="696"/>
      <c r="K18" s="696"/>
      <c r="L18" s="696"/>
      <c r="M18" s="696"/>
      <c r="N18" s="696"/>
      <c r="O18" s="696"/>
      <c r="P18" s="696"/>
      <c r="Q18" s="696"/>
      <c r="R18" s="696"/>
      <c r="S18" s="696"/>
      <c r="T18" s="696"/>
      <c r="U18" s="696"/>
      <c r="V18" s="696"/>
      <c r="W18" s="696"/>
      <c r="X18" s="713">
        <v>30</v>
      </c>
      <c r="Y18" s="714">
        <v>30</v>
      </c>
      <c r="Z18" s="714">
        <v>30</v>
      </c>
      <c r="AA18" s="696"/>
      <c r="AB18" s="696"/>
      <c r="AC18" s="696"/>
      <c r="AD18" s="696"/>
      <c r="AE18" s="696"/>
      <c r="AF18" s="696"/>
      <c r="AG18" s="715" t="s">
        <v>2293</v>
      </c>
    </row>
    <row r="19" spans="1:33">
      <c r="A19" s="931"/>
      <c r="B19" s="700" t="s">
        <v>2294</v>
      </c>
      <c r="C19" s="701">
        <v>4</v>
      </c>
      <c r="D19" s="700">
        <v>4</v>
      </c>
      <c r="E19" s="700">
        <v>4</v>
      </c>
      <c r="F19" s="700">
        <v>4</v>
      </c>
      <c r="G19" s="700">
        <v>4</v>
      </c>
      <c r="H19" s="700"/>
      <c r="I19" s="704"/>
      <c r="J19" s="700"/>
      <c r="K19" s="700"/>
      <c r="L19" s="700"/>
      <c r="M19" s="700"/>
      <c r="N19" s="700"/>
      <c r="O19" s="700"/>
      <c r="P19" s="700"/>
      <c r="Q19" s="700"/>
      <c r="R19" s="700"/>
      <c r="S19" s="700"/>
      <c r="T19" s="700"/>
      <c r="U19" s="700"/>
      <c r="V19" s="700"/>
      <c r="W19" s="700"/>
      <c r="X19" s="700">
        <v>4</v>
      </c>
      <c r="Y19" s="700">
        <v>4</v>
      </c>
      <c r="Z19" s="700">
        <v>4</v>
      </c>
      <c r="AA19" s="700"/>
      <c r="AB19" s="700"/>
      <c r="AC19" s="700"/>
      <c r="AD19" s="700"/>
      <c r="AE19" s="700"/>
      <c r="AF19" s="700"/>
      <c r="AG19" s="708" t="s">
        <v>2293</v>
      </c>
    </row>
    <row r="20" spans="1:33">
      <c r="A20" s="931"/>
      <c r="B20" s="700" t="s">
        <v>2295</v>
      </c>
      <c r="C20" s="701">
        <v>16</v>
      </c>
      <c r="D20" s="700"/>
      <c r="E20" s="700"/>
      <c r="F20" s="700"/>
      <c r="G20" s="700"/>
      <c r="H20" s="700"/>
      <c r="I20" s="704"/>
      <c r="J20" s="700"/>
      <c r="K20" s="700"/>
      <c r="L20" s="700"/>
      <c r="M20" s="700"/>
      <c r="N20" s="700"/>
      <c r="O20" s="700"/>
      <c r="P20" s="700"/>
      <c r="Q20" s="700"/>
      <c r="R20" s="700"/>
      <c r="S20" s="700">
        <v>16</v>
      </c>
      <c r="T20" s="700">
        <v>16</v>
      </c>
      <c r="U20" s="700">
        <v>16</v>
      </c>
      <c r="V20" s="700">
        <v>16</v>
      </c>
      <c r="W20" s="700">
        <v>16</v>
      </c>
      <c r="X20" s="700">
        <v>16</v>
      </c>
      <c r="Y20" s="700">
        <v>16</v>
      </c>
      <c r="Z20" s="700">
        <v>16</v>
      </c>
      <c r="AA20" s="700">
        <v>16</v>
      </c>
      <c r="AB20" s="700">
        <v>16</v>
      </c>
      <c r="AC20" s="700">
        <v>16</v>
      </c>
      <c r="AD20" s="700">
        <v>16</v>
      </c>
      <c r="AE20" s="700">
        <v>16</v>
      </c>
      <c r="AF20" s="700">
        <v>16</v>
      </c>
      <c r="AG20" s="709" t="s">
        <v>2296</v>
      </c>
    </row>
    <row r="21" spans="1:33">
      <c r="A21" s="931"/>
      <c r="B21" s="700" t="s">
        <v>2297</v>
      </c>
      <c r="C21" s="701">
        <v>8</v>
      </c>
      <c r="D21" s="700"/>
      <c r="E21" s="700"/>
      <c r="F21" s="700">
        <v>8</v>
      </c>
      <c r="G21" s="700">
        <v>8</v>
      </c>
      <c r="H21" s="700">
        <v>8</v>
      </c>
      <c r="I21" s="704"/>
      <c r="J21" s="700"/>
      <c r="K21" s="700"/>
      <c r="L21" s="700"/>
      <c r="M21" s="700"/>
      <c r="N21" s="700"/>
      <c r="O21" s="700"/>
      <c r="P21" s="700"/>
      <c r="Q21" s="700"/>
      <c r="R21" s="700"/>
      <c r="S21" s="700"/>
      <c r="T21" s="700"/>
      <c r="U21" s="700"/>
      <c r="V21" s="700"/>
      <c r="W21" s="700"/>
      <c r="X21" s="700"/>
      <c r="Y21" s="700"/>
      <c r="Z21" s="700"/>
      <c r="AA21" s="700">
        <v>8</v>
      </c>
      <c r="AB21" s="700">
        <v>8</v>
      </c>
      <c r="AC21" s="700">
        <v>8</v>
      </c>
      <c r="AD21" s="700"/>
      <c r="AE21" s="700"/>
      <c r="AF21" s="716"/>
      <c r="AG21" s="705" t="s">
        <v>2298</v>
      </c>
    </row>
    <row r="22" spans="1:33">
      <c r="A22" s="931"/>
      <c r="B22" s="700" t="s">
        <v>2299</v>
      </c>
      <c r="C22" s="701">
        <v>2</v>
      </c>
      <c r="D22" s="706">
        <v>4</v>
      </c>
      <c r="E22" s="707">
        <v>4</v>
      </c>
      <c r="F22" s="707">
        <v>4</v>
      </c>
      <c r="G22" s="707">
        <v>4</v>
      </c>
      <c r="H22" s="707">
        <v>4</v>
      </c>
      <c r="I22" s="707">
        <v>4</v>
      </c>
      <c r="J22" s="700"/>
      <c r="K22" s="700"/>
      <c r="L22" s="700"/>
      <c r="M22" s="700"/>
      <c r="N22" s="706"/>
      <c r="O22" s="706"/>
      <c r="P22" s="706"/>
      <c r="Q22" s="706"/>
      <c r="R22" s="706"/>
      <c r="S22" s="706"/>
      <c r="T22" s="706"/>
      <c r="U22" s="706"/>
      <c r="V22" s="706"/>
      <c r="W22" s="706"/>
      <c r="X22" s="706">
        <v>2</v>
      </c>
      <c r="Y22" s="706">
        <v>2</v>
      </c>
      <c r="Z22" s="706">
        <v>2</v>
      </c>
      <c r="AA22" s="706">
        <v>2</v>
      </c>
      <c r="AB22" s="706">
        <v>2</v>
      </c>
      <c r="AC22" s="706">
        <v>2</v>
      </c>
      <c r="AD22" s="706"/>
      <c r="AE22" s="706"/>
      <c r="AF22" s="716"/>
      <c r="AG22" s="709" t="s">
        <v>2300</v>
      </c>
    </row>
    <row r="23" spans="1:33" ht="31.5">
      <c r="A23" s="931"/>
      <c r="B23" s="700" t="s">
        <v>2301</v>
      </c>
      <c r="C23" s="717">
        <v>4</v>
      </c>
      <c r="D23" s="702">
        <v>4</v>
      </c>
      <c r="E23" s="702">
        <v>4</v>
      </c>
      <c r="F23" s="702">
        <v>4</v>
      </c>
      <c r="G23" s="702">
        <v>4</v>
      </c>
      <c r="H23" s="702">
        <v>4</v>
      </c>
      <c r="I23" s="702">
        <v>4</v>
      </c>
      <c r="J23" s="702">
        <v>4</v>
      </c>
      <c r="K23" s="702">
        <v>4</v>
      </c>
      <c r="L23" s="702">
        <v>4</v>
      </c>
      <c r="M23" s="702">
        <v>4</v>
      </c>
      <c r="N23" s="702">
        <v>4</v>
      </c>
      <c r="O23" s="702">
        <v>4</v>
      </c>
      <c r="P23" s="702">
        <v>4</v>
      </c>
      <c r="Q23" s="702">
        <v>4</v>
      </c>
      <c r="R23" s="702">
        <v>4</v>
      </c>
      <c r="S23" s="702">
        <v>4</v>
      </c>
      <c r="T23" s="702">
        <v>4</v>
      </c>
      <c r="U23" s="702">
        <v>4</v>
      </c>
      <c r="V23" s="702">
        <v>4</v>
      </c>
      <c r="W23" s="702">
        <v>4</v>
      </c>
      <c r="X23" s="702">
        <v>4</v>
      </c>
      <c r="Y23" s="702">
        <v>4</v>
      </c>
      <c r="Z23" s="702">
        <v>4</v>
      </c>
      <c r="AA23" s="702">
        <v>4</v>
      </c>
      <c r="AB23" s="702">
        <v>4</v>
      </c>
      <c r="AC23" s="702">
        <v>4</v>
      </c>
      <c r="AD23" s="702">
        <v>4</v>
      </c>
      <c r="AE23" s="702">
        <v>4</v>
      </c>
      <c r="AF23" s="702">
        <v>4</v>
      </c>
      <c r="AG23" s="705" t="s">
        <v>2302</v>
      </c>
    </row>
    <row r="24" spans="1:33">
      <c r="A24" s="931"/>
      <c r="B24" s="700" t="s">
        <v>2303</v>
      </c>
      <c r="C24" s="717">
        <v>2</v>
      </c>
      <c r="D24" s="702">
        <v>2</v>
      </c>
      <c r="E24" s="702">
        <v>2</v>
      </c>
      <c r="F24" s="702">
        <v>2</v>
      </c>
      <c r="G24" s="702">
        <v>2</v>
      </c>
      <c r="H24" s="702">
        <v>2</v>
      </c>
      <c r="I24" s="702">
        <v>2</v>
      </c>
      <c r="J24" s="702">
        <v>2</v>
      </c>
      <c r="K24" s="702">
        <v>2</v>
      </c>
      <c r="L24" s="702">
        <v>2</v>
      </c>
      <c r="M24" s="702">
        <v>2</v>
      </c>
      <c r="N24" s="702">
        <v>2</v>
      </c>
      <c r="O24" s="702">
        <v>2</v>
      </c>
      <c r="P24" s="702">
        <v>2</v>
      </c>
      <c r="Q24" s="702">
        <v>2</v>
      </c>
      <c r="R24" s="702">
        <v>2</v>
      </c>
      <c r="S24" s="702">
        <v>2</v>
      </c>
      <c r="T24" s="702">
        <v>2</v>
      </c>
      <c r="U24" s="702">
        <v>2</v>
      </c>
      <c r="V24" s="702">
        <v>2</v>
      </c>
      <c r="W24" s="702">
        <v>2</v>
      </c>
      <c r="X24" s="702">
        <v>2</v>
      </c>
      <c r="Y24" s="702">
        <v>2</v>
      </c>
      <c r="Z24" s="702">
        <v>2</v>
      </c>
      <c r="AA24" s="702">
        <v>2</v>
      </c>
      <c r="AB24" s="702">
        <v>2</v>
      </c>
      <c r="AC24" s="702">
        <v>2</v>
      </c>
      <c r="AD24" s="702">
        <v>2</v>
      </c>
      <c r="AE24" s="702">
        <v>2</v>
      </c>
      <c r="AF24" s="702">
        <v>2</v>
      </c>
      <c r="AG24" s="708" t="s">
        <v>2304</v>
      </c>
    </row>
    <row r="25" spans="1:33">
      <c r="A25" s="931"/>
      <c r="B25" s="704" t="s">
        <v>2305</v>
      </c>
      <c r="C25" s="701">
        <v>12</v>
      </c>
      <c r="D25" s="700"/>
      <c r="E25" s="700"/>
      <c r="F25" s="700"/>
      <c r="G25" s="700"/>
      <c r="H25" s="700"/>
      <c r="I25" s="700">
        <v>12</v>
      </c>
      <c r="J25" s="700">
        <v>12</v>
      </c>
      <c r="K25" s="700">
        <v>12</v>
      </c>
      <c r="L25" s="700">
        <v>12</v>
      </c>
      <c r="M25" s="700"/>
      <c r="N25" s="700"/>
      <c r="O25" s="700"/>
      <c r="P25" s="700"/>
      <c r="Q25" s="700"/>
      <c r="R25" s="700"/>
      <c r="S25" s="700"/>
      <c r="T25" s="700"/>
      <c r="U25" s="700"/>
      <c r="V25" s="700"/>
      <c r="W25" s="700"/>
      <c r="X25" s="700"/>
      <c r="Y25" s="700"/>
      <c r="Z25" s="700"/>
      <c r="AA25" s="700">
        <v>12</v>
      </c>
      <c r="AB25" s="700">
        <v>12</v>
      </c>
      <c r="AC25" s="700">
        <v>12</v>
      </c>
      <c r="AD25" s="700">
        <v>12</v>
      </c>
      <c r="AE25" s="700"/>
      <c r="AF25" s="700"/>
      <c r="AG25" s="705" t="s">
        <v>2306</v>
      </c>
    </row>
    <row r="26" spans="1:33">
      <c r="A26" s="931"/>
      <c r="B26" s="704" t="s">
        <v>2307</v>
      </c>
      <c r="C26" s="701">
        <v>12</v>
      </c>
      <c r="D26" s="700">
        <v>12</v>
      </c>
      <c r="E26" s="700">
        <v>12</v>
      </c>
      <c r="F26" s="700">
        <v>6</v>
      </c>
      <c r="G26" s="700">
        <v>6</v>
      </c>
      <c r="H26" s="700"/>
      <c r="I26" s="700"/>
      <c r="J26" s="700"/>
      <c r="K26" s="700"/>
      <c r="L26" s="700"/>
      <c r="M26" s="700"/>
      <c r="N26" s="700"/>
      <c r="O26" s="700"/>
      <c r="P26" s="700"/>
      <c r="Q26" s="700"/>
      <c r="R26" s="700"/>
      <c r="S26" s="700"/>
      <c r="T26" s="700"/>
      <c r="U26" s="700"/>
      <c r="V26" s="700"/>
      <c r="W26" s="700"/>
      <c r="X26" s="700">
        <v>12</v>
      </c>
      <c r="Y26" s="700">
        <v>12</v>
      </c>
      <c r="Z26" s="700">
        <v>6</v>
      </c>
      <c r="AA26" s="700">
        <v>6</v>
      </c>
      <c r="AB26" s="700"/>
      <c r="AC26" s="700"/>
      <c r="AD26" s="700"/>
      <c r="AE26" s="700"/>
      <c r="AF26" s="700"/>
      <c r="AG26" s="708" t="s">
        <v>2308</v>
      </c>
    </row>
    <row r="27" spans="1:33">
      <c r="A27" s="931"/>
      <c r="B27" s="704" t="s">
        <v>2309</v>
      </c>
      <c r="C27" s="701">
        <v>4</v>
      </c>
      <c r="D27" s="700"/>
      <c r="E27" s="700"/>
      <c r="F27" s="700"/>
      <c r="G27" s="700"/>
      <c r="H27" s="700"/>
      <c r="I27" s="700"/>
      <c r="J27" s="700"/>
      <c r="K27" s="700"/>
      <c r="L27" s="700"/>
      <c r="M27" s="700"/>
      <c r="N27" s="700"/>
      <c r="O27" s="700"/>
      <c r="P27" s="700"/>
      <c r="Q27" s="700"/>
      <c r="R27" s="700">
        <v>4</v>
      </c>
      <c r="S27" s="700">
        <v>4</v>
      </c>
      <c r="T27" s="700">
        <v>4</v>
      </c>
      <c r="U27" s="700">
        <v>4</v>
      </c>
      <c r="V27" s="700"/>
      <c r="W27" s="700"/>
      <c r="X27" s="700"/>
      <c r="Y27" s="700"/>
      <c r="Z27" s="700"/>
      <c r="AA27" s="700"/>
      <c r="AB27" s="700"/>
      <c r="AC27" s="700"/>
      <c r="AD27" s="700"/>
      <c r="AE27" s="700"/>
      <c r="AF27" s="700"/>
      <c r="AG27" s="705" t="s">
        <v>2310</v>
      </c>
    </row>
    <row r="28" spans="1:33" ht="16.5" thickBot="1">
      <c r="A28" s="932"/>
      <c r="B28" s="933" t="s">
        <v>2311</v>
      </c>
      <c r="C28" s="934"/>
      <c r="D28" s="718">
        <f>SUM(D18:D27)</f>
        <v>26</v>
      </c>
      <c r="E28" s="718">
        <f>SUM(E18:E27)</f>
        <v>56</v>
      </c>
      <c r="F28" s="718">
        <f t="shared" ref="F28:AF28" si="1">SUM(F18:F27)</f>
        <v>58</v>
      </c>
      <c r="G28" s="718">
        <f t="shared" si="1"/>
        <v>58</v>
      </c>
      <c r="H28" s="718">
        <f t="shared" si="1"/>
        <v>48</v>
      </c>
      <c r="I28" s="718">
        <f t="shared" si="1"/>
        <v>22</v>
      </c>
      <c r="J28" s="718">
        <f t="shared" si="1"/>
        <v>18</v>
      </c>
      <c r="K28" s="718">
        <f t="shared" si="1"/>
        <v>18</v>
      </c>
      <c r="L28" s="718">
        <f t="shared" si="1"/>
        <v>18</v>
      </c>
      <c r="M28" s="718">
        <f t="shared" si="1"/>
        <v>6</v>
      </c>
      <c r="N28" s="718">
        <f t="shared" si="1"/>
        <v>6</v>
      </c>
      <c r="O28" s="718">
        <f t="shared" si="1"/>
        <v>6</v>
      </c>
      <c r="P28" s="718">
        <f t="shared" si="1"/>
        <v>6</v>
      </c>
      <c r="Q28" s="718">
        <f t="shared" si="1"/>
        <v>6</v>
      </c>
      <c r="R28" s="718">
        <f t="shared" si="1"/>
        <v>10</v>
      </c>
      <c r="S28" s="718">
        <f t="shared" si="1"/>
        <v>26</v>
      </c>
      <c r="T28" s="718">
        <f t="shared" si="1"/>
        <v>26</v>
      </c>
      <c r="U28" s="718">
        <f t="shared" si="1"/>
        <v>26</v>
      </c>
      <c r="V28" s="718">
        <f t="shared" si="1"/>
        <v>22</v>
      </c>
      <c r="W28" s="718">
        <f t="shared" si="1"/>
        <v>22</v>
      </c>
      <c r="X28" s="718">
        <f t="shared" si="1"/>
        <v>70</v>
      </c>
      <c r="Y28" s="718">
        <f t="shared" si="1"/>
        <v>70</v>
      </c>
      <c r="Z28" s="718">
        <f t="shared" si="1"/>
        <v>64</v>
      </c>
      <c r="AA28" s="718">
        <f t="shared" si="1"/>
        <v>50</v>
      </c>
      <c r="AB28" s="718">
        <f t="shared" si="1"/>
        <v>44</v>
      </c>
      <c r="AC28" s="718">
        <f t="shared" si="1"/>
        <v>44</v>
      </c>
      <c r="AD28" s="718">
        <f t="shared" si="1"/>
        <v>34</v>
      </c>
      <c r="AE28" s="718">
        <f t="shared" si="1"/>
        <v>22</v>
      </c>
      <c r="AF28" s="718">
        <f t="shared" si="1"/>
        <v>22</v>
      </c>
      <c r="AG28" s="711"/>
    </row>
    <row r="29" spans="1:33">
      <c r="A29" s="930" t="s">
        <v>2312</v>
      </c>
      <c r="B29" s="696" t="s">
        <v>2313</v>
      </c>
      <c r="C29" s="697">
        <v>1</v>
      </c>
      <c r="D29" s="698">
        <v>1</v>
      </c>
      <c r="E29" s="698">
        <v>1</v>
      </c>
      <c r="F29" s="698">
        <v>1</v>
      </c>
      <c r="G29" s="698">
        <v>1</v>
      </c>
      <c r="H29" s="698">
        <v>1</v>
      </c>
      <c r="I29" s="698">
        <v>1</v>
      </c>
      <c r="J29" s="698">
        <v>1</v>
      </c>
      <c r="K29" s="698">
        <v>1</v>
      </c>
      <c r="L29" s="698">
        <v>1</v>
      </c>
      <c r="M29" s="698">
        <v>1</v>
      </c>
      <c r="N29" s="698">
        <v>1</v>
      </c>
      <c r="O29" s="698">
        <v>1</v>
      </c>
      <c r="P29" s="698">
        <v>1</v>
      </c>
      <c r="Q29" s="698">
        <v>1</v>
      </c>
      <c r="R29" s="698">
        <v>1</v>
      </c>
      <c r="S29" s="698">
        <v>1</v>
      </c>
      <c r="T29" s="698">
        <v>1</v>
      </c>
      <c r="U29" s="698">
        <v>1</v>
      </c>
      <c r="V29" s="698">
        <v>1</v>
      </c>
      <c r="W29" s="698">
        <v>1</v>
      </c>
      <c r="X29" s="698">
        <v>1</v>
      </c>
      <c r="Y29" s="698">
        <v>1</v>
      </c>
      <c r="Z29" s="698">
        <v>1</v>
      </c>
      <c r="AA29" s="698">
        <v>1</v>
      </c>
      <c r="AB29" s="698">
        <v>1</v>
      </c>
      <c r="AC29" s="698">
        <v>1</v>
      </c>
      <c r="AD29" s="698">
        <v>1</v>
      </c>
      <c r="AE29" s="698">
        <v>1</v>
      </c>
      <c r="AF29" s="698">
        <v>1</v>
      </c>
      <c r="AG29" s="699" t="s">
        <v>2314</v>
      </c>
    </row>
    <row r="30" spans="1:33">
      <c r="A30" s="931"/>
      <c r="B30" s="700" t="s">
        <v>2315</v>
      </c>
      <c r="C30" s="701">
        <v>2</v>
      </c>
      <c r="D30" s="702">
        <v>2</v>
      </c>
      <c r="E30" s="702">
        <v>2</v>
      </c>
      <c r="F30" s="702">
        <v>2</v>
      </c>
      <c r="G30" s="702">
        <v>2</v>
      </c>
      <c r="H30" s="702">
        <v>2</v>
      </c>
      <c r="I30" s="702">
        <v>2</v>
      </c>
      <c r="J30" s="702">
        <v>2</v>
      </c>
      <c r="K30" s="702">
        <v>2</v>
      </c>
      <c r="L30" s="702">
        <v>2</v>
      </c>
      <c r="M30" s="702">
        <v>2</v>
      </c>
      <c r="N30" s="702">
        <v>2</v>
      </c>
      <c r="O30" s="702">
        <v>2</v>
      </c>
      <c r="P30" s="702">
        <v>2</v>
      </c>
      <c r="Q30" s="702">
        <v>2</v>
      </c>
      <c r="R30" s="702">
        <v>2</v>
      </c>
      <c r="S30" s="702">
        <v>2</v>
      </c>
      <c r="T30" s="702">
        <v>2</v>
      </c>
      <c r="U30" s="702">
        <v>2</v>
      </c>
      <c r="V30" s="702">
        <v>2</v>
      </c>
      <c r="W30" s="702">
        <v>2</v>
      </c>
      <c r="X30" s="702">
        <v>2</v>
      </c>
      <c r="Y30" s="702">
        <v>2</v>
      </c>
      <c r="Z30" s="702">
        <v>2</v>
      </c>
      <c r="AA30" s="702">
        <v>2</v>
      </c>
      <c r="AB30" s="702">
        <v>2</v>
      </c>
      <c r="AC30" s="702">
        <v>2</v>
      </c>
      <c r="AD30" s="702">
        <v>2</v>
      </c>
      <c r="AE30" s="702">
        <v>2</v>
      </c>
      <c r="AF30" s="702">
        <v>2</v>
      </c>
      <c r="AG30" s="703" t="s">
        <v>2316</v>
      </c>
    </row>
    <row r="31" spans="1:33">
      <c r="A31" s="931"/>
      <c r="B31" s="700" t="s">
        <v>2317</v>
      </c>
      <c r="C31" s="701">
        <v>6</v>
      </c>
      <c r="D31" s="702">
        <v>6</v>
      </c>
      <c r="E31" s="702">
        <v>6</v>
      </c>
      <c r="F31" s="702">
        <v>6</v>
      </c>
      <c r="G31" s="702">
        <v>6</v>
      </c>
      <c r="H31" s="702">
        <v>6</v>
      </c>
      <c r="I31" s="702">
        <v>6</v>
      </c>
      <c r="J31" s="702">
        <v>6</v>
      </c>
      <c r="K31" s="702">
        <v>6</v>
      </c>
      <c r="L31" s="702">
        <v>6</v>
      </c>
      <c r="M31" s="702">
        <v>6</v>
      </c>
      <c r="N31" s="702">
        <v>6</v>
      </c>
      <c r="O31" s="702">
        <v>6</v>
      </c>
      <c r="P31" s="702">
        <v>6</v>
      </c>
      <c r="Q31" s="702">
        <v>6</v>
      </c>
      <c r="R31" s="702">
        <v>6</v>
      </c>
      <c r="S31" s="702">
        <v>6</v>
      </c>
      <c r="T31" s="702">
        <v>6</v>
      </c>
      <c r="U31" s="702">
        <v>6</v>
      </c>
      <c r="V31" s="702">
        <v>6</v>
      </c>
      <c r="W31" s="702">
        <v>6</v>
      </c>
      <c r="X31" s="702">
        <v>6</v>
      </c>
      <c r="Y31" s="702">
        <v>6</v>
      </c>
      <c r="Z31" s="702">
        <v>6</v>
      </c>
      <c r="AA31" s="702">
        <v>6</v>
      </c>
      <c r="AB31" s="702">
        <v>6</v>
      </c>
      <c r="AC31" s="702">
        <v>6</v>
      </c>
      <c r="AD31" s="702">
        <v>6</v>
      </c>
      <c r="AE31" s="702">
        <v>6</v>
      </c>
      <c r="AF31" s="702">
        <v>6</v>
      </c>
      <c r="AG31" s="703" t="s">
        <v>2316</v>
      </c>
    </row>
    <row r="32" spans="1:33">
      <c r="A32" s="931"/>
      <c r="B32" s="700" t="s">
        <v>2318</v>
      </c>
      <c r="C32" s="701">
        <v>2</v>
      </c>
      <c r="D32" s="706">
        <v>2</v>
      </c>
      <c r="E32" s="707">
        <v>2</v>
      </c>
      <c r="F32" s="707">
        <v>2</v>
      </c>
      <c r="G32" s="707">
        <v>2</v>
      </c>
      <c r="H32" s="707">
        <v>2</v>
      </c>
      <c r="I32" s="707">
        <v>2</v>
      </c>
      <c r="J32" s="706"/>
      <c r="K32" s="706"/>
      <c r="L32" s="706"/>
      <c r="M32" s="706"/>
      <c r="N32" s="706"/>
      <c r="O32" s="706"/>
      <c r="P32" s="706"/>
      <c r="Q32" s="706"/>
      <c r="R32" s="706"/>
      <c r="S32" s="706"/>
      <c r="T32" s="706"/>
      <c r="U32" s="706"/>
      <c r="V32" s="706"/>
      <c r="W32" s="706"/>
      <c r="X32" s="706">
        <v>2</v>
      </c>
      <c r="Y32" s="706">
        <v>2</v>
      </c>
      <c r="Z32" s="706">
        <v>2</v>
      </c>
      <c r="AA32" s="706">
        <v>2</v>
      </c>
      <c r="AB32" s="706">
        <v>2</v>
      </c>
      <c r="AC32" s="706">
        <v>2</v>
      </c>
      <c r="AD32" s="706"/>
      <c r="AE32" s="706"/>
      <c r="AF32" s="716"/>
      <c r="AG32" s="709" t="s">
        <v>2300</v>
      </c>
    </row>
    <row r="33" spans="1:33" ht="16.5" thickBot="1">
      <c r="A33" s="932"/>
      <c r="B33" s="933" t="s">
        <v>2319</v>
      </c>
      <c r="C33" s="934"/>
      <c r="D33" s="718">
        <f t="shared" ref="D33:AE33" si="2">SUM(D29:D32)</f>
        <v>11</v>
      </c>
      <c r="E33" s="718">
        <f t="shared" si="2"/>
        <v>11</v>
      </c>
      <c r="F33" s="718">
        <f t="shared" si="2"/>
        <v>11</v>
      </c>
      <c r="G33" s="718">
        <f t="shared" si="2"/>
        <v>11</v>
      </c>
      <c r="H33" s="718">
        <f t="shared" si="2"/>
        <v>11</v>
      </c>
      <c r="I33" s="718">
        <f t="shared" si="2"/>
        <v>11</v>
      </c>
      <c r="J33" s="718">
        <f t="shared" si="2"/>
        <v>9</v>
      </c>
      <c r="K33" s="718">
        <f t="shared" si="2"/>
        <v>9</v>
      </c>
      <c r="L33" s="718">
        <f t="shared" si="2"/>
        <v>9</v>
      </c>
      <c r="M33" s="718">
        <f t="shared" si="2"/>
        <v>9</v>
      </c>
      <c r="N33" s="718">
        <f t="shared" si="2"/>
        <v>9</v>
      </c>
      <c r="O33" s="718">
        <f t="shared" si="2"/>
        <v>9</v>
      </c>
      <c r="P33" s="718">
        <f t="shared" si="2"/>
        <v>9</v>
      </c>
      <c r="Q33" s="718">
        <f t="shared" si="2"/>
        <v>9</v>
      </c>
      <c r="R33" s="718">
        <f t="shared" si="2"/>
        <v>9</v>
      </c>
      <c r="S33" s="718">
        <f t="shared" si="2"/>
        <v>9</v>
      </c>
      <c r="T33" s="718">
        <f t="shared" si="2"/>
        <v>9</v>
      </c>
      <c r="U33" s="718">
        <f t="shared" si="2"/>
        <v>9</v>
      </c>
      <c r="V33" s="718">
        <f t="shared" si="2"/>
        <v>9</v>
      </c>
      <c r="W33" s="718">
        <f t="shared" si="2"/>
        <v>9</v>
      </c>
      <c r="X33" s="710">
        <f t="shared" si="2"/>
        <v>11</v>
      </c>
      <c r="Y33" s="718">
        <f t="shared" si="2"/>
        <v>11</v>
      </c>
      <c r="Z33" s="718">
        <f t="shared" si="2"/>
        <v>11</v>
      </c>
      <c r="AA33" s="718">
        <f t="shared" si="2"/>
        <v>11</v>
      </c>
      <c r="AB33" s="718">
        <f t="shared" si="2"/>
        <v>11</v>
      </c>
      <c r="AC33" s="718">
        <f t="shared" si="2"/>
        <v>11</v>
      </c>
      <c r="AD33" s="718">
        <f t="shared" si="2"/>
        <v>9</v>
      </c>
      <c r="AE33" s="718">
        <f t="shared" si="2"/>
        <v>9</v>
      </c>
      <c r="AF33" s="719">
        <v>8</v>
      </c>
      <c r="AG33" s="711"/>
    </row>
    <row r="34" spans="1:33">
      <c r="A34" s="930" t="s">
        <v>2320</v>
      </c>
      <c r="B34" s="696" t="s">
        <v>2317</v>
      </c>
      <c r="C34" s="697">
        <v>6</v>
      </c>
      <c r="D34" s="698">
        <v>6</v>
      </c>
      <c r="E34" s="698">
        <v>6</v>
      </c>
      <c r="F34" s="698">
        <v>6</v>
      </c>
      <c r="G34" s="698">
        <v>6</v>
      </c>
      <c r="H34" s="698">
        <v>6</v>
      </c>
      <c r="I34" s="698">
        <v>6</v>
      </c>
      <c r="J34" s="698">
        <v>6</v>
      </c>
      <c r="K34" s="698">
        <v>6</v>
      </c>
      <c r="L34" s="698">
        <v>6</v>
      </c>
      <c r="M34" s="698">
        <v>6</v>
      </c>
      <c r="N34" s="698">
        <v>6</v>
      </c>
      <c r="O34" s="698">
        <v>6</v>
      </c>
      <c r="P34" s="698">
        <v>6</v>
      </c>
      <c r="Q34" s="698">
        <v>6</v>
      </c>
      <c r="R34" s="698">
        <v>6</v>
      </c>
      <c r="S34" s="698">
        <v>6</v>
      </c>
      <c r="T34" s="698">
        <v>6</v>
      </c>
      <c r="U34" s="698">
        <v>6</v>
      </c>
      <c r="V34" s="698">
        <v>6</v>
      </c>
      <c r="W34" s="698">
        <v>6</v>
      </c>
      <c r="X34" s="698">
        <v>6</v>
      </c>
      <c r="Y34" s="698">
        <v>6</v>
      </c>
      <c r="Z34" s="698">
        <v>6</v>
      </c>
      <c r="AA34" s="698">
        <v>6</v>
      </c>
      <c r="AB34" s="698">
        <v>6</v>
      </c>
      <c r="AC34" s="698">
        <v>6</v>
      </c>
      <c r="AD34" s="698">
        <v>6</v>
      </c>
      <c r="AE34" s="698">
        <v>6</v>
      </c>
      <c r="AF34" s="698">
        <v>6</v>
      </c>
      <c r="AG34" s="703" t="s">
        <v>2316</v>
      </c>
    </row>
    <row r="35" spans="1:33">
      <c r="A35" s="931"/>
      <c r="B35" s="700" t="s">
        <v>2318</v>
      </c>
      <c r="C35" s="701">
        <v>4</v>
      </c>
      <c r="D35" s="700">
        <v>4</v>
      </c>
      <c r="E35" s="704">
        <v>4</v>
      </c>
      <c r="F35" s="700">
        <v>4</v>
      </c>
      <c r="G35" s="700">
        <v>4</v>
      </c>
      <c r="H35" s="700">
        <v>4</v>
      </c>
      <c r="I35" s="704">
        <v>4</v>
      </c>
      <c r="J35" s="700"/>
      <c r="K35" s="700"/>
      <c r="L35" s="700"/>
      <c r="M35" s="700"/>
      <c r="N35" s="700"/>
      <c r="O35" s="700"/>
      <c r="P35" s="700"/>
      <c r="Q35" s="700"/>
      <c r="R35" s="700"/>
      <c r="S35" s="700"/>
      <c r="T35" s="700"/>
      <c r="U35" s="700"/>
      <c r="V35" s="700"/>
      <c r="W35" s="700"/>
      <c r="X35" s="700">
        <v>4</v>
      </c>
      <c r="Y35" s="700">
        <v>4</v>
      </c>
      <c r="Z35" s="700">
        <v>4</v>
      </c>
      <c r="AA35" s="700">
        <v>4</v>
      </c>
      <c r="AB35" s="700">
        <v>4</v>
      </c>
      <c r="AC35" s="700">
        <v>4</v>
      </c>
      <c r="AD35" s="700"/>
      <c r="AE35" s="700"/>
      <c r="AF35" s="700"/>
      <c r="AG35" s="709" t="s">
        <v>2300</v>
      </c>
    </row>
    <row r="36" spans="1:33" ht="16.5" thickBot="1">
      <c r="A36" s="932"/>
      <c r="B36" s="933" t="s">
        <v>2319</v>
      </c>
      <c r="C36" s="934"/>
      <c r="D36" s="718">
        <f t="shared" ref="D36:AE36" si="3">SUM(D34:D35)</f>
        <v>10</v>
      </c>
      <c r="E36" s="718">
        <f t="shared" si="3"/>
        <v>10</v>
      </c>
      <c r="F36" s="718">
        <f t="shared" si="3"/>
        <v>10</v>
      </c>
      <c r="G36" s="718">
        <f t="shared" si="3"/>
        <v>10</v>
      </c>
      <c r="H36" s="718">
        <f t="shared" si="3"/>
        <v>10</v>
      </c>
      <c r="I36" s="718">
        <f t="shared" si="3"/>
        <v>10</v>
      </c>
      <c r="J36" s="718">
        <f t="shared" si="3"/>
        <v>6</v>
      </c>
      <c r="K36" s="718">
        <f t="shared" si="3"/>
        <v>6</v>
      </c>
      <c r="L36" s="718">
        <f t="shared" si="3"/>
        <v>6</v>
      </c>
      <c r="M36" s="718">
        <f t="shared" si="3"/>
        <v>6</v>
      </c>
      <c r="N36" s="718">
        <f t="shared" si="3"/>
        <v>6</v>
      </c>
      <c r="O36" s="718">
        <f t="shared" si="3"/>
        <v>6</v>
      </c>
      <c r="P36" s="718">
        <f t="shared" si="3"/>
        <v>6</v>
      </c>
      <c r="Q36" s="718">
        <f t="shared" si="3"/>
        <v>6</v>
      </c>
      <c r="R36" s="718">
        <f t="shared" si="3"/>
        <v>6</v>
      </c>
      <c r="S36" s="718">
        <f t="shared" si="3"/>
        <v>6</v>
      </c>
      <c r="T36" s="718">
        <f t="shared" si="3"/>
        <v>6</v>
      </c>
      <c r="U36" s="718">
        <f t="shared" si="3"/>
        <v>6</v>
      </c>
      <c r="V36" s="718">
        <f t="shared" si="3"/>
        <v>6</v>
      </c>
      <c r="W36" s="718">
        <f t="shared" si="3"/>
        <v>6</v>
      </c>
      <c r="X36" s="710">
        <f t="shared" si="3"/>
        <v>10</v>
      </c>
      <c r="Y36" s="718">
        <f t="shared" si="3"/>
        <v>10</v>
      </c>
      <c r="Z36" s="718">
        <f t="shared" si="3"/>
        <v>10</v>
      </c>
      <c r="AA36" s="718">
        <f t="shared" si="3"/>
        <v>10</v>
      </c>
      <c r="AB36" s="718">
        <f t="shared" si="3"/>
        <v>10</v>
      </c>
      <c r="AC36" s="718">
        <f t="shared" si="3"/>
        <v>10</v>
      </c>
      <c r="AD36" s="718">
        <f t="shared" si="3"/>
        <v>6</v>
      </c>
      <c r="AE36" s="718">
        <f t="shared" si="3"/>
        <v>6</v>
      </c>
      <c r="AF36" s="719">
        <v>8</v>
      </c>
      <c r="AG36" s="711"/>
    </row>
  </sheetData>
  <mergeCells count="12">
    <mergeCell ref="A2:C2"/>
    <mergeCell ref="D2:U2"/>
    <mergeCell ref="X2:AF2"/>
    <mergeCell ref="AG2:AG3"/>
    <mergeCell ref="A4:A17"/>
    <mergeCell ref="B17:C17"/>
    <mergeCell ref="A18:A28"/>
    <mergeCell ref="B28:C28"/>
    <mergeCell ref="A29:A33"/>
    <mergeCell ref="B33:C33"/>
    <mergeCell ref="A34:A36"/>
    <mergeCell ref="B36:C36"/>
  </mergeCells>
  <phoneticPr fontId="6"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7">
    <outlinePr applyStyles="1" summaryRight="0"/>
    <pageSetUpPr fitToPage="1"/>
  </sheetPr>
  <dimension ref="A1:K71"/>
  <sheetViews>
    <sheetView topLeftCell="A2" zoomScale="93" zoomScaleNormal="90" zoomScalePageLayoutView="90" workbookViewId="0">
      <pane ySplit="6" topLeftCell="A10" activePane="bottomLeft" state="frozen"/>
      <selection activeCell="A7" sqref="A7"/>
      <selection pane="bottomLeft" activeCell="H16" sqref="H16"/>
    </sheetView>
  </sheetViews>
  <sheetFormatPr defaultColWidth="9" defaultRowHeight="16.5"/>
  <cols>
    <col min="1" max="1" width="7.5" style="565" customWidth="1"/>
    <col min="2" max="2" width="8.5" style="565" customWidth="1"/>
    <col min="3" max="3" width="12.625" style="565" customWidth="1"/>
    <col min="4" max="4" width="11.625" style="565" customWidth="1"/>
    <col min="5" max="5" width="39.375" style="565" customWidth="1"/>
    <col min="6" max="6" width="10.625" style="566" bestFit="1" customWidth="1"/>
    <col min="7" max="7" width="11.625" style="565" bestFit="1" customWidth="1"/>
    <col min="8" max="8" width="27.625" style="565" bestFit="1" customWidth="1"/>
    <col min="9" max="9" width="15.5" style="565" customWidth="1"/>
    <col min="10" max="10" width="8.125" style="533" bestFit="1" customWidth="1"/>
    <col min="11" max="11" width="61.5" style="533" bestFit="1" customWidth="1"/>
    <col min="12" max="16384" width="9" style="533"/>
  </cols>
  <sheetData>
    <row r="1" spans="1:11" s="532" customFormat="1" ht="18" hidden="1">
      <c r="A1" s="529"/>
      <c r="B1" s="530"/>
      <c r="C1" s="530"/>
      <c r="D1" s="530"/>
      <c r="E1" s="530"/>
      <c r="F1" s="531"/>
      <c r="I1" s="530"/>
      <c r="K1" s="533"/>
    </row>
    <row r="2" spans="1:11" s="532" customFormat="1" ht="20.25">
      <c r="A2" s="534" t="s">
        <v>1885</v>
      </c>
      <c r="B2" s="530"/>
      <c r="C2" s="535"/>
      <c r="D2" s="536"/>
      <c r="E2" s="536"/>
      <c r="F2" s="531"/>
      <c r="I2" s="530"/>
      <c r="K2" s="533"/>
    </row>
    <row r="3" spans="1:11" s="532" customFormat="1" hidden="1">
      <c r="A3" s="537"/>
      <c r="B3" s="530"/>
      <c r="C3" s="535"/>
      <c r="D3" s="536"/>
      <c r="E3" s="536"/>
      <c r="F3" s="531"/>
      <c r="G3" s="530"/>
      <c r="H3" s="530"/>
      <c r="I3" s="530"/>
      <c r="K3" s="533"/>
    </row>
    <row r="4" spans="1:11" s="532" customFormat="1" hidden="1">
      <c r="B4" s="538" t="s">
        <v>1670</v>
      </c>
      <c r="C4" s="539"/>
      <c r="D4" s="540"/>
      <c r="E4" s="540"/>
      <c r="F4" s="531"/>
      <c r="G4" s="530"/>
      <c r="H4" s="530"/>
      <c r="I4" s="530"/>
      <c r="K4" s="533"/>
    </row>
    <row r="5" spans="1:11" s="532" customFormat="1" hidden="1">
      <c r="B5" s="538" t="s">
        <v>1671</v>
      </c>
      <c r="C5" s="539"/>
      <c r="D5" s="540"/>
      <c r="E5" s="540"/>
      <c r="F5" s="531"/>
      <c r="G5" s="530"/>
      <c r="H5" s="530"/>
      <c r="I5" s="530"/>
      <c r="K5" s="533"/>
    </row>
    <row r="6" spans="1:11" s="532" customFormat="1" ht="18" hidden="1">
      <c r="A6" s="529"/>
      <c r="B6" s="530"/>
      <c r="C6" s="535"/>
      <c r="D6" s="540"/>
      <c r="E6" s="540"/>
      <c r="F6" s="531"/>
      <c r="G6" s="530"/>
      <c r="H6" s="530"/>
      <c r="I6" s="530"/>
      <c r="K6" s="533"/>
    </row>
    <row r="7" spans="1:11" s="542" customFormat="1" ht="20.100000000000001" customHeight="1">
      <c r="A7" s="541" t="s">
        <v>1887</v>
      </c>
      <c r="B7" s="541" t="s">
        <v>1888</v>
      </c>
      <c r="C7" s="541" t="s">
        <v>1889</v>
      </c>
      <c r="D7" s="541" t="s">
        <v>1890</v>
      </c>
      <c r="E7" s="541" t="s">
        <v>1891</v>
      </c>
      <c r="F7" s="541" t="s">
        <v>1892</v>
      </c>
      <c r="G7" s="541" t="s">
        <v>1893</v>
      </c>
      <c r="H7" s="541" t="s">
        <v>1894</v>
      </c>
      <c r="I7" s="541" t="s">
        <v>1895</v>
      </c>
      <c r="J7" s="541" t="s">
        <v>1672</v>
      </c>
      <c r="K7" s="541" t="s">
        <v>1673</v>
      </c>
    </row>
    <row r="8" spans="1:11" s="542" customFormat="1" ht="20.100000000000001" customHeight="1">
      <c r="A8" s="543" t="s">
        <v>1674</v>
      </c>
      <c r="B8" s="544"/>
      <c r="C8" s="545"/>
      <c r="D8" s="545"/>
      <c r="E8" s="545"/>
      <c r="F8" s="545"/>
      <c r="G8" s="545"/>
      <c r="H8" s="545"/>
      <c r="I8" s="545"/>
      <c r="J8" s="546"/>
      <c r="K8" s="547"/>
    </row>
    <row r="9" spans="1:11" ht="63">
      <c r="A9" s="548" t="s">
        <v>1675</v>
      </c>
      <c r="B9" s="549" t="s">
        <v>1676</v>
      </c>
      <c r="C9" s="550"/>
      <c r="D9" s="551" t="s">
        <v>1677</v>
      </c>
      <c r="E9" s="552" t="s">
        <v>1678</v>
      </c>
      <c r="F9" s="551" t="s">
        <v>1679</v>
      </c>
      <c r="G9" s="551" t="s">
        <v>1680</v>
      </c>
      <c r="H9" s="552">
        <v>2015490001</v>
      </c>
      <c r="I9" s="551">
        <v>7</v>
      </c>
      <c r="J9" s="557" t="s">
        <v>1716</v>
      </c>
      <c r="K9" s="613" t="s">
        <v>2181</v>
      </c>
    </row>
    <row r="10" spans="1:11" ht="63">
      <c r="A10" s="548" t="s">
        <v>1619</v>
      </c>
      <c r="B10" s="549" t="s">
        <v>1681</v>
      </c>
      <c r="C10" s="550"/>
      <c r="D10" s="551" t="s">
        <v>1682</v>
      </c>
      <c r="E10" s="552" t="s">
        <v>1683</v>
      </c>
      <c r="F10" s="551" t="s">
        <v>1684</v>
      </c>
      <c r="G10" s="551" t="s">
        <v>1685</v>
      </c>
      <c r="H10" s="552" t="s">
        <v>1686</v>
      </c>
      <c r="I10" s="551">
        <v>7</v>
      </c>
      <c r="J10" s="557" t="s">
        <v>1716</v>
      </c>
      <c r="K10" s="605" t="s">
        <v>2207</v>
      </c>
    </row>
    <row r="11" spans="1:11" ht="78.75">
      <c r="A11" s="548" t="s">
        <v>1688</v>
      </c>
      <c r="B11" s="549" t="s">
        <v>1689</v>
      </c>
      <c r="C11" s="550"/>
      <c r="D11" s="551" t="s">
        <v>1690</v>
      </c>
      <c r="E11" s="552" t="s">
        <v>1691</v>
      </c>
      <c r="F11" s="551" t="s">
        <v>1692</v>
      </c>
      <c r="G11" s="551" t="s">
        <v>1693</v>
      </c>
      <c r="H11" s="552" t="s">
        <v>1694</v>
      </c>
      <c r="I11" s="551">
        <v>4</v>
      </c>
      <c r="J11" s="756" t="s">
        <v>2409</v>
      </c>
      <c r="K11" s="605" t="s">
        <v>2410</v>
      </c>
    </row>
    <row r="12" spans="1:11" ht="94.5">
      <c r="A12" s="548" t="s">
        <v>1695</v>
      </c>
      <c r="B12" s="549" t="s">
        <v>1696</v>
      </c>
      <c r="C12" s="550"/>
      <c r="D12" s="551" t="s">
        <v>1697</v>
      </c>
      <c r="E12" s="552" t="s">
        <v>1698</v>
      </c>
      <c r="F12" s="551" t="s">
        <v>1699</v>
      </c>
      <c r="G12" s="551" t="s">
        <v>1700</v>
      </c>
      <c r="H12" s="552" t="s">
        <v>1701</v>
      </c>
      <c r="I12" s="551">
        <v>4</v>
      </c>
      <c r="J12" s="557" t="s">
        <v>1716</v>
      </c>
      <c r="K12" s="605" t="s">
        <v>2405</v>
      </c>
    </row>
    <row r="13" spans="1:11" ht="63">
      <c r="A13" s="548" t="s">
        <v>1702</v>
      </c>
      <c r="B13" s="549" t="s">
        <v>1703</v>
      </c>
      <c r="C13" s="550"/>
      <c r="D13" s="551" t="s">
        <v>1704</v>
      </c>
      <c r="E13" s="552" t="s">
        <v>1705</v>
      </c>
      <c r="F13" s="551" t="s">
        <v>1706</v>
      </c>
      <c r="G13" s="551" t="s">
        <v>1707</v>
      </c>
      <c r="H13" s="552" t="s">
        <v>1708</v>
      </c>
      <c r="I13" s="551">
        <v>6</v>
      </c>
      <c r="J13" s="557" t="s">
        <v>1716</v>
      </c>
      <c r="K13" s="613" t="s">
        <v>2182</v>
      </c>
    </row>
    <row r="14" spans="1:11" ht="63">
      <c r="A14" s="548" t="s">
        <v>1709</v>
      </c>
      <c r="B14" s="549" t="s">
        <v>1703</v>
      </c>
      <c r="C14" s="550"/>
      <c r="D14" s="551" t="s">
        <v>1704</v>
      </c>
      <c r="E14" s="552" t="s">
        <v>1705</v>
      </c>
      <c r="F14" s="551" t="s">
        <v>1706</v>
      </c>
      <c r="G14" s="551" t="s">
        <v>1710</v>
      </c>
      <c r="H14" s="552">
        <v>28987</v>
      </c>
      <c r="I14" s="551">
        <v>6</v>
      </c>
      <c r="J14" s="557" t="s">
        <v>1716</v>
      </c>
      <c r="K14" s="612" t="s">
        <v>2208</v>
      </c>
    </row>
    <row r="15" spans="1:11" ht="63">
      <c r="A15" s="548" t="s">
        <v>1711</v>
      </c>
      <c r="B15" s="555" t="s">
        <v>1703</v>
      </c>
      <c r="C15" s="556"/>
      <c r="D15" s="551" t="s">
        <v>1712</v>
      </c>
      <c r="E15" s="552" t="s">
        <v>1713</v>
      </c>
      <c r="F15" s="551"/>
      <c r="G15" s="551" t="s">
        <v>1714</v>
      </c>
      <c r="H15" s="552" t="s">
        <v>1715</v>
      </c>
      <c r="I15" s="551">
        <v>9</v>
      </c>
      <c r="J15" s="557" t="s">
        <v>1716</v>
      </c>
      <c r="K15" s="612" t="s">
        <v>2209</v>
      </c>
    </row>
    <row r="16" spans="1:11" ht="78.75">
      <c r="A16" s="548" t="s">
        <v>1717</v>
      </c>
      <c r="B16" s="555" t="s">
        <v>1718</v>
      </c>
      <c r="C16" s="558"/>
      <c r="D16" s="551" t="s">
        <v>1946</v>
      </c>
      <c r="E16" s="552" t="s">
        <v>1719</v>
      </c>
      <c r="F16" s="551" t="s">
        <v>1720</v>
      </c>
      <c r="G16" s="551" t="s">
        <v>1721</v>
      </c>
      <c r="H16" s="559" t="s">
        <v>1722</v>
      </c>
      <c r="I16" s="569" t="s">
        <v>1723</v>
      </c>
      <c r="J16" s="557" t="s">
        <v>1716</v>
      </c>
      <c r="K16" s="605" t="s">
        <v>2137</v>
      </c>
    </row>
    <row r="17" spans="1:11" ht="94.5">
      <c r="A17" s="548" t="s">
        <v>1724</v>
      </c>
      <c r="B17" s="555" t="s">
        <v>1718</v>
      </c>
      <c r="C17" s="558"/>
      <c r="D17" s="551" t="s">
        <v>1725</v>
      </c>
      <c r="E17" s="552" t="s">
        <v>1726</v>
      </c>
      <c r="F17" s="551" t="s">
        <v>1720</v>
      </c>
      <c r="G17" s="551" t="s">
        <v>1727</v>
      </c>
      <c r="H17" s="559" t="s">
        <v>1728</v>
      </c>
      <c r="I17" s="569" t="s">
        <v>1729</v>
      </c>
      <c r="J17" s="557" t="s">
        <v>1716</v>
      </c>
      <c r="K17" s="612" t="s">
        <v>2035</v>
      </c>
    </row>
    <row r="18" spans="1:11" ht="94.5">
      <c r="A18" s="548" t="s">
        <v>1730</v>
      </c>
      <c r="B18" s="555" t="s">
        <v>1731</v>
      </c>
      <c r="C18" s="560"/>
      <c r="D18" s="551" t="s">
        <v>1732</v>
      </c>
      <c r="E18" s="561" t="s">
        <v>1733</v>
      </c>
      <c r="F18" s="551"/>
      <c r="G18" s="551" t="s">
        <v>1734</v>
      </c>
      <c r="H18" s="559" t="s">
        <v>1735</v>
      </c>
      <c r="I18" s="569" t="s">
        <v>1736</v>
      </c>
      <c r="J18" s="557" t="s">
        <v>1716</v>
      </c>
      <c r="K18" s="612" t="s">
        <v>2406</v>
      </c>
    </row>
    <row r="19" spans="1:11" ht="18.75">
      <c r="A19" s="562" t="s">
        <v>1737</v>
      </c>
      <c r="B19" s="544"/>
      <c r="C19" s="545"/>
      <c r="D19" s="545"/>
      <c r="E19" s="545"/>
      <c r="F19" s="545"/>
      <c r="G19" s="545"/>
      <c r="H19" s="545"/>
      <c r="I19" s="545"/>
      <c r="J19" s="546"/>
      <c r="K19" s="547"/>
    </row>
    <row r="20" spans="1:11" ht="63">
      <c r="A20" s="548">
        <v>14</v>
      </c>
      <c r="B20" s="555" t="s">
        <v>1738</v>
      </c>
      <c r="C20" s="560"/>
      <c r="D20" s="551" t="s">
        <v>1739</v>
      </c>
      <c r="E20" s="552" t="s">
        <v>1740</v>
      </c>
      <c r="F20" s="551" t="s">
        <v>1741</v>
      </c>
      <c r="G20" s="551" t="s">
        <v>1742</v>
      </c>
      <c r="H20" s="552">
        <v>2015420001</v>
      </c>
      <c r="I20" s="551">
        <v>11</v>
      </c>
      <c r="J20" s="557" t="s">
        <v>1716</v>
      </c>
      <c r="K20" s="613" t="s">
        <v>2177</v>
      </c>
    </row>
    <row r="21" spans="1:11" ht="94.5">
      <c r="A21" s="548">
        <v>15</v>
      </c>
      <c r="B21" s="555" t="s">
        <v>1738</v>
      </c>
      <c r="C21" s="560"/>
      <c r="D21" s="551" t="s">
        <v>1739</v>
      </c>
      <c r="E21" s="552" t="s">
        <v>1740</v>
      </c>
      <c r="F21" s="551" t="s">
        <v>1741</v>
      </c>
      <c r="G21" s="551" t="s">
        <v>1742</v>
      </c>
      <c r="H21" s="552">
        <v>2015420001</v>
      </c>
      <c r="I21" s="551">
        <v>70</v>
      </c>
      <c r="J21" s="557" t="s">
        <v>1716</v>
      </c>
      <c r="K21" s="613" t="s">
        <v>2376</v>
      </c>
    </row>
    <row r="22" spans="1:11" ht="71.099999999999994" customHeight="1">
      <c r="A22" s="548">
        <v>16</v>
      </c>
      <c r="B22" s="555" t="s">
        <v>1738</v>
      </c>
      <c r="C22" s="560"/>
      <c r="D22" s="551" t="s">
        <v>1739</v>
      </c>
      <c r="E22" s="552" t="s">
        <v>1740</v>
      </c>
      <c r="F22" s="551" t="s">
        <v>1741</v>
      </c>
      <c r="G22" s="551" t="s">
        <v>1743</v>
      </c>
      <c r="H22" s="552">
        <v>28880</v>
      </c>
      <c r="I22" s="551">
        <v>80</v>
      </c>
      <c r="J22" s="557" t="s">
        <v>1744</v>
      </c>
      <c r="K22" s="612" t="s">
        <v>1991</v>
      </c>
    </row>
    <row r="23" spans="1:11" ht="63">
      <c r="A23" s="548">
        <v>17</v>
      </c>
      <c r="B23" s="555" t="s">
        <v>1738</v>
      </c>
      <c r="C23" s="560"/>
      <c r="D23" s="551" t="s">
        <v>1745</v>
      </c>
      <c r="E23" s="552" t="s">
        <v>1746</v>
      </c>
      <c r="F23" s="551" t="s">
        <v>1741</v>
      </c>
      <c r="G23" s="551" t="s">
        <v>1747</v>
      </c>
      <c r="H23" s="552" t="s">
        <v>1748</v>
      </c>
      <c r="I23" s="551">
        <v>78</v>
      </c>
      <c r="J23" s="557" t="s">
        <v>1716</v>
      </c>
      <c r="K23" s="612" t="s">
        <v>2176</v>
      </c>
    </row>
    <row r="24" spans="1:11" ht="78.75">
      <c r="A24" s="548">
        <v>18</v>
      </c>
      <c r="B24" s="555" t="s">
        <v>1738</v>
      </c>
      <c r="C24" s="560"/>
      <c r="D24" s="551" t="s">
        <v>1745</v>
      </c>
      <c r="E24" s="552" t="s">
        <v>1746</v>
      </c>
      <c r="F24" s="551" t="s">
        <v>1741</v>
      </c>
      <c r="G24" s="551" t="s">
        <v>1749</v>
      </c>
      <c r="H24" s="552" t="s">
        <v>1750</v>
      </c>
      <c r="I24" s="551">
        <v>84</v>
      </c>
      <c r="J24" s="557" t="s">
        <v>1716</v>
      </c>
      <c r="K24" s="612" t="s">
        <v>2346</v>
      </c>
    </row>
    <row r="25" spans="1:11" ht="31.5">
      <c r="A25" s="548">
        <v>19</v>
      </c>
      <c r="B25" s="555" t="s">
        <v>1738</v>
      </c>
      <c r="C25" s="560"/>
      <c r="D25" s="551" t="s">
        <v>1751</v>
      </c>
      <c r="E25" s="552" t="s">
        <v>1752</v>
      </c>
      <c r="F25" s="551" t="s">
        <v>1741</v>
      </c>
      <c r="G25" s="551" t="s">
        <v>1747</v>
      </c>
      <c r="H25" s="552" t="s">
        <v>1753</v>
      </c>
      <c r="I25" s="551">
        <v>67</v>
      </c>
      <c r="J25" s="557" t="s">
        <v>1716</v>
      </c>
      <c r="K25" s="612" t="s">
        <v>2036</v>
      </c>
    </row>
    <row r="26" spans="1:11" s="563" customFormat="1" ht="31.5">
      <c r="A26" s="551">
        <v>20</v>
      </c>
      <c r="B26" s="551" t="s">
        <v>1754</v>
      </c>
      <c r="C26" s="551"/>
      <c r="D26" s="551" t="s">
        <v>1751</v>
      </c>
      <c r="E26" s="552" t="s">
        <v>1755</v>
      </c>
      <c r="F26" s="551" t="s">
        <v>1756</v>
      </c>
      <c r="G26" s="551" t="s">
        <v>1757</v>
      </c>
      <c r="H26" s="552" t="s">
        <v>1758</v>
      </c>
      <c r="I26" s="551">
        <v>67</v>
      </c>
      <c r="J26" s="557" t="s">
        <v>1992</v>
      </c>
      <c r="K26" s="654" t="s">
        <v>2138</v>
      </c>
    </row>
    <row r="27" spans="1:11" ht="47.25">
      <c r="A27" s="548">
        <v>21</v>
      </c>
      <c r="B27" s="555" t="s">
        <v>1681</v>
      </c>
      <c r="C27" s="560"/>
      <c r="D27" s="551" t="s">
        <v>1759</v>
      </c>
      <c r="E27" s="552" t="s">
        <v>1760</v>
      </c>
      <c r="F27" s="551" t="s">
        <v>1741</v>
      </c>
      <c r="G27" s="551" t="s">
        <v>1761</v>
      </c>
      <c r="H27" s="552" t="s">
        <v>1762</v>
      </c>
      <c r="I27" s="551">
        <v>70</v>
      </c>
      <c r="J27" s="557" t="s">
        <v>1716</v>
      </c>
      <c r="K27" s="605" t="s">
        <v>2031</v>
      </c>
    </row>
    <row r="28" spans="1:11" ht="78.75">
      <c r="A28" s="548">
        <v>22</v>
      </c>
      <c r="B28" s="555" t="s">
        <v>1763</v>
      </c>
      <c r="C28" s="560"/>
      <c r="D28" s="551" t="s">
        <v>1764</v>
      </c>
      <c r="E28" s="552" t="s">
        <v>1765</v>
      </c>
      <c r="F28" s="551" t="s">
        <v>1766</v>
      </c>
      <c r="G28" s="551" t="s">
        <v>1767</v>
      </c>
      <c r="H28" s="552" t="s">
        <v>1764</v>
      </c>
      <c r="I28" s="551">
        <v>75</v>
      </c>
      <c r="J28" s="557" t="s">
        <v>1716</v>
      </c>
      <c r="K28" s="612" t="s">
        <v>2345</v>
      </c>
    </row>
    <row r="29" spans="1:11" ht="63">
      <c r="A29" s="548">
        <v>23</v>
      </c>
      <c r="B29" s="555" t="s">
        <v>1718</v>
      </c>
      <c r="C29" s="560"/>
      <c r="D29" s="551" t="s">
        <v>1768</v>
      </c>
      <c r="E29" s="552" t="s">
        <v>1769</v>
      </c>
      <c r="F29" s="551" t="s">
        <v>1720</v>
      </c>
      <c r="G29" s="551" t="s">
        <v>1770</v>
      </c>
      <c r="H29" s="552" t="s">
        <v>1771</v>
      </c>
      <c r="I29" s="551">
        <v>41</v>
      </c>
      <c r="J29" s="557" t="s">
        <v>1716</v>
      </c>
      <c r="K29" s="605" t="s">
        <v>2344</v>
      </c>
    </row>
    <row r="30" spans="1:11" ht="63">
      <c r="A30" s="548">
        <v>24</v>
      </c>
      <c r="B30" s="555" t="s">
        <v>1772</v>
      </c>
      <c r="C30" s="560"/>
      <c r="D30" s="551" t="s">
        <v>1773</v>
      </c>
      <c r="E30" s="552" t="s">
        <v>1774</v>
      </c>
      <c r="F30" s="551" t="s">
        <v>1775</v>
      </c>
      <c r="G30" s="551" t="s">
        <v>1776</v>
      </c>
      <c r="H30" s="552" t="s">
        <v>1773</v>
      </c>
      <c r="I30" s="551">
        <v>35</v>
      </c>
      <c r="J30" s="557" t="s">
        <v>1716</v>
      </c>
      <c r="K30" s="612" t="s">
        <v>2343</v>
      </c>
    </row>
    <row r="31" spans="1:11" ht="63">
      <c r="A31" s="548">
        <v>25</v>
      </c>
      <c r="B31" s="555" t="s">
        <v>1777</v>
      </c>
      <c r="C31" s="560"/>
      <c r="D31" s="551" t="s">
        <v>1778</v>
      </c>
      <c r="E31" s="552" t="s">
        <v>1779</v>
      </c>
      <c r="F31" s="551" t="s">
        <v>1775</v>
      </c>
      <c r="G31" s="551" t="s">
        <v>1780</v>
      </c>
      <c r="H31" s="552" t="s">
        <v>1781</v>
      </c>
      <c r="I31" s="551">
        <v>41</v>
      </c>
      <c r="J31" s="557" t="s">
        <v>1716</v>
      </c>
      <c r="K31" s="605" t="s">
        <v>2342</v>
      </c>
    </row>
    <row r="32" spans="1:11" ht="63">
      <c r="A32" s="548">
        <v>26</v>
      </c>
      <c r="B32" s="555" t="s">
        <v>1777</v>
      </c>
      <c r="C32" s="560"/>
      <c r="D32" s="551" t="s">
        <v>1778</v>
      </c>
      <c r="E32" s="552" t="s">
        <v>1779</v>
      </c>
      <c r="F32" s="551" t="s">
        <v>1775</v>
      </c>
      <c r="G32" s="551" t="s">
        <v>1776</v>
      </c>
      <c r="H32" s="552" t="s">
        <v>1778</v>
      </c>
      <c r="I32" s="551">
        <v>35</v>
      </c>
      <c r="J32" s="557" t="s">
        <v>1716</v>
      </c>
      <c r="K32" s="612" t="s">
        <v>2341</v>
      </c>
    </row>
    <row r="33" spans="1:11" ht="63">
      <c r="A33" s="548">
        <v>27</v>
      </c>
      <c r="B33" s="555" t="s">
        <v>1777</v>
      </c>
      <c r="C33" s="560"/>
      <c r="D33" s="551" t="s">
        <v>1782</v>
      </c>
      <c r="E33" s="552" t="s">
        <v>1783</v>
      </c>
      <c r="F33" s="551" t="s">
        <v>1775</v>
      </c>
      <c r="G33" s="551" t="s">
        <v>1780</v>
      </c>
      <c r="H33" s="552" t="s">
        <v>1784</v>
      </c>
      <c r="I33" s="551">
        <v>16</v>
      </c>
      <c r="J33" s="557" t="s">
        <v>1716</v>
      </c>
      <c r="K33" s="605" t="s">
        <v>2340</v>
      </c>
    </row>
    <row r="34" spans="1:11" ht="63">
      <c r="A34" s="548">
        <v>28</v>
      </c>
      <c r="B34" s="555" t="s">
        <v>1777</v>
      </c>
      <c r="C34" s="560"/>
      <c r="D34" s="551" t="s">
        <v>1782</v>
      </c>
      <c r="E34" s="552" t="s">
        <v>1783</v>
      </c>
      <c r="F34" s="551" t="s">
        <v>1775</v>
      </c>
      <c r="G34" s="551" t="s">
        <v>1776</v>
      </c>
      <c r="H34" s="552" t="s">
        <v>1785</v>
      </c>
      <c r="I34" s="551">
        <v>10</v>
      </c>
      <c r="J34" s="557" t="s">
        <v>1716</v>
      </c>
      <c r="K34" s="612" t="s">
        <v>2339</v>
      </c>
    </row>
    <row r="35" spans="1:11" ht="31.5">
      <c r="A35" s="551">
        <v>29</v>
      </c>
      <c r="B35" s="551" t="s">
        <v>1777</v>
      </c>
      <c r="C35" s="551"/>
      <c r="D35" s="551" t="s">
        <v>1786</v>
      </c>
      <c r="E35" s="552" t="s">
        <v>1787</v>
      </c>
      <c r="F35" s="551" t="s">
        <v>1775</v>
      </c>
      <c r="G35" s="551" t="s">
        <v>1788</v>
      </c>
      <c r="H35" s="552" t="s">
        <v>1789</v>
      </c>
      <c r="I35" s="551">
        <v>6</v>
      </c>
      <c r="J35" s="557" t="s">
        <v>1716</v>
      </c>
      <c r="K35" s="614" t="s">
        <v>2377</v>
      </c>
    </row>
    <row r="36" spans="1:11" ht="31.5">
      <c r="A36" s="551">
        <v>30</v>
      </c>
      <c r="B36" s="551" t="s">
        <v>1777</v>
      </c>
      <c r="C36" s="551"/>
      <c r="D36" s="551" t="s">
        <v>1786</v>
      </c>
      <c r="E36" s="552" t="s">
        <v>1787</v>
      </c>
      <c r="F36" s="551" t="s">
        <v>1775</v>
      </c>
      <c r="G36" s="551" t="s">
        <v>1776</v>
      </c>
      <c r="H36" s="552" t="s">
        <v>1786</v>
      </c>
      <c r="I36" s="551">
        <v>6</v>
      </c>
      <c r="J36" s="557" t="s">
        <v>1716</v>
      </c>
      <c r="K36" s="613" t="s">
        <v>2139</v>
      </c>
    </row>
    <row r="37" spans="1:11" ht="31.5">
      <c r="A37" s="551">
        <v>31</v>
      </c>
      <c r="B37" s="551" t="s">
        <v>1777</v>
      </c>
      <c r="C37" s="551"/>
      <c r="D37" s="551" t="s">
        <v>1790</v>
      </c>
      <c r="E37" s="552" t="s">
        <v>1791</v>
      </c>
      <c r="F37" s="551" t="s">
        <v>1775</v>
      </c>
      <c r="G37" s="551" t="s">
        <v>1788</v>
      </c>
      <c r="H37" s="552" t="s">
        <v>1792</v>
      </c>
      <c r="I37" s="551">
        <v>6</v>
      </c>
      <c r="J37" s="553" t="s">
        <v>1687</v>
      </c>
      <c r="K37" s="612" t="s">
        <v>2037</v>
      </c>
    </row>
    <row r="38" spans="1:11" ht="31.5">
      <c r="A38" s="551">
        <v>32</v>
      </c>
      <c r="B38" s="551" t="s">
        <v>1777</v>
      </c>
      <c r="C38" s="551"/>
      <c r="D38" s="551" t="s">
        <v>1790</v>
      </c>
      <c r="E38" s="552" t="s">
        <v>1791</v>
      </c>
      <c r="F38" s="551" t="s">
        <v>1775</v>
      </c>
      <c r="G38" s="551" t="s">
        <v>1776</v>
      </c>
      <c r="H38" s="559" t="s">
        <v>1790</v>
      </c>
      <c r="I38" s="569" t="s">
        <v>1793</v>
      </c>
      <c r="J38" s="557" t="s">
        <v>1716</v>
      </c>
      <c r="K38" s="613" t="s">
        <v>2140</v>
      </c>
    </row>
    <row r="39" spans="1:11" ht="47.1" customHeight="1">
      <c r="A39" s="558">
        <v>33</v>
      </c>
      <c r="B39" s="555" t="s">
        <v>1777</v>
      </c>
      <c r="C39" s="558"/>
      <c r="D39" s="551" t="s">
        <v>1794</v>
      </c>
      <c r="E39" s="552" t="s">
        <v>2423</v>
      </c>
      <c r="F39" s="551" t="s">
        <v>1795</v>
      </c>
      <c r="G39" s="551" t="s">
        <v>1776</v>
      </c>
      <c r="H39" s="559" t="s">
        <v>2425</v>
      </c>
      <c r="I39" s="569" t="s">
        <v>1796</v>
      </c>
      <c r="J39" s="557" t="s">
        <v>1716</v>
      </c>
      <c r="K39" s="612" t="s">
        <v>2141</v>
      </c>
    </row>
    <row r="40" spans="1:11" ht="15.75">
      <c r="A40" s="558">
        <v>34</v>
      </c>
      <c r="B40" s="555" t="s">
        <v>1777</v>
      </c>
      <c r="C40" s="558"/>
      <c r="D40" s="551" t="s">
        <v>1797</v>
      </c>
      <c r="E40" s="552" t="s">
        <v>1798</v>
      </c>
      <c r="F40" s="551" t="s">
        <v>1795</v>
      </c>
      <c r="G40" s="551" t="s">
        <v>1776</v>
      </c>
      <c r="H40" s="552" t="s">
        <v>1797</v>
      </c>
      <c r="I40" s="551">
        <v>10</v>
      </c>
      <c r="J40" s="557" t="s">
        <v>1716</v>
      </c>
      <c r="K40" s="612" t="s">
        <v>1998</v>
      </c>
    </row>
    <row r="41" spans="1:11" ht="31.5">
      <c r="A41" s="662">
        <v>35</v>
      </c>
      <c r="B41" s="663" t="s">
        <v>2153</v>
      </c>
      <c r="C41" s="664"/>
      <c r="D41" s="665" t="s">
        <v>2154</v>
      </c>
      <c r="E41" s="666" t="s">
        <v>1881</v>
      </c>
      <c r="F41" s="665" t="s">
        <v>1546</v>
      </c>
      <c r="G41" s="665" t="s">
        <v>2155</v>
      </c>
      <c r="H41" s="667" t="s">
        <v>2156</v>
      </c>
      <c r="I41" s="668" t="s">
        <v>2157</v>
      </c>
      <c r="J41" s="557" t="s">
        <v>1716</v>
      </c>
      <c r="K41" s="612" t="s">
        <v>2378</v>
      </c>
    </row>
    <row r="42" spans="1:11" ht="18.75">
      <c r="A42" s="669" t="s">
        <v>2158</v>
      </c>
      <c r="B42" s="670"/>
      <c r="C42" s="671"/>
      <c r="D42" s="671"/>
      <c r="E42" s="671"/>
      <c r="F42" s="671"/>
      <c r="G42" s="671"/>
      <c r="H42" s="671"/>
      <c r="I42" s="671"/>
      <c r="J42" s="546"/>
      <c r="K42" s="547"/>
    </row>
    <row r="43" spans="1:11" ht="110.25">
      <c r="A43" s="558">
        <v>36</v>
      </c>
      <c r="B43" s="555" t="s">
        <v>1777</v>
      </c>
      <c r="C43" s="558"/>
      <c r="D43" s="558"/>
      <c r="E43" s="552" t="s">
        <v>1799</v>
      </c>
      <c r="F43" s="551"/>
      <c r="G43" s="551" t="s">
        <v>1800</v>
      </c>
      <c r="H43" s="552" t="s">
        <v>1801</v>
      </c>
      <c r="I43" s="551">
        <v>48</v>
      </c>
      <c r="J43" s="557" t="s">
        <v>1716</v>
      </c>
      <c r="K43" s="612" t="s">
        <v>2142</v>
      </c>
    </row>
    <row r="44" spans="1:11" ht="94.5">
      <c r="A44" s="558">
        <v>37</v>
      </c>
      <c r="B44" s="555" t="s">
        <v>1777</v>
      </c>
      <c r="C44" s="558"/>
      <c r="D44" s="558"/>
      <c r="E44" s="552" t="s">
        <v>1802</v>
      </c>
      <c r="F44" s="551"/>
      <c r="G44" s="551" t="s">
        <v>1800</v>
      </c>
      <c r="H44" s="552" t="s">
        <v>1803</v>
      </c>
      <c r="I44" s="551">
        <v>36</v>
      </c>
      <c r="J44" s="557" t="s">
        <v>1716</v>
      </c>
      <c r="K44" s="612" t="s">
        <v>2038</v>
      </c>
    </row>
    <row r="45" spans="1:11" ht="63">
      <c r="A45" s="558">
        <v>38</v>
      </c>
      <c r="B45" s="555" t="s">
        <v>1777</v>
      </c>
      <c r="C45" s="558"/>
      <c r="D45" s="558"/>
      <c r="E45" s="552" t="s">
        <v>1804</v>
      </c>
      <c r="F45" s="551"/>
      <c r="G45" s="551" t="s">
        <v>1805</v>
      </c>
      <c r="H45" s="559" t="s">
        <v>1806</v>
      </c>
      <c r="I45" s="569" t="s">
        <v>1807</v>
      </c>
      <c r="J45" s="553" t="s">
        <v>1687</v>
      </c>
      <c r="K45" s="617" t="s">
        <v>2347</v>
      </c>
    </row>
    <row r="46" spans="1:11" ht="94.5">
      <c r="A46" s="558">
        <v>39</v>
      </c>
      <c r="B46" s="555" t="s">
        <v>1777</v>
      </c>
      <c r="C46" s="564"/>
      <c r="D46" s="564"/>
      <c r="E46" s="607" t="s">
        <v>1808</v>
      </c>
      <c r="F46" s="551"/>
      <c r="G46" s="608" t="s">
        <v>1809</v>
      </c>
      <c r="H46" s="552" t="s">
        <v>1810</v>
      </c>
      <c r="I46" s="570" t="s">
        <v>1811</v>
      </c>
      <c r="J46" s="557" t="s">
        <v>1716</v>
      </c>
      <c r="K46" s="606" t="s">
        <v>2032</v>
      </c>
    </row>
    <row r="47" spans="1:11" ht="94.5">
      <c r="A47" s="558">
        <v>40</v>
      </c>
      <c r="B47" s="555" t="s">
        <v>1777</v>
      </c>
      <c r="C47" s="564"/>
      <c r="D47" s="564"/>
      <c r="E47" s="607" t="s">
        <v>1812</v>
      </c>
      <c r="F47" s="551"/>
      <c r="G47" s="608" t="s">
        <v>1809</v>
      </c>
      <c r="H47" s="552" t="s">
        <v>1813</v>
      </c>
      <c r="I47" s="570" t="s">
        <v>1796</v>
      </c>
      <c r="J47" s="557" t="s">
        <v>1716</v>
      </c>
      <c r="K47" s="606" t="s">
        <v>2033</v>
      </c>
    </row>
    <row r="48" spans="1:11" ht="78.75">
      <c r="A48" s="558">
        <v>41</v>
      </c>
      <c r="B48" s="555" t="s">
        <v>1777</v>
      </c>
      <c r="C48" s="564"/>
      <c r="D48" s="564"/>
      <c r="E48" s="609" t="s">
        <v>1814</v>
      </c>
      <c r="F48" s="551"/>
      <c r="G48" s="608" t="s">
        <v>1809</v>
      </c>
      <c r="H48" s="610" t="s">
        <v>1815</v>
      </c>
      <c r="I48" s="570" t="s">
        <v>1796</v>
      </c>
      <c r="J48" s="199" t="s">
        <v>1967</v>
      </c>
      <c r="K48" s="606" t="s">
        <v>2034</v>
      </c>
    </row>
    <row r="49" spans="1:11" ht="47.25">
      <c r="A49" s="558">
        <v>42</v>
      </c>
      <c r="B49" s="555" t="s">
        <v>1676</v>
      </c>
      <c r="C49" s="564"/>
      <c r="D49" s="564"/>
      <c r="E49" s="643" t="s">
        <v>2040</v>
      </c>
      <c r="F49" s="615"/>
      <c r="G49" s="616" t="s">
        <v>2043</v>
      </c>
      <c r="H49" s="644" t="s">
        <v>2041</v>
      </c>
      <c r="I49" s="570" t="s">
        <v>2042</v>
      </c>
      <c r="J49" s="199" t="s">
        <v>1967</v>
      </c>
      <c r="K49" s="606" t="s">
        <v>2379</v>
      </c>
    </row>
    <row r="50" spans="1:11" ht="18.75">
      <c r="A50" s="562" t="s">
        <v>1816</v>
      </c>
      <c r="B50" s="544"/>
      <c r="C50" s="545"/>
      <c r="D50" s="545"/>
      <c r="E50" s="545"/>
      <c r="F50" s="545"/>
      <c r="G50" s="545"/>
      <c r="H50" s="545"/>
      <c r="I50" s="545"/>
      <c r="J50" s="546"/>
      <c r="K50" s="547"/>
    </row>
    <row r="51" spans="1:11" ht="63">
      <c r="A51" s="558">
        <v>43</v>
      </c>
      <c r="B51" s="555" t="s">
        <v>1777</v>
      </c>
      <c r="C51" s="558"/>
      <c r="D51" s="551" t="s">
        <v>1817</v>
      </c>
      <c r="E51" s="552" t="s">
        <v>1818</v>
      </c>
      <c r="F51" s="551" t="s">
        <v>1775</v>
      </c>
      <c r="G51" s="551" t="s">
        <v>1819</v>
      </c>
      <c r="H51" s="559" t="s">
        <v>1820</v>
      </c>
      <c r="I51" s="569" t="s">
        <v>1821</v>
      </c>
      <c r="J51" s="557" t="s">
        <v>1716</v>
      </c>
      <c r="K51" s="613" t="s">
        <v>2178</v>
      </c>
    </row>
    <row r="52" spans="1:11" ht="63">
      <c r="A52" s="558">
        <v>44</v>
      </c>
      <c r="B52" s="555" t="s">
        <v>1777</v>
      </c>
      <c r="C52" s="558"/>
      <c r="D52" s="551" t="s">
        <v>1817</v>
      </c>
      <c r="E52" s="552" t="s">
        <v>1818</v>
      </c>
      <c r="F52" s="551" t="s">
        <v>1775</v>
      </c>
      <c r="G52" s="551" t="s">
        <v>1822</v>
      </c>
      <c r="H52" s="559" t="s">
        <v>1823</v>
      </c>
      <c r="I52" s="569" t="s">
        <v>1824</v>
      </c>
      <c r="J52" s="557" t="s">
        <v>1716</v>
      </c>
      <c r="K52" s="554" t="s">
        <v>2044</v>
      </c>
    </row>
    <row r="53" spans="1:11" ht="47.25">
      <c r="A53" s="558">
        <v>45</v>
      </c>
      <c r="B53" s="555" t="s">
        <v>1777</v>
      </c>
      <c r="C53" s="558"/>
      <c r="D53" s="551" t="s">
        <v>1825</v>
      </c>
      <c r="E53" s="552" t="s">
        <v>1826</v>
      </c>
      <c r="F53" s="551" t="s">
        <v>1775</v>
      </c>
      <c r="G53" s="551" t="s">
        <v>1788</v>
      </c>
      <c r="H53" s="559" t="s">
        <v>1827</v>
      </c>
      <c r="I53" s="569" t="s">
        <v>1828</v>
      </c>
      <c r="J53" s="557" t="s">
        <v>1716</v>
      </c>
      <c r="K53" s="612" t="s">
        <v>2143</v>
      </c>
    </row>
    <row r="54" spans="1:11" ht="63">
      <c r="A54" s="558">
        <v>46</v>
      </c>
      <c r="B54" s="555" t="s">
        <v>1777</v>
      </c>
      <c r="C54" s="558"/>
      <c r="D54" s="551" t="s">
        <v>1825</v>
      </c>
      <c r="E54" s="552" t="s">
        <v>1826</v>
      </c>
      <c r="F54" s="551" t="s">
        <v>1775</v>
      </c>
      <c r="G54" s="551" t="s">
        <v>1776</v>
      </c>
      <c r="H54" s="559" t="s">
        <v>1825</v>
      </c>
      <c r="I54" s="569" t="s">
        <v>1829</v>
      </c>
      <c r="J54" s="557" t="s">
        <v>1716</v>
      </c>
      <c r="K54" s="612" t="s">
        <v>2329</v>
      </c>
    </row>
    <row r="55" spans="1:11" ht="31.5">
      <c r="A55" s="558">
        <v>47</v>
      </c>
      <c r="B55" s="555" t="s">
        <v>1777</v>
      </c>
      <c r="C55" s="558"/>
      <c r="D55" s="551" t="s">
        <v>1830</v>
      </c>
      <c r="E55" s="552" t="s">
        <v>1831</v>
      </c>
      <c r="F55" s="551" t="s">
        <v>1775</v>
      </c>
      <c r="G55" s="551" t="s">
        <v>1788</v>
      </c>
      <c r="H55" s="559" t="s">
        <v>1832</v>
      </c>
      <c r="I55" s="569" t="s">
        <v>1828</v>
      </c>
      <c r="J55" s="557" t="s">
        <v>1716</v>
      </c>
      <c r="K55" s="612" t="s">
        <v>2039</v>
      </c>
    </row>
    <row r="56" spans="1:11" ht="31.5">
      <c r="A56" s="558">
        <v>48</v>
      </c>
      <c r="B56" s="551" t="s">
        <v>1777</v>
      </c>
      <c r="C56" s="551"/>
      <c r="D56" s="551" t="s">
        <v>1830</v>
      </c>
      <c r="E56" s="552" t="s">
        <v>1833</v>
      </c>
      <c r="F56" s="551" t="s">
        <v>1775</v>
      </c>
      <c r="G56" s="551" t="s">
        <v>1834</v>
      </c>
      <c r="H56" s="552" t="s">
        <v>1835</v>
      </c>
      <c r="I56" s="551">
        <v>47</v>
      </c>
      <c r="J56" s="557" t="s">
        <v>1992</v>
      </c>
      <c r="K56" s="654" t="s">
        <v>2144</v>
      </c>
    </row>
    <row r="57" spans="1:11" ht="63">
      <c r="A57" s="558">
        <v>49</v>
      </c>
      <c r="B57" s="555" t="s">
        <v>1777</v>
      </c>
      <c r="C57" s="558"/>
      <c r="D57" s="551" t="s">
        <v>1836</v>
      </c>
      <c r="E57" s="552" t="s">
        <v>1837</v>
      </c>
      <c r="F57" s="551" t="s">
        <v>1775</v>
      </c>
      <c r="G57" s="551" t="s">
        <v>1780</v>
      </c>
      <c r="H57" s="559" t="s">
        <v>1838</v>
      </c>
      <c r="I57" s="569" t="s">
        <v>1828</v>
      </c>
      <c r="J57" s="557" t="s">
        <v>1716</v>
      </c>
      <c r="K57" s="605" t="s">
        <v>2330</v>
      </c>
    </row>
    <row r="58" spans="1:11" ht="63">
      <c r="A58" s="558">
        <v>50</v>
      </c>
      <c r="B58" s="555" t="s">
        <v>1777</v>
      </c>
      <c r="C58" s="558"/>
      <c r="D58" s="551" t="s">
        <v>1836</v>
      </c>
      <c r="E58" s="552" t="s">
        <v>1837</v>
      </c>
      <c r="F58" s="551" t="s">
        <v>1775</v>
      </c>
      <c r="G58" s="551" t="s">
        <v>1776</v>
      </c>
      <c r="H58" s="559" t="s">
        <v>1836</v>
      </c>
      <c r="I58" s="569" t="s">
        <v>1829</v>
      </c>
      <c r="J58" s="557" t="s">
        <v>1716</v>
      </c>
      <c r="K58" s="612" t="s">
        <v>2331</v>
      </c>
    </row>
    <row r="59" spans="1:11" ht="63">
      <c r="A59" s="558">
        <v>51</v>
      </c>
      <c r="B59" s="555" t="s">
        <v>1777</v>
      </c>
      <c r="C59" s="558"/>
      <c r="D59" s="551" t="s">
        <v>1839</v>
      </c>
      <c r="E59" s="552" t="s">
        <v>1840</v>
      </c>
      <c r="F59" s="551" t="s">
        <v>1775</v>
      </c>
      <c r="G59" s="551" t="s">
        <v>1780</v>
      </c>
      <c r="H59" s="559" t="s">
        <v>1841</v>
      </c>
      <c r="I59" s="569" t="s">
        <v>1842</v>
      </c>
      <c r="J59" s="557" t="s">
        <v>1716</v>
      </c>
      <c r="K59" s="605" t="s">
        <v>2332</v>
      </c>
    </row>
    <row r="60" spans="1:11" ht="63">
      <c r="A60" s="558">
        <v>52</v>
      </c>
      <c r="B60" s="555" t="s">
        <v>1718</v>
      </c>
      <c r="C60" s="558"/>
      <c r="D60" s="551" t="s">
        <v>1843</v>
      </c>
      <c r="E60" s="552" t="s">
        <v>1840</v>
      </c>
      <c r="F60" s="551" t="s">
        <v>1720</v>
      </c>
      <c r="G60" s="551" t="s">
        <v>1844</v>
      </c>
      <c r="H60" s="559" t="s">
        <v>1843</v>
      </c>
      <c r="I60" s="569" t="s">
        <v>1845</v>
      </c>
      <c r="J60" s="557" t="s">
        <v>1716</v>
      </c>
      <c r="K60" s="612" t="s">
        <v>2333</v>
      </c>
    </row>
    <row r="61" spans="1:11" ht="63">
      <c r="A61" s="558">
        <v>53</v>
      </c>
      <c r="B61" s="555" t="s">
        <v>1718</v>
      </c>
      <c r="C61" s="558"/>
      <c r="D61" s="551" t="s">
        <v>1846</v>
      </c>
      <c r="E61" s="552" t="s">
        <v>1847</v>
      </c>
      <c r="F61" s="551" t="s">
        <v>1720</v>
      </c>
      <c r="G61" s="551" t="s">
        <v>1848</v>
      </c>
      <c r="H61" s="559" t="s">
        <v>1849</v>
      </c>
      <c r="I61" s="569" t="s">
        <v>1850</v>
      </c>
      <c r="J61" s="557" t="s">
        <v>1716</v>
      </c>
      <c r="K61" s="605" t="s">
        <v>2334</v>
      </c>
    </row>
    <row r="62" spans="1:11" ht="63">
      <c r="A62" s="558">
        <v>54</v>
      </c>
      <c r="B62" s="555" t="s">
        <v>1851</v>
      </c>
      <c r="C62" s="558"/>
      <c r="D62" s="551" t="s">
        <v>1846</v>
      </c>
      <c r="E62" s="552" t="s">
        <v>1847</v>
      </c>
      <c r="F62" s="551" t="s">
        <v>1720</v>
      </c>
      <c r="G62" s="551" t="s">
        <v>1844</v>
      </c>
      <c r="H62" s="559" t="s">
        <v>1846</v>
      </c>
      <c r="I62" s="569" t="s">
        <v>1723</v>
      </c>
      <c r="J62" s="557" t="s">
        <v>1716</v>
      </c>
      <c r="K62" s="612" t="s">
        <v>2335</v>
      </c>
    </row>
    <row r="63" spans="1:11" ht="63">
      <c r="A63" s="558">
        <v>55</v>
      </c>
      <c r="B63" s="555" t="s">
        <v>1718</v>
      </c>
      <c r="C63" s="558"/>
      <c r="D63" s="551" t="s">
        <v>1852</v>
      </c>
      <c r="E63" s="552" t="s">
        <v>1853</v>
      </c>
      <c r="F63" s="551" t="s">
        <v>1854</v>
      </c>
      <c r="G63" s="551" t="s">
        <v>1855</v>
      </c>
      <c r="H63" s="559" t="s">
        <v>1856</v>
      </c>
      <c r="I63" s="569" t="s">
        <v>1857</v>
      </c>
      <c r="J63" s="557" t="s">
        <v>1716</v>
      </c>
      <c r="K63" s="605" t="s">
        <v>2336</v>
      </c>
    </row>
    <row r="64" spans="1:11" ht="63">
      <c r="A64" s="558">
        <v>56</v>
      </c>
      <c r="B64" s="555" t="s">
        <v>1851</v>
      </c>
      <c r="C64" s="558"/>
      <c r="D64" s="551" t="s">
        <v>1852</v>
      </c>
      <c r="E64" s="552" t="s">
        <v>1853</v>
      </c>
      <c r="F64" s="551" t="s">
        <v>1854</v>
      </c>
      <c r="G64" s="551" t="s">
        <v>1859</v>
      </c>
      <c r="H64" s="559" t="s">
        <v>1852</v>
      </c>
      <c r="I64" s="569" t="s">
        <v>1860</v>
      </c>
      <c r="J64" s="557" t="s">
        <v>1716</v>
      </c>
      <c r="K64" s="612" t="s">
        <v>2337</v>
      </c>
    </row>
    <row r="65" spans="1:11" ht="31.5">
      <c r="A65" s="558">
        <v>57</v>
      </c>
      <c r="B65" s="551" t="s">
        <v>1851</v>
      </c>
      <c r="C65" s="551"/>
      <c r="D65" s="551" t="s">
        <v>1861</v>
      </c>
      <c r="E65" s="552" t="s">
        <v>1862</v>
      </c>
      <c r="F65" s="551" t="s">
        <v>1854</v>
      </c>
      <c r="G65" s="551" t="s">
        <v>1863</v>
      </c>
      <c r="H65" s="559" t="s">
        <v>1864</v>
      </c>
      <c r="I65" s="570" t="s">
        <v>1865</v>
      </c>
      <c r="J65" s="557" t="s">
        <v>1716</v>
      </c>
      <c r="K65" s="614" t="s">
        <v>2407</v>
      </c>
    </row>
    <row r="66" spans="1:11" ht="31.5">
      <c r="A66" s="558">
        <v>58</v>
      </c>
      <c r="B66" s="551" t="s">
        <v>1851</v>
      </c>
      <c r="C66" s="551"/>
      <c r="D66" s="551" t="s">
        <v>1861</v>
      </c>
      <c r="E66" s="552" t="s">
        <v>1866</v>
      </c>
      <c r="F66" s="551" t="s">
        <v>1854</v>
      </c>
      <c r="G66" s="551" t="s">
        <v>1867</v>
      </c>
      <c r="H66" s="559" t="s">
        <v>1868</v>
      </c>
      <c r="I66" s="570" t="s">
        <v>1865</v>
      </c>
      <c r="J66" s="557" t="s">
        <v>1716</v>
      </c>
      <c r="K66" s="611" t="s">
        <v>2183</v>
      </c>
    </row>
    <row r="67" spans="1:11" ht="31.5">
      <c r="A67" s="558">
        <v>59</v>
      </c>
      <c r="B67" s="551" t="s">
        <v>1851</v>
      </c>
      <c r="C67" s="551"/>
      <c r="D67" s="551" t="s">
        <v>1869</v>
      </c>
      <c r="E67" s="552" t="s">
        <v>1870</v>
      </c>
      <c r="F67" s="551" t="s">
        <v>1854</v>
      </c>
      <c r="G67" s="551" t="s">
        <v>1863</v>
      </c>
      <c r="H67" s="559" t="s">
        <v>1871</v>
      </c>
      <c r="I67" s="570" t="s">
        <v>1865</v>
      </c>
      <c r="J67" s="557" t="s">
        <v>1716</v>
      </c>
      <c r="K67" s="614" t="s">
        <v>2407</v>
      </c>
    </row>
    <row r="68" spans="1:11" ht="31.5">
      <c r="A68" s="558">
        <v>60</v>
      </c>
      <c r="B68" s="551" t="s">
        <v>1851</v>
      </c>
      <c r="C68" s="551"/>
      <c r="D68" s="551" t="s">
        <v>1869</v>
      </c>
      <c r="E68" s="552" t="s">
        <v>1870</v>
      </c>
      <c r="F68" s="551" t="s">
        <v>1854</v>
      </c>
      <c r="G68" s="551" t="s">
        <v>1867</v>
      </c>
      <c r="H68" s="559" t="s">
        <v>1872</v>
      </c>
      <c r="I68" s="570" t="s">
        <v>1865</v>
      </c>
      <c r="J68" s="557" t="s">
        <v>1716</v>
      </c>
      <c r="K68" s="613" t="s">
        <v>2184</v>
      </c>
    </row>
    <row r="69" spans="1:11" ht="15.75">
      <c r="A69" s="558">
        <v>61</v>
      </c>
      <c r="B69" s="551" t="s">
        <v>1851</v>
      </c>
      <c r="C69" s="551"/>
      <c r="D69" s="551" t="s">
        <v>1873</v>
      </c>
      <c r="E69" s="552" t="s">
        <v>1874</v>
      </c>
      <c r="F69" s="551" t="s">
        <v>1854</v>
      </c>
      <c r="G69" s="551" t="s">
        <v>1875</v>
      </c>
      <c r="H69" s="559" t="s">
        <v>1876</v>
      </c>
      <c r="I69" s="570" t="s">
        <v>1877</v>
      </c>
      <c r="J69" s="557" t="s">
        <v>1716</v>
      </c>
      <c r="K69" s="605" t="s">
        <v>1947</v>
      </c>
    </row>
    <row r="70" spans="1:11" ht="63">
      <c r="A70" s="558">
        <v>62</v>
      </c>
      <c r="B70" s="555" t="s">
        <v>1851</v>
      </c>
      <c r="C70" s="558"/>
      <c r="D70" s="551" t="s">
        <v>1878</v>
      </c>
      <c r="E70" s="552" t="s">
        <v>1874</v>
      </c>
      <c r="F70" s="551" t="s">
        <v>1854</v>
      </c>
      <c r="G70" s="551" t="s">
        <v>1867</v>
      </c>
      <c r="H70" s="559" t="s">
        <v>1878</v>
      </c>
      <c r="I70" s="569" t="s">
        <v>1879</v>
      </c>
      <c r="J70" s="557" t="s">
        <v>1858</v>
      </c>
      <c r="K70" s="612" t="s">
        <v>2338</v>
      </c>
    </row>
    <row r="71" spans="1:11" ht="31.5">
      <c r="A71" s="558">
        <v>63</v>
      </c>
      <c r="B71" s="555" t="s">
        <v>1851</v>
      </c>
      <c r="C71" s="558"/>
      <c r="D71" s="551" t="s">
        <v>1880</v>
      </c>
      <c r="E71" s="552" t="s">
        <v>1881</v>
      </c>
      <c r="F71" s="551" t="s">
        <v>1854</v>
      </c>
      <c r="G71" s="551" t="s">
        <v>1859</v>
      </c>
      <c r="H71" s="559" t="s">
        <v>1882</v>
      </c>
      <c r="I71" s="569" t="s">
        <v>1883</v>
      </c>
      <c r="J71" s="557" t="s">
        <v>1884</v>
      </c>
      <c r="K71" s="600" t="s">
        <v>2185</v>
      </c>
    </row>
  </sheetData>
  <autoFilter ref="A7:K71"/>
  <phoneticPr fontId="6" type="noConversion"/>
  <conditionalFormatting sqref="J48">
    <cfRule type="cellIs" dxfId="19" priority="19" operator="equal">
      <formula>"R"</formula>
    </cfRule>
    <cfRule type="containsText" dxfId="18" priority="20" operator="containsText" text="R">
      <formula>NOT(ISERROR(SEARCH("R",J48)))</formula>
    </cfRule>
  </conditionalFormatting>
  <conditionalFormatting sqref="J48">
    <cfRule type="cellIs" dxfId="17" priority="16" operator="equal">
      <formula>"NA"</formula>
    </cfRule>
    <cfRule type="cellIs" dxfId="16" priority="17" operator="equal">
      <formula>"Y"</formula>
    </cfRule>
    <cfRule type="cellIs" dxfId="15" priority="18" operator="equal">
      <formula>"G"</formula>
    </cfRule>
  </conditionalFormatting>
  <conditionalFormatting sqref="J49">
    <cfRule type="cellIs" dxfId="14" priority="4" operator="equal">
      <formula>"R"</formula>
    </cfRule>
    <cfRule type="containsText" dxfId="13" priority="5" operator="containsText" text="R">
      <formula>NOT(ISERROR(SEARCH("R",J49)))</formula>
    </cfRule>
  </conditionalFormatting>
  <conditionalFormatting sqref="J49">
    <cfRule type="cellIs" dxfId="12" priority="1" operator="equal">
      <formula>"NA"</formula>
    </cfRule>
    <cfRule type="cellIs" dxfId="11" priority="2" operator="equal">
      <formula>"Y"</formula>
    </cfRule>
    <cfRule type="cellIs" dxfId="10" priority="3" operator="equal">
      <formula>"G"</formula>
    </cfRule>
  </conditionalFormatting>
  <pageMargins left="0.19685039370078741" right="0.19685039370078741" top="0.19685039370078741" bottom="0.19685039370078741" header="0.31496062992125984" footer="0.31496062992125984"/>
  <pageSetup paperSize="9" scale="28" orientation="portrait"/>
  <headerFooter>
    <oddFooter>&amp;L&amp;"museo sans for dell,Bold"&amp;KAAAAAA                 Dell - Internal Use - Confidential</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8">
    <outlinePr summaryBelow="0" summaryRight="0"/>
  </sheetPr>
  <dimension ref="A2:BB266"/>
  <sheetViews>
    <sheetView workbookViewId="0">
      <pane xSplit="7" ySplit="2" topLeftCell="BB48" activePane="bottomRight" state="frozen"/>
      <selection pane="topRight" activeCell="F1" sqref="F1"/>
      <selection pane="bottomLeft" activeCell="A3" sqref="A3"/>
      <selection pane="bottomRight" activeCell="BB151" sqref="BB151"/>
    </sheetView>
  </sheetViews>
  <sheetFormatPr defaultColWidth="8.625" defaultRowHeight="15.75" outlineLevelRow="2" outlineLevelCol="1"/>
  <cols>
    <col min="1" max="1" width="30.625" style="5" customWidth="1"/>
    <col min="2" max="2" width="42" style="5" customWidth="1"/>
    <col min="3" max="3" width="10.375" style="5" customWidth="1"/>
    <col min="4" max="4" width="5.625" style="5" customWidth="1"/>
    <col min="5" max="5" width="9.125" style="5" customWidth="1"/>
    <col min="6" max="6" width="6.625" style="5" customWidth="1"/>
    <col min="7" max="7" width="11.625" style="5" customWidth="1"/>
    <col min="8" max="8" width="6.625" style="5" hidden="1" customWidth="1"/>
    <col min="9" max="9" width="8.375" style="5" hidden="1" customWidth="1"/>
    <col min="10" max="10" width="6.375" style="5" hidden="1" customWidth="1"/>
    <col min="11" max="11" width="5" style="5" customWidth="1" collapsed="1"/>
    <col min="12" max="12" width="7.625" style="5" hidden="1" customWidth="1" outlineLevel="1"/>
    <col min="13" max="13" width="4.625" style="5" hidden="1" customWidth="1" outlineLevel="1"/>
    <col min="14" max="14" width="4.125" style="5" hidden="1" customWidth="1" outlineLevel="1"/>
    <col min="15" max="15" width="4.625" style="5" hidden="1" customWidth="1" outlineLevel="1"/>
    <col min="16" max="16" width="8.625" style="5" hidden="1" customWidth="1" outlineLevel="1"/>
    <col min="17" max="17" width="8.625" style="5" customWidth="1"/>
    <col min="18" max="18" width="8.375" style="5" customWidth="1" collapsed="1"/>
    <col min="19" max="20" width="6.625" style="5" hidden="1" customWidth="1" outlineLevel="1"/>
    <col min="21" max="21" width="9.375" style="5" hidden="1" customWidth="1" outlineLevel="1"/>
    <col min="22" max="22" width="6.375" style="5" hidden="1" customWidth="1" outlineLevel="1"/>
    <col min="23" max="23" width="9" style="5" hidden="1" customWidth="1" outlineLevel="1"/>
    <col min="24" max="25" width="3.625" style="5" hidden="1" customWidth="1" outlineLevel="1"/>
    <col min="26" max="26" width="6.125" style="5" hidden="1" customWidth="1" outlineLevel="1"/>
    <col min="27" max="27" width="5.125" style="5" hidden="1" customWidth="1" outlineLevel="1"/>
    <col min="28" max="29" width="5.375" style="5" hidden="1" customWidth="1" outlineLevel="1"/>
    <col min="30" max="30" width="5.125" style="5" hidden="1" customWidth="1" outlineLevel="1"/>
    <col min="31" max="31" width="9" style="5" hidden="1" customWidth="1" outlineLevel="1"/>
    <col min="32" max="32" width="8.125" style="5" hidden="1" customWidth="1" outlineLevel="1"/>
    <col min="33" max="33" width="8.375" style="5" hidden="1" customWidth="1" outlineLevel="1"/>
    <col min="34" max="34" width="6.625" style="5" hidden="1" customWidth="1" outlineLevel="1"/>
    <col min="35" max="35" width="6.125" style="5" hidden="1" customWidth="1" outlineLevel="1"/>
    <col min="36" max="36" width="7" style="44" hidden="1" customWidth="1" outlineLevel="1"/>
    <col min="37" max="38" width="6.625" style="44" hidden="1" customWidth="1" outlineLevel="1"/>
    <col min="39" max="39" width="5.625" style="5" hidden="1" customWidth="1" outlineLevel="1"/>
    <col min="40" max="40" width="8.625" style="172"/>
    <col min="41" max="41" width="12.625" style="44" hidden="1" customWidth="1"/>
    <col min="42" max="42" width="6.625" style="44" hidden="1" customWidth="1"/>
    <col min="43" max="43" width="39" style="5" hidden="1" customWidth="1"/>
    <col min="44" max="44" width="7.375" style="5" hidden="1" customWidth="1"/>
    <col min="45" max="45" width="7.375" style="5" customWidth="1"/>
    <col min="46" max="46" width="11.375" style="5" customWidth="1"/>
    <col min="47" max="47" width="7.625" style="5" customWidth="1" outlineLevel="1"/>
    <col min="48" max="48" width="171.625" style="5" hidden="1" customWidth="1" outlineLevel="1"/>
    <col min="49" max="49" width="132.125" style="5" hidden="1" customWidth="1" outlineLevel="1"/>
    <col min="50" max="52" width="144.375" style="5" hidden="1" customWidth="1" outlineLevel="1"/>
    <col min="53" max="53" width="13" style="5" bestFit="1" customWidth="1" outlineLevel="1"/>
    <col min="54" max="54" width="124.375" style="5" customWidth="1" outlineLevel="1"/>
    <col min="55" max="16384" width="8.625" style="5"/>
  </cols>
  <sheetData>
    <row r="2" spans="1:54" ht="43.5" customHeight="1">
      <c r="A2" s="3" t="s">
        <v>0</v>
      </c>
      <c r="B2" s="3" t="s">
        <v>3</v>
      </c>
      <c r="C2" s="3" t="s">
        <v>1046</v>
      </c>
      <c r="D2" s="40" t="s">
        <v>73</v>
      </c>
      <c r="E2" s="3" t="s">
        <v>1</v>
      </c>
      <c r="F2" s="3" t="s">
        <v>34</v>
      </c>
      <c r="G2" s="3" t="s">
        <v>2</v>
      </c>
      <c r="H2" s="24" t="s">
        <v>35</v>
      </c>
      <c r="I2" s="24" t="s">
        <v>48</v>
      </c>
      <c r="J2" s="24" t="s">
        <v>49</v>
      </c>
      <c r="K2" s="4" t="s">
        <v>92</v>
      </c>
      <c r="L2" s="4" t="s">
        <v>52</v>
      </c>
      <c r="M2" s="11" t="s">
        <v>53</v>
      </c>
      <c r="N2" s="11" t="s">
        <v>54</v>
      </c>
      <c r="O2" s="11" t="s">
        <v>55</v>
      </c>
      <c r="P2" s="11" t="s">
        <v>409</v>
      </c>
      <c r="Q2" s="11" t="s">
        <v>133</v>
      </c>
      <c r="R2" s="4" t="s">
        <v>1047</v>
      </c>
      <c r="S2" s="13" t="s">
        <v>1048</v>
      </c>
      <c r="T2" s="13" t="s">
        <v>1049</v>
      </c>
      <c r="U2" s="13" t="s">
        <v>128</v>
      </c>
      <c r="V2" s="13" t="s">
        <v>1050</v>
      </c>
      <c r="W2" s="13" t="s">
        <v>1051</v>
      </c>
      <c r="X2" s="13" t="s">
        <v>1052</v>
      </c>
      <c r="Y2" s="13" t="s">
        <v>1053</v>
      </c>
      <c r="Z2" s="12" t="s">
        <v>10</v>
      </c>
      <c r="AA2" s="12" t="s">
        <v>11</v>
      </c>
      <c r="AB2" s="12" t="s">
        <v>12</v>
      </c>
      <c r="AC2" s="12" t="s">
        <v>13</v>
      </c>
      <c r="AD2" s="12" t="s">
        <v>14</v>
      </c>
      <c r="AE2" s="12" t="s">
        <v>15</v>
      </c>
      <c r="AF2" s="12" t="s">
        <v>16</v>
      </c>
      <c r="AG2" s="12" t="s">
        <v>17</v>
      </c>
      <c r="AH2" s="12" t="s">
        <v>1054</v>
      </c>
      <c r="AI2" s="12" t="s">
        <v>18</v>
      </c>
      <c r="AJ2" s="12" t="s">
        <v>19</v>
      </c>
      <c r="AK2" s="12" t="s">
        <v>20</v>
      </c>
      <c r="AL2" s="125" t="s">
        <v>21</v>
      </c>
      <c r="AM2" s="126" t="s">
        <v>22</v>
      </c>
      <c r="AN2" s="256" t="s">
        <v>857</v>
      </c>
      <c r="AO2" s="173" t="s">
        <v>1055</v>
      </c>
      <c r="AP2" s="167"/>
      <c r="AQ2" s="128" t="s">
        <v>1056</v>
      </c>
      <c r="AR2" s="127"/>
      <c r="AS2" s="257" t="s">
        <v>653</v>
      </c>
      <c r="AT2" s="3" t="s">
        <v>1057</v>
      </c>
      <c r="AU2" s="117" t="s">
        <v>1058</v>
      </c>
      <c r="AV2" s="117" t="s">
        <v>1059</v>
      </c>
      <c r="AW2" s="117" t="s">
        <v>1060</v>
      </c>
      <c r="AX2" s="117" t="s">
        <v>1061</v>
      </c>
      <c r="AY2" s="117" t="s">
        <v>1062</v>
      </c>
      <c r="AZ2" s="117" t="s">
        <v>1063</v>
      </c>
      <c r="BA2" s="256" t="s">
        <v>1370</v>
      </c>
      <c r="BB2" s="117">
        <v>42755</v>
      </c>
    </row>
    <row r="3" spans="1:54">
      <c r="A3" s="18" t="s">
        <v>35</v>
      </c>
      <c r="B3" s="16"/>
      <c r="C3" s="16"/>
      <c r="D3" s="16"/>
      <c r="E3" s="258"/>
      <c r="F3" s="258"/>
      <c r="G3" s="16"/>
      <c r="H3" s="17"/>
      <c r="I3" s="17"/>
      <c r="J3" s="17"/>
      <c r="K3" s="17"/>
      <c r="L3" s="17"/>
      <c r="M3" s="17"/>
      <c r="N3" s="17"/>
      <c r="O3" s="17"/>
      <c r="P3" s="17"/>
      <c r="Q3" s="17"/>
      <c r="R3" s="17"/>
      <c r="S3" s="129"/>
      <c r="T3" s="129"/>
      <c r="U3" s="129"/>
      <c r="V3" s="129"/>
      <c r="W3" s="129"/>
      <c r="X3" s="129"/>
      <c r="Y3" s="129"/>
      <c r="Z3" s="129"/>
      <c r="AA3" s="129"/>
      <c r="AB3" s="129"/>
      <c r="AC3" s="129"/>
      <c r="AD3" s="129"/>
      <c r="AE3" s="129"/>
      <c r="AF3" s="129"/>
      <c r="AG3" s="129"/>
      <c r="AH3" s="129"/>
      <c r="AI3" s="129"/>
      <c r="AJ3" s="129"/>
      <c r="AK3" s="129"/>
      <c r="AL3" s="129"/>
      <c r="AM3" s="129"/>
      <c r="AN3" s="259"/>
      <c r="AO3" s="259"/>
      <c r="AP3" s="146"/>
      <c r="AQ3" s="127"/>
      <c r="AR3" s="127"/>
      <c r="AS3" s="260"/>
      <c r="AT3" s="19"/>
      <c r="AU3" s="19"/>
      <c r="AV3" s="168"/>
      <c r="AW3" s="19"/>
      <c r="AX3" s="19"/>
      <c r="AY3" s="19"/>
      <c r="AZ3" s="19"/>
      <c r="BA3" s="19"/>
      <c r="BB3" s="19"/>
    </row>
    <row r="4" spans="1:54" outlineLevel="1">
      <c r="A4" s="829" t="s">
        <v>1064</v>
      </c>
      <c r="B4" s="8" t="s">
        <v>1065</v>
      </c>
      <c r="C4" s="8"/>
      <c r="D4" s="8"/>
      <c r="E4" s="23"/>
      <c r="F4" s="23"/>
      <c r="G4" s="39" t="s">
        <v>66</v>
      </c>
      <c r="H4" s="13"/>
      <c r="I4" s="13"/>
      <c r="J4" s="13"/>
      <c r="K4" s="13"/>
      <c r="L4" s="261">
        <v>158</v>
      </c>
      <c r="M4" s="25"/>
      <c r="N4" s="25"/>
      <c r="O4" s="25"/>
      <c r="P4" s="25"/>
      <c r="Q4" s="25">
        <v>12</v>
      </c>
      <c r="R4" s="23">
        <f t="shared" ref="R4:R23" si="0">SUM(S4:AL4)</f>
        <v>13</v>
      </c>
      <c r="S4" s="23"/>
      <c r="T4" s="23">
        <v>1</v>
      </c>
      <c r="U4" s="23"/>
      <c r="V4" s="12">
        <v>1</v>
      </c>
      <c r="W4" s="12"/>
      <c r="X4" s="12"/>
      <c r="Y4" s="12"/>
      <c r="Z4" s="12">
        <v>3</v>
      </c>
      <c r="AA4" s="12"/>
      <c r="AB4" s="12"/>
      <c r="AC4" s="12"/>
      <c r="AD4" s="12">
        <v>8</v>
      </c>
      <c r="AE4" s="45"/>
      <c r="AF4" s="12"/>
      <c r="AG4" s="12"/>
      <c r="AH4" s="45"/>
      <c r="AI4" s="12"/>
      <c r="AJ4" s="12"/>
      <c r="AK4" s="12"/>
      <c r="AL4" s="12"/>
      <c r="AM4" s="130"/>
      <c r="AN4" s="23"/>
      <c r="AO4" s="23"/>
      <c r="AP4" s="132"/>
      <c r="AQ4" s="127"/>
      <c r="AR4" s="127"/>
      <c r="AS4" s="140"/>
      <c r="AT4" s="140"/>
      <c r="AU4" s="9"/>
      <c r="AV4" s="169"/>
      <c r="AW4" s="9"/>
      <c r="AX4" s="9"/>
      <c r="AY4" s="9"/>
      <c r="AZ4" s="9"/>
      <c r="BA4" s="9"/>
      <c r="BB4" s="9"/>
    </row>
    <row r="5" spans="1:54" outlineLevel="1">
      <c r="A5" s="831"/>
      <c r="B5" s="8" t="s">
        <v>1066</v>
      </c>
      <c r="C5" s="8"/>
      <c r="D5" s="8"/>
      <c r="E5" s="23"/>
      <c r="F5" s="23"/>
      <c r="G5" s="39" t="s">
        <v>1067</v>
      </c>
      <c r="H5" s="13"/>
      <c r="I5" s="13"/>
      <c r="J5" s="13"/>
      <c r="K5" s="13"/>
      <c r="L5" s="261">
        <v>29</v>
      </c>
      <c r="M5" s="25"/>
      <c r="N5" s="25"/>
      <c r="O5" s="25"/>
      <c r="P5" s="25"/>
      <c r="Q5" s="188">
        <f t="shared" ref="Q5:Q14" si="1">R5-AH5</f>
        <v>14</v>
      </c>
      <c r="R5" s="23">
        <f t="shared" si="0"/>
        <v>15</v>
      </c>
      <c r="S5" s="25"/>
      <c r="T5" s="25"/>
      <c r="U5" s="23"/>
      <c r="V5" s="12"/>
      <c r="W5" s="12"/>
      <c r="X5" s="12"/>
      <c r="Y5" s="12"/>
      <c r="Z5" s="12"/>
      <c r="AA5" s="12"/>
      <c r="AB5" s="12">
        <v>1</v>
      </c>
      <c r="AC5" s="12"/>
      <c r="AD5" s="12">
        <v>3</v>
      </c>
      <c r="AE5" s="45">
        <v>3</v>
      </c>
      <c r="AF5" s="12">
        <v>2</v>
      </c>
      <c r="AG5" s="12">
        <v>1</v>
      </c>
      <c r="AH5" s="110">
        <v>1</v>
      </c>
      <c r="AI5" s="12">
        <v>2</v>
      </c>
      <c r="AJ5" s="13">
        <v>1</v>
      </c>
      <c r="AK5" s="13">
        <v>1</v>
      </c>
      <c r="AL5" s="13"/>
      <c r="AM5" s="130"/>
      <c r="AN5" s="23"/>
      <c r="AO5" s="25">
        <v>6</v>
      </c>
      <c r="AP5" s="112"/>
      <c r="AQ5" s="127"/>
      <c r="AR5" s="127"/>
      <c r="AS5" s="140"/>
      <c r="AT5" s="140"/>
      <c r="AU5" s="9"/>
      <c r="AV5" s="169"/>
      <c r="AW5" s="9"/>
      <c r="AX5" s="9"/>
      <c r="AY5" s="9"/>
      <c r="AZ5" s="9"/>
      <c r="BA5" s="9"/>
      <c r="BB5" s="9"/>
    </row>
    <row r="6" spans="1:54" outlineLevel="2">
      <c r="A6" s="831"/>
      <c r="B6" s="38" t="s">
        <v>1068</v>
      </c>
      <c r="C6" s="38" t="s">
        <v>76</v>
      </c>
      <c r="D6" s="8">
        <v>1</v>
      </c>
      <c r="E6" s="23" t="s">
        <v>430</v>
      </c>
      <c r="F6" s="23" t="s">
        <v>77</v>
      </c>
      <c r="G6" s="39"/>
      <c r="H6" s="13"/>
      <c r="I6" s="13"/>
      <c r="J6" s="13"/>
      <c r="K6" s="13"/>
      <c r="L6" s="25"/>
      <c r="M6" s="25"/>
      <c r="N6" s="25"/>
      <c r="O6" s="25"/>
      <c r="P6" s="25"/>
      <c r="Q6" s="188">
        <f t="shared" si="1"/>
        <v>14</v>
      </c>
      <c r="R6" s="23">
        <f t="shared" si="0"/>
        <v>15</v>
      </c>
      <c r="S6" s="25"/>
      <c r="T6" s="25"/>
      <c r="U6" s="23"/>
      <c r="V6" s="12"/>
      <c r="W6" s="12"/>
      <c r="X6" s="12"/>
      <c r="Y6" s="12"/>
      <c r="Z6" s="12"/>
      <c r="AA6" s="12"/>
      <c r="AB6" s="12">
        <v>1</v>
      </c>
      <c r="AC6" s="12"/>
      <c r="AD6" s="12">
        <v>3</v>
      </c>
      <c r="AE6" s="45">
        <v>3</v>
      </c>
      <c r="AF6" s="12">
        <v>2</v>
      </c>
      <c r="AG6" s="12">
        <v>1</v>
      </c>
      <c r="AH6" s="110">
        <v>1</v>
      </c>
      <c r="AI6" s="12">
        <v>2</v>
      </c>
      <c r="AJ6" s="13">
        <v>1</v>
      </c>
      <c r="AK6" s="13">
        <v>1</v>
      </c>
      <c r="AL6" s="13"/>
      <c r="AM6" s="130"/>
      <c r="AN6" s="23"/>
      <c r="AO6" s="25">
        <v>6</v>
      </c>
      <c r="AP6" s="112"/>
      <c r="AQ6" s="127"/>
      <c r="AR6" s="127"/>
      <c r="AS6" s="140"/>
      <c r="AT6" s="140"/>
      <c r="AU6" s="9"/>
      <c r="AV6" s="169"/>
      <c r="AW6" s="9"/>
      <c r="AX6" s="9"/>
      <c r="AY6" s="9"/>
      <c r="AZ6" s="9"/>
      <c r="BA6" s="9"/>
      <c r="BB6" s="9"/>
    </row>
    <row r="7" spans="1:54" outlineLevel="2">
      <c r="A7" s="831"/>
      <c r="B7" s="38" t="s">
        <v>433</v>
      </c>
      <c r="C7" s="38" t="s">
        <v>76</v>
      </c>
      <c r="D7" s="8">
        <v>1</v>
      </c>
      <c r="E7" s="23" t="s">
        <v>1069</v>
      </c>
      <c r="F7" s="23" t="s">
        <v>77</v>
      </c>
      <c r="G7" s="39"/>
      <c r="H7" s="13"/>
      <c r="I7" s="13"/>
      <c r="J7" s="13"/>
      <c r="K7" s="13"/>
      <c r="L7" s="25"/>
      <c r="M7" s="25"/>
      <c r="N7" s="25"/>
      <c r="O7" s="25"/>
      <c r="P7" s="25"/>
      <c r="Q7" s="188">
        <f t="shared" si="1"/>
        <v>14</v>
      </c>
      <c r="R7" s="23">
        <f t="shared" si="0"/>
        <v>15</v>
      </c>
      <c r="S7" s="25"/>
      <c r="T7" s="25"/>
      <c r="U7" s="23"/>
      <c r="V7" s="12"/>
      <c r="W7" s="12"/>
      <c r="X7" s="12"/>
      <c r="Y7" s="12"/>
      <c r="Z7" s="12"/>
      <c r="AA7" s="12"/>
      <c r="AB7" s="12">
        <v>1</v>
      </c>
      <c r="AC7" s="12"/>
      <c r="AD7" s="12">
        <v>3</v>
      </c>
      <c r="AE7" s="45">
        <v>3</v>
      </c>
      <c r="AF7" s="12">
        <v>2</v>
      </c>
      <c r="AG7" s="12">
        <v>1</v>
      </c>
      <c r="AH7" s="110">
        <v>1</v>
      </c>
      <c r="AI7" s="12">
        <v>2</v>
      </c>
      <c r="AJ7" s="13">
        <v>1</v>
      </c>
      <c r="AK7" s="13">
        <v>1</v>
      </c>
      <c r="AL7" s="13"/>
      <c r="AM7" s="130"/>
      <c r="AN7" s="23"/>
      <c r="AO7" s="25">
        <v>6</v>
      </c>
      <c r="AP7" s="112"/>
      <c r="AQ7" s="127"/>
      <c r="AR7" s="127"/>
      <c r="AS7" s="140"/>
      <c r="AT7" s="140"/>
      <c r="AU7" s="9"/>
      <c r="AV7" s="169"/>
      <c r="AW7" s="9"/>
      <c r="AX7" s="9"/>
      <c r="AY7" s="9"/>
      <c r="AZ7" s="9"/>
      <c r="BA7" s="9"/>
      <c r="BB7" s="9"/>
    </row>
    <row r="8" spans="1:54" outlineLevel="2">
      <c r="A8" s="831"/>
      <c r="B8" s="38" t="s">
        <v>83</v>
      </c>
      <c r="C8" s="38" t="s">
        <v>76</v>
      </c>
      <c r="D8" s="8">
        <v>1</v>
      </c>
      <c r="E8" s="23" t="s">
        <v>314</v>
      </c>
      <c r="F8" s="23" t="s">
        <v>77</v>
      </c>
      <c r="G8" s="39"/>
      <c r="H8" s="13"/>
      <c r="I8" s="13"/>
      <c r="J8" s="13"/>
      <c r="K8" s="13"/>
      <c r="L8" s="25"/>
      <c r="M8" s="25"/>
      <c r="N8" s="25"/>
      <c r="O8" s="25"/>
      <c r="P8" s="25"/>
      <c r="Q8" s="188">
        <f t="shared" si="1"/>
        <v>14</v>
      </c>
      <c r="R8" s="23">
        <f t="shared" si="0"/>
        <v>15</v>
      </c>
      <c r="S8" s="25"/>
      <c r="T8" s="25"/>
      <c r="U8" s="23"/>
      <c r="V8" s="12"/>
      <c r="W8" s="12"/>
      <c r="X8" s="12"/>
      <c r="Y8" s="12"/>
      <c r="Z8" s="12"/>
      <c r="AA8" s="12"/>
      <c r="AB8" s="12">
        <v>1</v>
      </c>
      <c r="AC8" s="12"/>
      <c r="AD8" s="12">
        <v>3</v>
      </c>
      <c r="AE8" s="45">
        <v>3</v>
      </c>
      <c r="AF8" s="12">
        <v>2</v>
      </c>
      <c r="AG8" s="12">
        <v>1</v>
      </c>
      <c r="AH8" s="110">
        <v>1</v>
      </c>
      <c r="AI8" s="12">
        <v>2</v>
      </c>
      <c r="AJ8" s="13">
        <v>1</v>
      </c>
      <c r="AK8" s="13">
        <v>1</v>
      </c>
      <c r="AL8" s="13"/>
      <c r="AM8" s="130"/>
      <c r="AN8" s="23"/>
      <c r="AO8" s="25">
        <v>6</v>
      </c>
      <c r="AP8" s="112"/>
      <c r="AQ8" s="127"/>
      <c r="AR8" s="127"/>
      <c r="AS8" s="140"/>
      <c r="AT8" s="140"/>
      <c r="AU8" s="9"/>
      <c r="AV8" s="169"/>
      <c r="AW8" s="9"/>
      <c r="AX8" s="9"/>
      <c r="AY8" s="9"/>
      <c r="AZ8" s="9"/>
      <c r="BA8" s="9"/>
      <c r="BB8" s="9"/>
    </row>
    <row r="9" spans="1:54" outlineLevel="2">
      <c r="A9" s="831"/>
      <c r="B9" s="38" t="s">
        <v>1070</v>
      </c>
      <c r="C9" s="38" t="s">
        <v>76</v>
      </c>
      <c r="D9" s="8">
        <v>1</v>
      </c>
      <c r="E9" s="23" t="s">
        <v>121</v>
      </c>
      <c r="F9" s="23" t="s">
        <v>77</v>
      </c>
      <c r="G9" s="39"/>
      <c r="H9" s="13"/>
      <c r="I9" s="13"/>
      <c r="J9" s="13"/>
      <c r="K9" s="13"/>
      <c r="L9" s="25"/>
      <c r="M9" s="25"/>
      <c r="N9" s="25"/>
      <c r="O9" s="25"/>
      <c r="P9" s="25"/>
      <c r="Q9" s="188">
        <f t="shared" si="1"/>
        <v>14</v>
      </c>
      <c r="R9" s="23">
        <f t="shared" si="0"/>
        <v>15</v>
      </c>
      <c r="S9" s="25"/>
      <c r="T9" s="25"/>
      <c r="U9" s="23"/>
      <c r="V9" s="12"/>
      <c r="W9" s="12"/>
      <c r="X9" s="12"/>
      <c r="Y9" s="12"/>
      <c r="Z9" s="12"/>
      <c r="AA9" s="12"/>
      <c r="AB9" s="12">
        <v>1</v>
      </c>
      <c r="AC9" s="12"/>
      <c r="AD9" s="12">
        <v>3</v>
      </c>
      <c r="AE9" s="45">
        <v>3</v>
      </c>
      <c r="AF9" s="12">
        <v>2</v>
      </c>
      <c r="AG9" s="12">
        <v>1</v>
      </c>
      <c r="AH9" s="110">
        <v>1</v>
      </c>
      <c r="AI9" s="12">
        <v>2</v>
      </c>
      <c r="AJ9" s="13">
        <v>1</v>
      </c>
      <c r="AK9" s="13">
        <v>1</v>
      </c>
      <c r="AL9" s="13"/>
      <c r="AM9" s="130"/>
      <c r="AN9" s="23"/>
      <c r="AO9" s="25">
        <v>6</v>
      </c>
      <c r="AP9" s="112"/>
      <c r="AQ9" s="127"/>
      <c r="AR9" s="127"/>
      <c r="AS9" s="140"/>
      <c r="AT9" s="140"/>
      <c r="AU9" s="9"/>
      <c r="AV9" s="169"/>
      <c r="AW9" s="9"/>
      <c r="AX9" s="9"/>
      <c r="AY9" s="9"/>
      <c r="AZ9" s="9"/>
      <c r="BA9" s="9"/>
      <c r="BB9" s="9"/>
    </row>
    <row r="10" spans="1:54" outlineLevel="2">
      <c r="A10" s="831"/>
      <c r="B10" s="38" t="s">
        <v>1071</v>
      </c>
      <c r="C10" s="8"/>
      <c r="D10" s="8">
        <v>1</v>
      </c>
      <c r="E10" s="23"/>
      <c r="F10" s="23"/>
      <c r="G10" s="39"/>
      <c r="H10" s="13"/>
      <c r="I10" s="13"/>
      <c r="J10" s="13"/>
      <c r="K10" s="13"/>
      <c r="L10" s="25"/>
      <c r="M10" s="25"/>
      <c r="N10" s="25"/>
      <c r="O10" s="25"/>
      <c r="P10" s="25"/>
      <c r="Q10" s="188">
        <f t="shared" si="1"/>
        <v>14</v>
      </c>
      <c r="R10" s="23">
        <f t="shared" si="0"/>
        <v>15</v>
      </c>
      <c r="S10" s="25"/>
      <c r="T10" s="25"/>
      <c r="U10" s="23"/>
      <c r="V10" s="12"/>
      <c r="W10" s="12"/>
      <c r="X10" s="12"/>
      <c r="Y10" s="12"/>
      <c r="Z10" s="12"/>
      <c r="AA10" s="12"/>
      <c r="AB10" s="131">
        <v>1</v>
      </c>
      <c r="AC10" s="12"/>
      <c r="AD10" s="12">
        <v>3</v>
      </c>
      <c r="AE10" s="45">
        <v>3</v>
      </c>
      <c r="AF10" s="12">
        <v>2</v>
      </c>
      <c r="AG10" s="12">
        <v>1</v>
      </c>
      <c r="AH10" s="110">
        <v>1</v>
      </c>
      <c r="AI10" s="12">
        <v>2</v>
      </c>
      <c r="AJ10" s="13">
        <v>1</v>
      </c>
      <c r="AK10" s="13">
        <v>1</v>
      </c>
      <c r="AL10" s="13"/>
      <c r="AM10" s="130"/>
      <c r="AN10" s="23"/>
      <c r="AO10" s="25">
        <v>6</v>
      </c>
      <c r="AP10" s="112"/>
      <c r="AQ10" s="127"/>
      <c r="AR10" s="127"/>
      <c r="AS10" s="140"/>
      <c r="AT10" s="140"/>
      <c r="AU10" s="9"/>
      <c r="AV10" s="169"/>
      <c r="AW10" s="9"/>
      <c r="AX10" s="9"/>
      <c r="AY10" s="9"/>
      <c r="AZ10" s="9"/>
      <c r="BA10" s="9"/>
      <c r="BB10" s="9"/>
    </row>
    <row r="11" spans="1:54" outlineLevel="2">
      <c r="A11" s="831"/>
      <c r="B11" s="38" t="s">
        <v>1072</v>
      </c>
      <c r="C11" s="8"/>
      <c r="D11" s="8">
        <v>4</v>
      </c>
      <c r="E11" s="23"/>
      <c r="F11" s="23"/>
      <c r="G11" s="39"/>
      <c r="H11" s="13"/>
      <c r="I11" s="13"/>
      <c r="J11" s="13"/>
      <c r="K11" s="13"/>
      <c r="L11" s="25">
        <f>L5*D11</f>
        <v>116</v>
      </c>
      <c r="M11" s="25"/>
      <c r="N11" s="25"/>
      <c r="O11" s="25"/>
      <c r="P11" s="25"/>
      <c r="Q11" s="188">
        <f t="shared" si="1"/>
        <v>56</v>
      </c>
      <c r="R11" s="23">
        <f t="shared" si="0"/>
        <v>60</v>
      </c>
      <c r="S11" s="25"/>
      <c r="T11" s="25"/>
      <c r="U11" s="23"/>
      <c r="V11" s="12"/>
      <c r="W11" s="12"/>
      <c r="X11" s="12"/>
      <c r="Y11" s="12"/>
      <c r="Z11" s="12"/>
      <c r="AA11" s="12"/>
      <c r="AB11" s="131">
        <v>4</v>
      </c>
      <c r="AC11" s="12"/>
      <c r="AD11" s="12">
        <v>12</v>
      </c>
      <c r="AE11" s="45">
        <v>12</v>
      </c>
      <c r="AF11" s="12">
        <v>8</v>
      </c>
      <c r="AG11" s="12">
        <v>4</v>
      </c>
      <c r="AH11" s="110">
        <v>4</v>
      </c>
      <c r="AI11" s="12">
        <v>8</v>
      </c>
      <c r="AJ11" s="13">
        <v>4</v>
      </c>
      <c r="AK11" s="13">
        <v>4</v>
      </c>
      <c r="AL11" s="13"/>
      <c r="AM11" s="130"/>
      <c r="AN11" s="23"/>
      <c r="AO11" s="25">
        <v>24</v>
      </c>
      <c r="AP11" s="112"/>
      <c r="AQ11" s="127"/>
      <c r="AR11" s="127"/>
      <c r="AS11" s="140"/>
      <c r="AT11" s="140"/>
      <c r="AU11" s="9"/>
      <c r="AV11" s="169"/>
      <c r="AW11" s="9"/>
      <c r="AX11" s="9"/>
      <c r="AY11" s="9"/>
      <c r="AZ11" s="9"/>
      <c r="BA11" s="9"/>
      <c r="BB11" s="9"/>
    </row>
    <row r="12" spans="1:54" outlineLevel="2">
      <c r="A12" s="831"/>
      <c r="B12" s="38" t="s">
        <v>1073</v>
      </c>
      <c r="C12" s="8"/>
      <c r="D12" s="8">
        <v>5</v>
      </c>
      <c r="E12" s="23"/>
      <c r="F12" s="23"/>
      <c r="G12" s="39"/>
      <c r="H12" s="13"/>
      <c r="I12" s="13"/>
      <c r="J12" s="13"/>
      <c r="K12" s="13"/>
      <c r="L12" s="25">
        <f>L5*D12</f>
        <v>145</v>
      </c>
      <c r="M12" s="25"/>
      <c r="N12" s="25"/>
      <c r="O12" s="25"/>
      <c r="P12" s="25"/>
      <c r="Q12" s="188">
        <f t="shared" si="1"/>
        <v>70</v>
      </c>
      <c r="R12" s="23">
        <f t="shared" si="0"/>
        <v>75</v>
      </c>
      <c r="S12" s="25"/>
      <c r="T12" s="25"/>
      <c r="U12" s="23"/>
      <c r="V12" s="12"/>
      <c r="W12" s="12"/>
      <c r="X12" s="12"/>
      <c r="Y12" s="12"/>
      <c r="Z12" s="12"/>
      <c r="AA12" s="12"/>
      <c r="AB12" s="131">
        <v>5</v>
      </c>
      <c r="AC12" s="12"/>
      <c r="AD12" s="12">
        <v>15</v>
      </c>
      <c r="AE12" s="45">
        <v>15</v>
      </c>
      <c r="AF12" s="12">
        <v>10</v>
      </c>
      <c r="AG12" s="12">
        <v>5</v>
      </c>
      <c r="AH12" s="110">
        <v>5</v>
      </c>
      <c r="AI12" s="12">
        <v>10</v>
      </c>
      <c r="AJ12" s="13">
        <v>5</v>
      </c>
      <c r="AK12" s="13">
        <v>5</v>
      </c>
      <c r="AL12" s="13"/>
      <c r="AM12" s="130"/>
      <c r="AN12" s="23"/>
      <c r="AO12" s="25">
        <v>30</v>
      </c>
      <c r="AP12" s="112"/>
      <c r="AQ12" s="127"/>
      <c r="AR12" s="127"/>
      <c r="AS12" s="140"/>
      <c r="AT12" s="140"/>
      <c r="AU12" s="9"/>
      <c r="AV12" s="169"/>
      <c r="AW12" s="9"/>
      <c r="AX12" s="9"/>
      <c r="AY12" s="9"/>
      <c r="AZ12" s="9"/>
      <c r="BA12" s="9"/>
      <c r="BB12" s="9"/>
    </row>
    <row r="13" spans="1:54" outlineLevel="2">
      <c r="A13" s="831"/>
      <c r="B13" s="38" t="s">
        <v>1074</v>
      </c>
      <c r="C13" s="8"/>
      <c r="D13" s="8">
        <v>1</v>
      </c>
      <c r="E13" s="23"/>
      <c r="F13" s="23"/>
      <c r="G13" s="39"/>
      <c r="H13" s="13"/>
      <c r="I13" s="13"/>
      <c r="J13" s="13"/>
      <c r="K13" s="13"/>
      <c r="L13" s="25"/>
      <c r="M13" s="25"/>
      <c r="N13" s="25"/>
      <c r="O13" s="25"/>
      <c r="P13" s="25"/>
      <c r="Q13" s="25">
        <f t="shared" si="1"/>
        <v>14</v>
      </c>
      <c r="R13" s="23">
        <f t="shared" si="0"/>
        <v>15</v>
      </c>
      <c r="S13" s="25"/>
      <c r="T13" s="25"/>
      <c r="U13" s="23"/>
      <c r="V13" s="12"/>
      <c r="W13" s="12"/>
      <c r="X13" s="12"/>
      <c r="Y13" s="12"/>
      <c r="Z13" s="12"/>
      <c r="AA13" s="12"/>
      <c r="AB13" s="131">
        <v>1</v>
      </c>
      <c r="AC13" s="12"/>
      <c r="AD13" s="12">
        <v>3</v>
      </c>
      <c r="AE13" s="45">
        <v>3</v>
      </c>
      <c r="AF13" s="12">
        <v>2</v>
      </c>
      <c r="AG13" s="12">
        <v>1</v>
      </c>
      <c r="AH13" s="110">
        <v>1</v>
      </c>
      <c r="AI13" s="12">
        <v>2</v>
      </c>
      <c r="AJ13" s="13">
        <v>1</v>
      </c>
      <c r="AK13" s="13">
        <v>1</v>
      </c>
      <c r="AL13" s="13"/>
      <c r="AM13" s="130"/>
      <c r="AN13" s="23"/>
      <c r="AO13" s="25">
        <v>6</v>
      </c>
      <c r="AP13" s="112"/>
      <c r="AQ13" s="127"/>
      <c r="AR13" s="127"/>
      <c r="AS13" s="140"/>
      <c r="AT13" s="140"/>
      <c r="AU13" s="9"/>
      <c r="AV13" s="169"/>
      <c r="AW13" s="9"/>
      <c r="AX13" s="9"/>
      <c r="AY13" s="9"/>
      <c r="AZ13" s="9"/>
      <c r="BA13" s="9"/>
      <c r="BB13" s="9"/>
    </row>
    <row r="14" spans="1:54" outlineLevel="2">
      <c r="A14" s="830"/>
      <c r="B14" s="38" t="s">
        <v>443</v>
      </c>
      <c r="C14" s="8"/>
      <c r="D14" s="38" t="s">
        <v>118</v>
      </c>
      <c r="E14" s="23"/>
      <c r="F14" s="23"/>
      <c r="G14" s="39"/>
      <c r="H14" s="13"/>
      <c r="I14" s="13"/>
      <c r="J14" s="13"/>
      <c r="K14" s="13"/>
      <c r="L14" s="25"/>
      <c r="M14" s="25"/>
      <c r="N14" s="25"/>
      <c r="O14" s="25"/>
      <c r="P14" s="25"/>
      <c r="Q14" s="25">
        <f t="shared" si="1"/>
        <v>14</v>
      </c>
      <c r="R14" s="23">
        <f t="shared" si="0"/>
        <v>15</v>
      </c>
      <c r="S14" s="25"/>
      <c r="T14" s="25"/>
      <c r="U14" s="23"/>
      <c r="V14" s="12"/>
      <c r="W14" s="12"/>
      <c r="X14" s="12"/>
      <c r="Y14" s="12"/>
      <c r="Z14" s="12"/>
      <c r="AA14" s="12"/>
      <c r="AB14" s="131">
        <v>1</v>
      </c>
      <c r="AC14" s="12"/>
      <c r="AD14" s="12">
        <v>3</v>
      </c>
      <c r="AE14" s="45">
        <v>3</v>
      </c>
      <c r="AF14" s="12">
        <v>2</v>
      </c>
      <c r="AG14" s="12">
        <v>1</v>
      </c>
      <c r="AH14" s="110">
        <v>1</v>
      </c>
      <c r="AI14" s="12">
        <v>2</v>
      </c>
      <c r="AJ14" s="13">
        <v>1</v>
      </c>
      <c r="AK14" s="13">
        <v>1</v>
      </c>
      <c r="AL14" s="13"/>
      <c r="AM14" s="130"/>
      <c r="AN14" s="23"/>
      <c r="AO14" s="25">
        <v>6</v>
      </c>
      <c r="AP14" s="112"/>
      <c r="AQ14" s="127"/>
      <c r="AR14" s="127"/>
      <c r="AS14" s="140"/>
      <c r="AT14" s="140"/>
      <c r="AU14" s="9"/>
      <c r="AV14" s="169"/>
      <c r="AW14" s="9"/>
      <c r="AX14" s="9"/>
      <c r="AY14" s="9"/>
      <c r="AZ14" s="9"/>
      <c r="BA14" s="9"/>
      <c r="BB14" s="9"/>
    </row>
    <row r="15" spans="1:54" outlineLevel="1">
      <c r="A15" s="841" t="s">
        <v>446</v>
      </c>
      <c r="B15" s="839" t="s">
        <v>1075</v>
      </c>
      <c r="C15" s="38" t="s">
        <v>76</v>
      </c>
      <c r="D15" s="829"/>
      <c r="E15" s="829" t="s">
        <v>37</v>
      </c>
      <c r="F15" s="829" t="s">
        <v>77</v>
      </c>
      <c r="G15" s="14" t="s">
        <v>36</v>
      </c>
      <c r="H15" s="13"/>
      <c r="I15" s="13"/>
      <c r="J15" s="13"/>
      <c r="K15" s="820"/>
      <c r="L15" s="942">
        <v>15</v>
      </c>
      <c r="M15" s="25"/>
      <c r="N15" s="25"/>
      <c r="O15" s="25"/>
      <c r="P15" s="25"/>
      <c r="Q15" s="25">
        <v>6</v>
      </c>
      <c r="R15" s="23">
        <f t="shared" si="0"/>
        <v>6</v>
      </c>
      <c r="S15" s="25"/>
      <c r="T15" s="25">
        <v>1</v>
      </c>
      <c r="U15" s="23"/>
      <c r="V15" s="12"/>
      <c r="W15" s="12"/>
      <c r="X15" s="12">
        <v>1</v>
      </c>
      <c r="Y15" s="12">
        <v>1</v>
      </c>
      <c r="Z15" s="12">
        <v>1</v>
      </c>
      <c r="AA15" s="12"/>
      <c r="AB15" s="12"/>
      <c r="AC15" s="12"/>
      <c r="AD15" s="12">
        <v>2</v>
      </c>
      <c r="AE15" s="45"/>
      <c r="AF15" s="12"/>
      <c r="AG15" s="12"/>
      <c r="AH15" s="45"/>
      <c r="AI15" s="12"/>
      <c r="AJ15" s="13"/>
      <c r="AK15" s="13"/>
      <c r="AL15" s="13"/>
      <c r="AM15" s="130">
        <v>2</v>
      </c>
      <c r="AN15" s="23">
        <v>28</v>
      </c>
      <c r="AO15" s="25"/>
      <c r="AP15" s="112"/>
      <c r="AQ15" s="132"/>
      <c r="AR15" s="127"/>
      <c r="AS15" s="140"/>
      <c r="AT15" s="140"/>
      <c r="AU15" s="9"/>
      <c r="AV15" s="169"/>
      <c r="AW15" s="9"/>
      <c r="AX15" s="9"/>
      <c r="AY15" s="9"/>
      <c r="AZ15" s="9"/>
      <c r="BA15" s="9"/>
      <c r="BB15" s="9"/>
    </row>
    <row r="16" spans="1:54" outlineLevel="1">
      <c r="A16" s="841"/>
      <c r="B16" s="844"/>
      <c r="C16" s="38" t="s">
        <v>82</v>
      </c>
      <c r="D16" s="846"/>
      <c r="E16" s="846"/>
      <c r="F16" s="846"/>
      <c r="G16" s="14"/>
      <c r="H16" s="13"/>
      <c r="I16" s="13"/>
      <c r="J16" s="13"/>
      <c r="K16" s="842"/>
      <c r="L16" s="943"/>
      <c r="M16" s="25"/>
      <c r="N16" s="25"/>
      <c r="O16" s="25"/>
      <c r="P16" s="25"/>
      <c r="Q16" s="25">
        <v>7</v>
      </c>
      <c r="R16" s="23">
        <f t="shared" si="0"/>
        <v>7</v>
      </c>
      <c r="S16" s="25"/>
      <c r="T16" s="25">
        <v>1</v>
      </c>
      <c r="U16" s="23"/>
      <c r="V16" s="12"/>
      <c r="W16" s="12"/>
      <c r="X16" s="12">
        <v>1</v>
      </c>
      <c r="Y16" s="12">
        <v>1</v>
      </c>
      <c r="Z16" s="12">
        <v>1</v>
      </c>
      <c r="AA16" s="12"/>
      <c r="AB16" s="12"/>
      <c r="AC16" s="12"/>
      <c r="AD16" s="12">
        <v>3</v>
      </c>
      <c r="AE16" s="45"/>
      <c r="AF16" s="12"/>
      <c r="AG16" s="12"/>
      <c r="AH16" s="45"/>
      <c r="AI16" s="12"/>
      <c r="AJ16" s="13"/>
      <c r="AK16" s="13"/>
      <c r="AL16" s="13"/>
      <c r="AM16" s="130"/>
      <c r="AN16" s="23"/>
      <c r="AO16" s="25"/>
      <c r="AP16" s="112"/>
      <c r="AQ16" s="127"/>
      <c r="AR16" s="127"/>
      <c r="AS16" s="140"/>
      <c r="AT16" s="140"/>
      <c r="AU16" s="9"/>
      <c r="AV16" s="169"/>
      <c r="AW16" s="9"/>
      <c r="AX16" s="9"/>
      <c r="AY16" s="9"/>
      <c r="AZ16" s="9"/>
      <c r="BA16" s="9"/>
      <c r="BB16" s="9"/>
    </row>
    <row r="17" spans="1:54" ht="16.5" outlineLevel="1" thickBot="1">
      <c r="A17" s="841"/>
      <c r="B17" s="845"/>
      <c r="C17" s="38" t="s">
        <v>78</v>
      </c>
      <c r="D17" s="847"/>
      <c r="E17" s="847"/>
      <c r="F17" s="847"/>
      <c r="G17" s="14"/>
      <c r="H17" s="13"/>
      <c r="I17" s="13"/>
      <c r="J17" s="13"/>
      <c r="K17" s="843"/>
      <c r="L17" s="944"/>
      <c r="M17" s="25"/>
      <c r="N17" s="25"/>
      <c r="O17" s="25"/>
      <c r="P17" s="25"/>
      <c r="Q17" s="25">
        <v>5</v>
      </c>
      <c r="R17" s="23">
        <f t="shared" si="0"/>
        <v>5</v>
      </c>
      <c r="S17" s="25"/>
      <c r="T17" s="25">
        <v>1</v>
      </c>
      <c r="U17" s="23"/>
      <c r="V17" s="12"/>
      <c r="W17" s="12"/>
      <c r="X17" s="12"/>
      <c r="Y17" s="12"/>
      <c r="Z17" s="12">
        <v>1</v>
      </c>
      <c r="AA17" s="12"/>
      <c r="AB17" s="12"/>
      <c r="AC17" s="12"/>
      <c r="AD17" s="12">
        <v>3</v>
      </c>
      <c r="AE17" s="45"/>
      <c r="AF17" s="12"/>
      <c r="AG17" s="12"/>
      <c r="AH17" s="45"/>
      <c r="AI17" s="12"/>
      <c r="AJ17" s="13"/>
      <c r="AK17" s="13"/>
      <c r="AL17" s="13"/>
      <c r="AM17" s="130"/>
      <c r="AN17" s="23"/>
      <c r="AO17" s="25"/>
      <c r="AP17" s="112"/>
      <c r="AQ17" s="127"/>
      <c r="AR17" s="127"/>
      <c r="AS17" s="140"/>
      <c r="AT17" s="140"/>
      <c r="AU17" s="9"/>
      <c r="AV17" s="169"/>
      <c r="AW17" s="9"/>
      <c r="AX17" s="9"/>
      <c r="AY17" s="9"/>
      <c r="AZ17" s="9"/>
      <c r="BA17" s="9"/>
      <c r="BB17" s="9"/>
    </row>
    <row r="18" spans="1:54" ht="16.5" outlineLevel="1">
      <c r="A18" s="841"/>
      <c r="B18" s="262" t="s">
        <v>1076</v>
      </c>
      <c r="C18" s="38"/>
      <c r="D18" s="413"/>
      <c r="E18" s="413"/>
      <c r="F18" s="413"/>
      <c r="G18" s="14"/>
      <c r="H18" s="13"/>
      <c r="I18" s="13"/>
      <c r="J18" s="13"/>
      <c r="K18" s="414"/>
      <c r="L18" s="261">
        <v>0</v>
      </c>
      <c r="M18" s="25"/>
      <c r="N18" s="25"/>
      <c r="O18" s="25"/>
      <c r="P18" s="25"/>
      <c r="Q18" s="25" t="s">
        <v>644</v>
      </c>
      <c r="R18" s="23"/>
      <c r="S18" s="25"/>
      <c r="T18" s="25"/>
      <c r="U18" s="23"/>
      <c r="V18" s="12"/>
      <c r="W18" s="12"/>
      <c r="X18" s="12"/>
      <c r="Y18" s="12"/>
      <c r="Z18" s="12"/>
      <c r="AA18" s="12"/>
      <c r="AB18" s="12"/>
      <c r="AC18" s="12"/>
      <c r="AD18" s="12"/>
      <c r="AE18" s="45"/>
      <c r="AF18" s="12"/>
      <c r="AG18" s="12"/>
      <c r="AH18" s="45"/>
      <c r="AI18" s="12"/>
      <c r="AJ18" s="13"/>
      <c r="AK18" s="13"/>
      <c r="AL18" s="13"/>
      <c r="AM18" s="130"/>
      <c r="AN18" s="23"/>
      <c r="AO18" s="25"/>
      <c r="AP18" s="112"/>
      <c r="AQ18" s="127"/>
      <c r="AR18" s="127"/>
      <c r="AS18" s="140"/>
      <c r="AT18" s="140"/>
      <c r="AU18" s="9"/>
      <c r="AV18" s="169"/>
      <c r="AW18" s="9"/>
      <c r="AX18" s="9"/>
      <c r="AY18" s="9"/>
      <c r="AZ18" s="9"/>
      <c r="BA18" s="9"/>
      <c r="BB18" s="9"/>
    </row>
    <row r="19" spans="1:54" outlineLevel="1">
      <c r="A19" s="841"/>
      <c r="B19" s="263" t="s">
        <v>1077</v>
      </c>
      <c r="C19" s="35"/>
      <c r="D19" s="14"/>
      <c r="E19" s="12"/>
      <c r="F19" s="12"/>
      <c r="G19" s="14" t="s">
        <v>38</v>
      </c>
      <c r="H19" s="13"/>
      <c r="I19" s="13"/>
      <c r="J19" s="13"/>
      <c r="K19" s="820"/>
      <c r="L19" s="261">
        <v>0</v>
      </c>
      <c r="M19" s="25"/>
      <c r="N19" s="25"/>
      <c r="O19" s="25"/>
      <c r="P19" s="25"/>
      <c r="Q19" s="25" t="s">
        <v>644</v>
      </c>
      <c r="R19" s="23">
        <f t="shared" si="0"/>
        <v>7</v>
      </c>
      <c r="S19" s="25"/>
      <c r="T19" s="25">
        <v>1</v>
      </c>
      <c r="U19" s="23"/>
      <c r="V19" s="12"/>
      <c r="W19" s="12"/>
      <c r="X19" s="12"/>
      <c r="Y19" s="12"/>
      <c r="Z19" s="12"/>
      <c r="AA19" s="12"/>
      <c r="AB19" s="12"/>
      <c r="AC19" s="12"/>
      <c r="AD19" s="12">
        <v>4</v>
      </c>
      <c r="AE19" s="45"/>
      <c r="AF19" s="12"/>
      <c r="AG19" s="12"/>
      <c r="AH19" s="45"/>
      <c r="AI19" s="12"/>
      <c r="AJ19" s="13">
        <v>1</v>
      </c>
      <c r="AK19" s="13">
        <v>1</v>
      </c>
      <c r="AL19" s="13"/>
      <c r="AM19" s="130"/>
      <c r="AN19" s="23"/>
      <c r="AO19" s="25"/>
      <c r="AP19" s="112"/>
      <c r="AQ19" s="127"/>
      <c r="AR19" s="127"/>
      <c r="AS19" s="140"/>
      <c r="AT19" s="140"/>
      <c r="AU19" s="9"/>
      <c r="AV19" s="169"/>
      <c r="AW19" s="9"/>
      <c r="AX19" s="9"/>
      <c r="AY19" s="9"/>
      <c r="AZ19" s="9"/>
      <c r="BA19" s="9"/>
      <c r="BB19" s="9"/>
    </row>
    <row r="20" spans="1:54" ht="15" customHeight="1" outlineLevel="1" thickBot="1">
      <c r="A20" s="841"/>
      <c r="B20" s="264" t="s">
        <v>1078</v>
      </c>
      <c r="C20" s="35"/>
      <c r="D20" s="14"/>
      <c r="E20" s="12"/>
      <c r="F20" s="12"/>
      <c r="G20" s="14" t="s">
        <v>38</v>
      </c>
      <c r="H20" s="13"/>
      <c r="I20" s="13"/>
      <c r="J20" s="13"/>
      <c r="K20" s="843"/>
      <c r="L20" s="261">
        <v>0</v>
      </c>
      <c r="M20" s="25"/>
      <c r="N20" s="25"/>
      <c r="O20" s="25"/>
      <c r="P20" s="25"/>
      <c r="Q20" s="25" t="s">
        <v>644</v>
      </c>
      <c r="R20" s="23">
        <f t="shared" si="0"/>
        <v>10</v>
      </c>
      <c r="S20" s="25"/>
      <c r="T20" s="25">
        <v>1</v>
      </c>
      <c r="U20" s="23"/>
      <c r="V20" s="12"/>
      <c r="W20" s="12"/>
      <c r="X20" s="12"/>
      <c r="Y20" s="12"/>
      <c r="Z20" s="12">
        <v>3</v>
      </c>
      <c r="AA20" s="12"/>
      <c r="AB20" s="12"/>
      <c r="AC20" s="12"/>
      <c r="AD20" s="12">
        <v>4</v>
      </c>
      <c r="AE20" s="45"/>
      <c r="AF20" s="12"/>
      <c r="AG20" s="12"/>
      <c r="AH20" s="45"/>
      <c r="AI20" s="12"/>
      <c r="AJ20" s="13">
        <v>1</v>
      </c>
      <c r="AK20" s="13">
        <v>1</v>
      </c>
      <c r="AL20" s="13"/>
      <c r="AM20" s="130"/>
      <c r="AN20" s="23"/>
      <c r="AO20" s="25"/>
      <c r="AP20" s="112"/>
      <c r="AQ20" s="127"/>
      <c r="AR20" s="127"/>
      <c r="AS20" s="140"/>
      <c r="AT20" s="140"/>
      <c r="AU20" s="9"/>
      <c r="AV20" s="169"/>
      <c r="AW20" s="9"/>
      <c r="AX20" s="9"/>
      <c r="AY20" s="9"/>
      <c r="AZ20" s="9"/>
      <c r="BA20" s="9"/>
      <c r="BB20" s="9"/>
    </row>
    <row r="21" spans="1:54" outlineLevel="1">
      <c r="A21" s="841"/>
      <c r="B21" s="839" t="s">
        <v>1079</v>
      </c>
      <c r="C21" s="38" t="s">
        <v>81</v>
      </c>
      <c r="D21" s="829"/>
      <c r="E21" s="829" t="s">
        <v>121</v>
      </c>
      <c r="F21" s="829" t="s">
        <v>77</v>
      </c>
      <c r="G21" s="14" t="s">
        <v>36</v>
      </c>
      <c r="H21" s="13"/>
      <c r="I21" s="13"/>
      <c r="J21" s="13"/>
      <c r="K21" s="820"/>
      <c r="L21" s="942">
        <v>15</v>
      </c>
      <c r="M21" s="25"/>
      <c r="N21" s="25"/>
      <c r="O21" s="25"/>
      <c r="P21" s="25"/>
      <c r="Q21" s="25">
        <v>5</v>
      </c>
      <c r="R21" s="23">
        <f t="shared" si="0"/>
        <v>5</v>
      </c>
      <c r="S21" s="25"/>
      <c r="T21" s="25">
        <v>1</v>
      </c>
      <c r="U21" s="23"/>
      <c r="V21" s="12"/>
      <c r="W21" s="12"/>
      <c r="X21" s="12">
        <v>1</v>
      </c>
      <c r="Y21" s="12">
        <v>1</v>
      </c>
      <c r="Z21" s="12"/>
      <c r="AA21" s="12"/>
      <c r="AB21" s="12"/>
      <c r="AC21" s="12"/>
      <c r="AD21" s="12">
        <v>2</v>
      </c>
      <c r="AE21" s="45"/>
      <c r="AF21" s="12"/>
      <c r="AG21" s="12"/>
      <c r="AH21" s="45"/>
      <c r="AI21" s="12"/>
      <c r="AJ21" s="12"/>
      <c r="AK21" s="12"/>
      <c r="AL21" s="12"/>
      <c r="AM21" s="130">
        <v>2</v>
      </c>
      <c r="AN21" s="23">
        <v>7</v>
      </c>
      <c r="AO21" s="23"/>
      <c r="AP21" s="132"/>
      <c r="AQ21" s="132"/>
      <c r="AR21" s="127"/>
      <c r="AS21" s="140"/>
      <c r="AT21" s="140"/>
      <c r="AU21" s="9"/>
      <c r="AV21" s="169"/>
      <c r="AW21" s="9"/>
      <c r="AX21" s="9"/>
      <c r="AY21" s="9"/>
      <c r="AZ21" s="9"/>
      <c r="BA21" s="9"/>
      <c r="BB21" s="9"/>
    </row>
    <row r="22" spans="1:54" outlineLevel="1">
      <c r="A22" s="841"/>
      <c r="B22" s="844"/>
      <c r="C22" s="38" t="s">
        <v>79</v>
      </c>
      <c r="D22" s="846"/>
      <c r="E22" s="846"/>
      <c r="F22" s="846"/>
      <c r="G22" s="14"/>
      <c r="H22" s="13"/>
      <c r="I22" s="13"/>
      <c r="J22" s="13"/>
      <c r="K22" s="842"/>
      <c r="L22" s="943"/>
      <c r="M22" s="25"/>
      <c r="N22" s="25"/>
      <c r="O22" s="25"/>
      <c r="P22" s="25"/>
      <c r="Q22" s="25">
        <v>6</v>
      </c>
      <c r="R22" s="23">
        <f t="shared" si="0"/>
        <v>6</v>
      </c>
      <c r="S22" s="25"/>
      <c r="T22" s="25">
        <v>1</v>
      </c>
      <c r="U22" s="23"/>
      <c r="V22" s="12"/>
      <c r="W22" s="12"/>
      <c r="X22" s="12">
        <v>1</v>
      </c>
      <c r="Y22" s="12">
        <v>1</v>
      </c>
      <c r="Z22" s="12"/>
      <c r="AA22" s="12"/>
      <c r="AB22" s="12"/>
      <c r="AC22" s="12"/>
      <c r="AD22" s="12">
        <v>3</v>
      </c>
      <c r="AE22" s="45"/>
      <c r="AF22" s="12"/>
      <c r="AG22" s="12"/>
      <c r="AH22" s="45"/>
      <c r="AI22" s="12"/>
      <c r="AJ22" s="12"/>
      <c r="AK22" s="12"/>
      <c r="AL22" s="12"/>
      <c r="AM22" s="130"/>
      <c r="AN22" s="23"/>
      <c r="AO22" s="23"/>
      <c r="AP22" s="132"/>
      <c r="AQ22" s="127"/>
      <c r="AR22" s="127"/>
      <c r="AS22" s="140"/>
      <c r="AT22" s="140"/>
      <c r="AU22" s="9"/>
      <c r="AV22" s="169"/>
      <c r="AW22" s="9"/>
      <c r="AX22" s="9"/>
      <c r="AY22" s="9"/>
      <c r="AZ22" s="9"/>
      <c r="BA22" s="9"/>
      <c r="BB22" s="9"/>
    </row>
    <row r="23" spans="1:54" outlineLevel="1">
      <c r="A23" s="841"/>
      <c r="B23" s="845"/>
      <c r="C23" s="38" t="s">
        <v>80</v>
      </c>
      <c r="D23" s="847"/>
      <c r="E23" s="847"/>
      <c r="F23" s="847"/>
      <c r="G23" s="14"/>
      <c r="H23" s="13"/>
      <c r="I23" s="13"/>
      <c r="J23" s="13"/>
      <c r="K23" s="843"/>
      <c r="L23" s="944"/>
      <c r="M23" s="25"/>
      <c r="N23" s="25"/>
      <c r="O23" s="25"/>
      <c r="P23" s="25"/>
      <c r="Q23" s="25">
        <v>4</v>
      </c>
      <c r="R23" s="23">
        <f t="shared" si="0"/>
        <v>4</v>
      </c>
      <c r="S23" s="25"/>
      <c r="T23" s="25">
        <v>1</v>
      </c>
      <c r="U23" s="23"/>
      <c r="V23" s="12"/>
      <c r="W23" s="12"/>
      <c r="X23" s="12"/>
      <c r="Y23" s="12"/>
      <c r="Z23" s="12"/>
      <c r="AA23" s="12"/>
      <c r="AB23" s="12"/>
      <c r="AC23" s="12"/>
      <c r="AD23" s="12">
        <v>3</v>
      </c>
      <c r="AE23" s="45"/>
      <c r="AF23" s="12"/>
      <c r="AG23" s="12"/>
      <c r="AH23" s="45"/>
      <c r="AI23" s="12"/>
      <c r="AJ23" s="12"/>
      <c r="AK23" s="12"/>
      <c r="AL23" s="12"/>
      <c r="AM23" s="130"/>
      <c r="AN23" s="23"/>
      <c r="AO23" s="23"/>
      <c r="AP23" s="132"/>
      <c r="AQ23" s="127"/>
      <c r="AR23" s="127"/>
      <c r="AS23" s="140"/>
      <c r="AT23" s="140"/>
      <c r="AU23" s="9"/>
      <c r="AV23" s="169"/>
      <c r="AW23" s="9"/>
      <c r="AX23" s="9"/>
      <c r="AY23" s="9"/>
      <c r="AZ23" s="9"/>
      <c r="BA23" s="9"/>
      <c r="BB23" s="9"/>
    </row>
    <row r="24" spans="1:54" ht="12.75" customHeight="1" outlineLevel="1">
      <c r="A24" s="841"/>
      <c r="B24" s="839" t="s">
        <v>1080</v>
      </c>
      <c r="C24" s="38" t="s">
        <v>81</v>
      </c>
      <c r="D24" s="829"/>
      <c r="E24" s="829" t="s">
        <v>465</v>
      </c>
      <c r="F24" s="829" t="s">
        <v>77</v>
      </c>
      <c r="G24" s="14"/>
      <c r="H24" s="13"/>
      <c r="I24" s="13"/>
      <c r="J24" s="13"/>
      <c r="K24" s="820"/>
      <c r="L24" s="824">
        <v>5</v>
      </c>
      <c r="M24" s="25"/>
      <c r="N24" s="25"/>
      <c r="O24" s="25"/>
      <c r="P24" s="25"/>
      <c r="Q24" s="188">
        <v>0</v>
      </c>
      <c r="R24" s="23"/>
      <c r="S24" s="25"/>
      <c r="T24" s="25"/>
      <c r="U24" s="23"/>
      <c r="V24" s="12"/>
      <c r="W24" s="12"/>
      <c r="X24" s="12"/>
      <c r="Y24" s="12"/>
      <c r="Z24" s="12"/>
      <c r="AA24" s="12"/>
      <c r="AB24" s="12"/>
      <c r="AC24" s="12"/>
      <c r="AD24" s="12"/>
      <c r="AE24" s="45"/>
      <c r="AF24" s="12"/>
      <c r="AG24" s="12"/>
      <c r="AH24" s="45"/>
      <c r="AI24" s="12"/>
      <c r="AJ24" s="12"/>
      <c r="AK24" s="12"/>
      <c r="AL24" s="12"/>
      <c r="AM24" s="130"/>
      <c r="AN24" s="23">
        <v>9</v>
      </c>
      <c r="AO24" s="23"/>
      <c r="AP24" s="132"/>
      <c r="AQ24" s="132"/>
      <c r="AR24" s="127"/>
      <c r="AS24" s="140"/>
      <c r="AT24" s="140"/>
      <c r="AU24" s="9"/>
      <c r="AV24" s="169"/>
      <c r="AW24" s="9"/>
      <c r="AX24" s="9"/>
      <c r="AY24" s="9"/>
      <c r="AZ24" s="9"/>
      <c r="BA24" s="9"/>
      <c r="BB24" s="9"/>
    </row>
    <row r="25" spans="1:54" ht="12.75" customHeight="1" outlineLevel="1">
      <c r="A25" s="841"/>
      <c r="B25" s="844"/>
      <c r="C25" s="38" t="s">
        <v>79</v>
      </c>
      <c r="D25" s="846"/>
      <c r="E25" s="846"/>
      <c r="F25" s="846"/>
      <c r="G25" s="14"/>
      <c r="H25" s="13"/>
      <c r="I25" s="13"/>
      <c r="J25" s="13"/>
      <c r="K25" s="842"/>
      <c r="L25" s="825"/>
      <c r="M25" s="25"/>
      <c r="N25" s="25"/>
      <c r="O25" s="25"/>
      <c r="P25" s="25"/>
      <c r="Q25" s="188"/>
      <c r="R25" s="23"/>
      <c r="S25" s="25"/>
      <c r="T25" s="25"/>
      <c r="U25" s="23"/>
      <c r="V25" s="12"/>
      <c r="W25" s="12"/>
      <c r="X25" s="12"/>
      <c r="Y25" s="12"/>
      <c r="Z25" s="12"/>
      <c r="AA25" s="12"/>
      <c r="AB25" s="12"/>
      <c r="AC25" s="12"/>
      <c r="AD25" s="12"/>
      <c r="AE25" s="45"/>
      <c r="AF25" s="12"/>
      <c r="AG25" s="12"/>
      <c r="AH25" s="45"/>
      <c r="AI25" s="12"/>
      <c r="AJ25" s="12"/>
      <c r="AK25" s="12"/>
      <c r="AL25" s="12"/>
      <c r="AM25" s="130"/>
      <c r="AN25" s="23"/>
      <c r="AO25" s="23"/>
      <c r="AP25" s="132"/>
      <c r="AQ25" s="127"/>
      <c r="AR25" s="127"/>
      <c r="AS25" s="140"/>
      <c r="AT25" s="140"/>
      <c r="AU25" s="9"/>
      <c r="AV25" s="169"/>
      <c r="AW25" s="9"/>
      <c r="AX25" s="9"/>
      <c r="AY25" s="9"/>
      <c r="AZ25" s="9"/>
      <c r="BA25" s="9"/>
      <c r="BB25" s="9"/>
    </row>
    <row r="26" spans="1:54" ht="12.75" customHeight="1" outlineLevel="1">
      <c r="A26" s="841"/>
      <c r="B26" s="845"/>
      <c r="C26" s="38" t="s">
        <v>80</v>
      </c>
      <c r="D26" s="847"/>
      <c r="E26" s="847"/>
      <c r="F26" s="847"/>
      <c r="G26" s="14"/>
      <c r="H26" s="13"/>
      <c r="I26" s="13"/>
      <c r="J26" s="13"/>
      <c r="K26" s="843"/>
      <c r="L26" s="826"/>
      <c r="M26" s="25"/>
      <c r="N26" s="25"/>
      <c r="O26" s="25"/>
      <c r="P26" s="25"/>
      <c r="Q26" s="188"/>
      <c r="R26" s="23"/>
      <c r="S26" s="25"/>
      <c r="T26" s="25"/>
      <c r="U26" s="23"/>
      <c r="V26" s="12"/>
      <c r="W26" s="12"/>
      <c r="X26" s="12"/>
      <c r="Y26" s="12"/>
      <c r="Z26" s="12"/>
      <c r="AA26" s="12"/>
      <c r="AB26" s="12"/>
      <c r="AC26" s="12"/>
      <c r="AD26" s="12"/>
      <c r="AE26" s="45"/>
      <c r="AF26" s="12"/>
      <c r="AG26" s="12"/>
      <c r="AH26" s="45"/>
      <c r="AI26" s="12"/>
      <c r="AJ26" s="12"/>
      <c r="AK26" s="12"/>
      <c r="AL26" s="12"/>
      <c r="AM26" s="130"/>
      <c r="AN26" s="23"/>
      <c r="AO26" s="23"/>
      <c r="AP26" s="132"/>
      <c r="AQ26" s="127"/>
      <c r="AR26" s="127"/>
      <c r="AS26" s="140"/>
      <c r="AT26" s="140"/>
      <c r="AU26" s="9"/>
      <c r="AV26" s="169"/>
      <c r="AW26" s="9"/>
      <c r="AX26" s="9"/>
      <c r="AY26" s="9"/>
      <c r="AZ26" s="9"/>
      <c r="BA26" s="9"/>
      <c r="BB26" s="9"/>
    </row>
    <row r="27" spans="1:54" outlineLevel="1">
      <c r="A27" s="841"/>
      <c r="B27" s="839" t="s">
        <v>921</v>
      </c>
      <c r="C27" s="38" t="s">
        <v>81</v>
      </c>
      <c r="D27" s="829"/>
      <c r="E27" s="829" t="s">
        <v>487</v>
      </c>
      <c r="F27" s="829" t="s">
        <v>77</v>
      </c>
      <c r="G27" s="14"/>
      <c r="H27" s="13"/>
      <c r="I27" s="13"/>
      <c r="J27" s="13"/>
      <c r="K27" s="820"/>
      <c r="L27" s="824">
        <v>5</v>
      </c>
      <c r="M27" s="25"/>
      <c r="N27" s="25"/>
      <c r="O27" s="25"/>
      <c r="P27" s="25"/>
      <c r="Q27" s="188">
        <v>0</v>
      </c>
      <c r="R27" s="23"/>
      <c r="S27" s="25"/>
      <c r="T27" s="25"/>
      <c r="U27" s="23"/>
      <c r="V27" s="12"/>
      <c r="W27" s="12"/>
      <c r="X27" s="12"/>
      <c r="Y27" s="12"/>
      <c r="Z27" s="12"/>
      <c r="AA27" s="12"/>
      <c r="AB27" s="12"/>
      <c r="AC27" s="12"/>
      <c r="AD27" s="12"/>
      <c r="AE27" s="45"/>
      <c r="AF27" s="12"/>
      <c r="AG27" s="12"/>
      <c r="AH27" s="45"/>
      <c r="AI27" s="12"/>
      <c r="AJ27" s="12"/>
      <c r="AK27" s="12"/>
      <c r="AL27" s="12"/>
      <c r="AM27" s="130"/>
      <c r="AN27" s="23">
        <v>9</v>
      </c>
      <c r="AO27" s="23"/>
      <c r="AP27" s="132"/>
      <c r="AQ27" s="132"/>
      <c r="AR27" s="127"/>
      <c r="AS27" s="140"/>
      <c r="AT27" s="140"/>
      <c r="AU27" s="9"/>
      <c r="AV27" s="169"/>
      <c r="AW27" s="9"/>
      <c r="AX27" s="9"/>
      <c r="AY27" s="9"/>
      <c r="AZ27" s="9"/>
      <c r="BA27" s="9"/>
      <c r="BB27" s="9"/>
    </row>
    <row r="28" spans="1:54" ht="15.75" customHeight="1" outlineLevel="1">
      <c r="A28" s="841"/>
      <c r="B28" s="844"/>
      <c r="C28" s="38" t="s">
        <v>79</v>
      </c>
      <c r="D28" s="846"/>
      <c r="E28" s="846"/>
      <c r="F28" s="846"/>
      <c r="G28" s="14"/>
      <c r="H28" s="13"/>
      <c r="I28" s="13"/>
      <c r="J28" s="13"/>
      <c r="K28" s="842"/>
      <c r="L28" s="825"/>
      <c r="M28" s="25"/>
      <c r="N28" s="25"/>
      <c r="O28" s="25"/>
      <c r="P28" s="25"/>
      <c r="Q28" s="188"/>
      <c r="R28" s="23"/>
      <c r="S28" s="25"/>
      <c r="T28" s="25"/>
      <c r="U28" s="23"/>
      <c r="V28" s="12"/>
      <c r="W28" s="12"/>
      <c r="X28" s="12"/>
      <c r="Y28" s="12"/>
      <c r="Z28" s="12"/>
      <c r="AA28" s="12"/>
      <c r="AB28" s="12"/>
      <c r="AC28" s="12"/>
      <c r="AD28" s="12"/>
      <c r="AE28" s="45"/>
      <c r="AF28" s="12"/>
      <c r="AG28" s="12"/>
      <c r="AH28" s="45"/>
      <c r="AI28" s="12"/>
      <c r="AJ28" s="12"/>
      <c r="AK28" s="12"/>
      <c r="AL28" s="12"/>
      <c r="AM28" s="130"/>
      <c r="AN28" s="23"/>
      <c r="AO28" s="23"/>
      <c r="AP28" s="132"/>
      <c r="AQ28" s="127"/>
      <c r="AR28" s="127"/>
      <c r="AS28" s="140"/>
      <c r="AT28" s="140"/>
      <c r="AU28" s="9"/>
      <c r="AV28" s="169"/>
      <c r="AW28" s="9"/>
      <c r="AX28" s="9"/>
      <c r="AY28" s="9"/>
      <c r="AZ28" s="9"/>
      <c r="BA28" s="9"/>
      <c r="BB28" s="9"/>
    </row>
    <row r="29" spans="1:54" outlineLevel="1">
      <c r="A29" s="841"/>
      <c r="B29" s="845"/>
      <c r="C29" s="38" t="s">
        <v>80</v>
      </c>
      <c r="D29" s="847"/>
      <c r="E29" s="847"/>
      <c r="F29" s="847"/>
      <c r="G29" s="14"/>
      <c r="H29" s="13"/>
      <c r="I29" s="13"/>
      <c r="J29" s="13"/>
      <c r="K29" s="843"/>
      <c r="L29" s="826"/>
      <c r="M29" s="25"/>
      <c r="N29" s="25"/>
      <c r="O29" s="25"/>
      <c r="P29" s="25"/>
      <c r="Q29" s="188"/>
      <c r="R29" s="23"/>
      <c r="S29" s="25"/>
      <c r="T29" s="25"/>
      <c r="U29" s="23"/>
      <c r="V29" s="12"/>
      <c r="W29" s="12"/>
      <c r="X29" s="12"/>
      <c r="Y29" s="12"/>
      <c r="Z29" s="12"/>
      <c r="AA29" s="12"/>
      <c r="AB29" s="12"/>
      <c r="AC29" s="12"/>
      <c r="AD29" s="12"/>
      <c r="AE29" s="45"/>
      <c r="AF29" s="12"/>
      <c r="AG29" s="12"/>
      <c r="AH29" s="45"/>
      <c r="AI29" s="12"/>
      <c r="AJ29" s="12"/>
      <c r="AK29" s="12"/>
      <c r="AL29" s="12"/>
      <c r="AM29" s="130"/>
      <c r="AN29" s="23"/>
      <c r="AO29" s="23"/>
      <c r="AP29" s="132"/>
      <c r="AQ29" s="127"/>
      <c r="AR29" s="127"/>
      <c r="AS29" s="140"/>
      <c r="AT29" s="140"/>
      <c r="AU29" s="9"/>
      <c r="AV29" s="169"/>
      <c r="AW29" s="9"/>
      <c r="AX29" s="9"/>
      <c r="AY29" s="9"/>
      <c r="AZ29" s="9"/>
      <c r="BA29" s="9"/>
      <c r="BB29" s="9"/>
    </row>
    <row r="30" spans="1:54" ht="15.75" customHeight="1" outlineLevel="1">
      <c r="A30" s="841"/>
      <c r="B30" s="815" t="s">
        <v>1081</v>
      </c>
      <c r="C30" s="38" t="s">
        <v>81</v>
      </c>
      <c r="D30" s="812"/>
      <c r="E30" s="812" t="s">
        <v>430</v>
      </c>
      <c r="F30" s="829" t="s">
        <v>77</v>
      </c>
      <c r="G30" s="14"/>
      <c r="H30" s="13"/>
      <c r="I30" s="13"/>
      <c r="J30" s="13"/>
      <c r="K30" s="820"/>
      <c r="L30" s="942">
        <v>15</v>
      </c>
      <c r="M30" s="25"/>
      <c r="N30" s="25"/>
      <c r="O30" s="25"/>
      <c r="P30" s="25"/>
      <c r="Q30" s="25">
        <v>11</v>
      </c>
      <c r="R30" s="23">
        <f t="shared" ref="R30:R67" si="2">SUM(S30:AL30)</f>
        <v>11</v>
      </c>
      <c r="S30" s="25"/>
      <c r="T30" s="25">
        <v>1</v>
      </c>
      <c r="U30" s="23">
        <v>2</v>
      </c>
      <c r="V30" s="12">
        <v>2</v>
      </c>
      <c r="W30" s="12"/>
      <c r="X30" s="12"/>
      <c r="Y30" s="12"/>
      <c r="Z30" s="12">
        <v>3</v>
      </c>
      <c r="AA30" s="12"/>
      <c r="AB30" s="12"/>
      <c r="AC30" s="12"/>
      <c r="AD30" s="12">
        <v>2</v>
      </c>
      <c r="AE30" s="45"/>
      <c r="AF30" s="12"/>
      <c r="AG30" s="12"/>
      <c r="AH30" s="45">
        <v>1</v>
      </c>
      <c r="AI30" s="12"/>
      <c r="AJ30" s="12"/>
      <c r="AK30" s="12"/>
      <c r="AL30" s="12"/>
      <c r="AM30" s="130">
        <v>2</v>
      </c>
      <c r="AN30" s="23">
        <v>9</v>
      </c>
      <c r="AO30" s="23"/>
      <c r="AP30" s="132"/>
      <c r="AQ30" s="132"/>
      <c r="AR30" s="127"/>
      <c r="AS30" s="140"/>
      <c r="AT30" s="140"/>
      <c r="AU30" s="9"/>
      <c r="AV30" s="169"/>
      <c r="AW30" s="9"/>
      <c r="AX30" s="9"/>
      <c r="AY30" s="9"/>
      <c r="AZ30" s="9"/>
      <c r="BA30" s="9"/>
      <c r="BB30" s="9"/>
    </row>
    <row r="31" spans="1:54" ht="15.75" customHeight="1" outlineLevel="1">
      <c r="A31" s="841"/>
      <c r="B31" s="844"/>
      <c r="C31" s="38" t="s">
        <v>1082</v>
      </c>
      <c r="D31" s="846"/>
      <c r="E31" s="846"/>
      <c r="F31" s="846"/>
      <c r="G31" s="14"/>
      <c r="H31" s="13"/>
      <c r="I31" s="13"/>
      <c r="J31" s="13"/>
      <c r="K31" s="842"/>
      <c r="L31" s="943"/>
      <c r="M31" s="25"/>
      <c r="N31" s="25"/>
      <c r="O31" s="25"/>
      <c r="P31" s="25"/>
      <c r="Q31" s="25">
        <v>5</v>
      </c>
      <c r="R31" s="23">
        <f t="shared" si="2"/>
        <v>5</v>
      </c>
      <c r="S31" s="25"/>
      <c r="T31" s="25">
        <v>1</v>
      </c>
      <c r="U31" s="23"/>
      <c r="V31" s="12"/>
      <c r="W31" s="12"/>
      <c r="X31" s="12"/>
      <c r="Y31" s="12"/>
      <c r="Z31" s="12">
        <v>1</v>
      </c>
      <c r="AA31" s="12"/>
      <c r="AB31" s="12"/>
      <c r="AC31" s="12"/>
      <c r="AD31" s="12">
        <v>3</v>
      </c>
      <c r="AE31" s="45"/>
      <c r="AF31" s="12"/>
      <c r="AG31" s="12"/>
      <c r="AH31" s="45"/>
      <c r="AI31" s="12"/>
      <c r="AJ31" s="12"/>
      <c r="AK31" s="12"/>
      <c r="AL31" s="12"/>
      <c r="AM31" s="130"/>
      <c r="AN31" s="23"/>
      <c r="AO31" s="23"/>
      <c r="AP31" s="132"/>
      <c r="AQ31" s="127"/>
      <c r="AR31" s="127"/>
      <c r="AS31" s="140"/>
      <c r="AT31" s="140"/>
      <c r="AU31" s="9"/>
      <c r="AV31" s="169"/>
      <c r="AW31" s="9"/>
      <c r="AX31" s="9"/>
      <c r="AY31" s="9"/>
      <c r="AZ31" s="9"/>
      <c r="BA31" s="9"/>
      <c r="BB31" s="9"/>
    </row>
    <row r="32" spans="1:54" ht="15.75" customHeight="1" outlineLevel="1">
      <c r="A32" s="841"/>
      <c r="B32" s="845"/>
      <c r="C32" s="38" t="s">
        <v>1083</v>
      </c>
      <c r="D32" s="847"/>
      <c r="E32" s="847"/>
      <c r="F32" s="847"/>
      <c r="G32" s="14"/>
      <c r="H32" s="13"/>
      <c r="I32" s="13"/>
      <c r="J32" s="13"/>
      <c r="K32" s="843"/>
      <c r="L32" s="944"/>
      <c r="M32" s="25"/>
      <c r="N32" s="25"/>
      <c r="O32" s="25"/>
      <c r="P32" s="25"/>
      <c r="Q32" s="25">
        <v>5</v>
      </c>
      <c r="R32" s="23">
        <f t="shared" si="2"/>
        <v>5</v>
      </c>
      <c r="S32" s="25"/>
      <c r="T32" s="25">
        <v>1</v>
      </c>
      <c r="U32" s="23"/>
      <c r="V32" s="12"/>
      <c r="W32" s="12"/>
      <c r="X32" s="12"/>
      <c r="Y32" s="12"/>
      <c r="Z32" s="12">
        <v>1</v>
      </c>
      <c r="AA32" s="12"/>
      <c r="AB32" s="12"/>
      <c r="AC32" s="12"/>
      <c r="AD32" s="12">
        <v>3</v>
      </c>
      <c r="AE32" s="45"/>
      <c r="AF32" s="12"/>
      <c r="AG32" s="12"/>
      <c r="AH32" s="45"/>
      <c r="AI32" s="12"/>
      <c r="AJ32" s="12"/>
      <c r="AK32" s="12"/>
      <c r="AL32" s="12"/>
      <c r="AM32" s="130"/>
      <c r="AN32" s="23"/>
      <c r="AO32" s="23"/>
      <c r="AP32" s="132"/>
      <c r="AQ32" s="127"/>
      <c r="AR32" s="127"/>
      <c r="AS32" s="140"/>
      <c r="AT32" s="140"/>
      <c r="AU32" s="9"/>
      <c r="AV32" s="169"/>
      <c r="AW32" s="9"/>
      <c r="AX32" s="9"/>
      <c r="AY32" s="9"/>
      <c r="AZ32" s="9"/>
      <c r="BA32" s="9"/>
      <c r="BB32" s="9"/>
    </row>
    <row r="33" spans="1:54" ht="12" customHeight="1" outlineLevel="1">
      <c r="A33" s="841"/>
      <c r="B33" s="815" t="s">
        <v>1084</v>
      </c>
      <c r="C33" s="38" t="s">
        <v>81</v>
      </c>
      <c r="D33" s="812"/>
      <c r="E33" s="812" t="s">
        <v>1069</v>
      </c>
      <c r="F33" s="829" t="s">
        <v>77</v>
      </c>
      <c r="G33" s="14"/>
      <c r="H33" s="13"/>
      <c r="I33" s="13"/>
      <c r="J33" s="13"/>
      <c r="K33" s="820"/>
      <c r="L33" s="942">
        <v>15</v>
      </c>
      <c r="M33" s="25"/>
      <c r="N33" s="25"/>
      <c r="O33" s="25"/>
      <c r="P33" s="25"/>
      <c r="Q33" s="25">
        <v>6</v>
      </c>
      <c r="R33" s="23">
        <f t="shared" si="2"/>
        <v>6</v>
      </c>
      <c r="S33" s="25"/>
      <c r="T33" s="25">
        <v>1</v>
      </c>
      <c r="U33" s="23"/>
      <c r="V33" s="12"/>
      <c r="W33" s="12"/>
      <c r="X33" s="12"/>
      <c r="Y33" s="12"/>
      <c r="Z33" s="12">
        <v>3</v>
      </c>
      <c r="AA33" s="12"/>
      <c r="AB33" s="12"/>
      <c r="AC33" s="12"/>
      <c r="AD33" s="12">
        <v>2</v>
      </c>
      <c r="AE33" s="45"/>
      <c r="AF33" s="12"/>
      <c r="AG33" s="12"/>
      <c r="AH33" s="45"/>
      <c r="AI33" s="12"/>
      <c r="AJ33" s="12"/>
      <c r="AK33" s="12"/>
      <c r="AL33" s="12"/>
      <c r="AM33" s="130">
        <v>2</v>
      </c>
      <c r="AN33" s="23">
        <v>8</v>
      </c>
      <c r="AO33" s="23"/>
      <c r="AP33" s="132"/>
      <c r="AQ33" s="132"/>
      <c r="AR33" s="127"/>
      <c r="AS33" s="140"/>
      <c r="AT33" s="140"/>
      <c r="AU33" s="9"/>
      <c r="AV33" s="169"/>
      <c r="AW33" s="9"/>
      <c r="AX33" s="9"/>
      <c r="AY33" s="9"/>
      <c r="AZ33" s="9"/>
      <c r="BA33" s="9"/>
      <c r="BB33" s="9"/>
    </row>
    <row r="34" spans="1:54" ht="12" customHeight="1" outlineLevel="1">
      <c r="A34" s="841"/>
      <c r="B34" s="844"/>
      <c r="C34" s="38" t="s">
        <v>1082</v>
      </c>
      <c r="D34" s="846"/>
      <c r="E34" s="846"/>
      <c r="F34" s="846"/>
      <c r="G34" s="14"/>
      <c r="H34" s="13"/>
      <c r="I34" s="13"/>
      <c r="J34" s="13"/>
      <c r="K34" s="842"/>
      <c r="L34" s="943"/>
      <c r="M34" s="25"/>
      <c r="N34" s="25"/>
      <c r="O34" s="25"/>
      <c r="P34" s="25"/>
      <c r="Q34" s="25">
        <v>5</v>
      </c>
      <c r="R34" s="23">
        <f t="shared" si="2"/>
        <v>5</v>
      </c>
      <c r="S34" s="25"/>
      <c r="T34" s="25">
        <v>1</v>
      </c>
      <c r="U34" s="23"/>
      <c r="V34" s="12"/>
      <c r="W34" s="12"/>
      <c r="X34" s="12"/>
      <c r="Y34" s="12"/>
      <c r="Z34" s="12">
        <v>1</v>
      </c>
      <c r="AA34" s="12"/>
      <c r="AB34" s="12"/>
      <c r="AC34" s="12"/>
      <c r="AD34" s="12">
        <v>3</v>
      </c>
      <c r="AE34" s="45"/>
      <c r="AF34" s="12"/>
      <c r="AG34" s="12"/>
      <c r="AH34" s="45"/>
      <c r="AI34" s="12"/>
      <c r="AJ34" s="12"/>
      <c r="AK34" s="12"/>
      <c r="AL34" s="12"/>
      <c r="AM34" s="130"/>
      <c r="AN34" s="23"/>
      <c r="AO34" s="23"/>
      <c r="AP34" s="132"/>
      <c r="AQ34" s="127"/>
      <c r="AR34" s="127"/>
      <c r="AS34" s="140"/>
      <c r="AT34" s="140"/>
      <c r="AU34" s="9"/>
      <c r="AV34" s="169"/>
      <c r="AW34" s="9"/>
      <c r="AX34" s="9"/>
      <c r="AY34" s="9"/>
      <c r="AZ34" s="9"/>
      <c r="BA34" s="9"/>
      <c r="BB34" s="9"/>
    </row>
    <row r="35" spans="1:54" customFormat="1" ht="12" customHeight="1" outlineLevel="1">
      <c r="A35" s="841"/>
      <c r="B35" s="845"/>
      <c r="C35" s="38" t="s">
        <v>80</v>
      </c>
      <c r="D35" s="847"/>
      <c r="E35" s="847"/>
      <c r="F35" s="847"/>
      <c r="G35" s="48"/>
      <c r="H35" s="49"/>
      <c r="I35" s="49"/>
      <c r="J35" s="49"/>
      <c r="K35" s="843"/>
      <c r="L35" s="944"/>
      <c r="M35" s="265"/>
      <c r="N35" s="265"/>
      <c r="O35" s="265"/>
      <c r="P35" s="265"/>
      <c r="Q35" s="265">
        <v>5</v>
      </c>
      <c r="R35" s="23">
        <f t="shared" si="2"/>
        <v>5</v>
      </c>
      <c r="S35" s="265"/>
      <c r="T35" s="265">
        <v>1</v>
      </c>
      <c r="U35" s="199"/>
      <c r="V35" s="133"/>
      <c r="W35" s="133"/>
      <c r="X35" s="133"/>
      <c r="Y35" s="133"/>
      <c r="Z35" s="133">
        <v>1</v>
      </c>
      <c r="AA35" s="133"/>
      <c r="AB35" s="133"/>
      <c r="AC35" s="133"/>
      <c r="AD35" s="133">
        <v>3</v>
      </c>
      <c r="AE35" s="134"/>
      <c r="AF35" s="133"/>
      <c r="AG35" s="133"/>
      <c r="AH35" s="134"/>
      <c r="AI35" s="133"/>
      <c r="AJ35" s="133"/>
      <c r="AK35" s="133"/>
      <c r="AL35" s="133"/>
      <c r="AM35" s="135"/>
      <c r="AN35" s="23"/>
      <c r="AO35" s="199"/>
      <c r="AP35" s="170"/>
      <c r="AQ35" s="113"/>
      <c r="AR35" s="113"/>
      <c r="AS35" s="152"/>
      <c r="AT35" s="152"/>
      <c r="AU35" s="153"/>
      <c r="AV35" s="171"/>
      <c r="AW35" s="153"/>
      <c r="AX35" s="153"/>
      <c r="AY35" s="153"/>
      <c r="AZ35" s="153"/>
      <c r="BA35" s="153"/>
      <c r="BB35" s="153"/>
    </row>
    <row r="36" spans="1:54" ht="15.75" customHeight="1" outlineLevel="1">
      <c r="A36" s="841"/>
      <c r="B36" s="815" t="s">
        <v>1085</v>
      </c>
      <c r="C36" s="38" t="s">
        <v>1086</v>
      </c>
      <c r="D36" s="812"/>
      <c r="E36" s="812" t="s">
        <v>1087</v>
      </c>
      <c r="F36" s="829" t="s">
        <v>1088</v>
      </c>
      <c r="G36" s="14"/>
      <c r="H36" s="13"/>
      <c r="I36" s="13"/>
      <c r="J36" s="13"/>
      <c r="K36" s="820"/>
      <c r="L36" s="942">
        <v>15</v>
      </c>
      <c r="M36" s="25"/>
      <c r="N36" s="25"/>
      <c r="O36" s="25"/>
      <c r="P36" s="25"/>
      <c r="Q36" s="25">
        <v>6</v>
      </c>
      <c r="R36" s="23">
        <f t="shared" si="2"/>
        <v>6</v>
      </c>
      <c r="S36" s="25"/>
      <c r="T36" s="25">
        <v>1</v>
      </c>
      <c r="U36" s="23"/>
      <c r="V36" s="12"/>
      <c r="W36" s="12"/>
      <c r="X36" s="12"/>
      <c r="Y36" s="12"/>
      <c r="Z36" s="12">
        <v>3</v>
      </c>
      <c r="AA36" s="12"/>
      <c r="AB36" s="12"/>
      <c r="AC36" s="12"/>
      <c r="AD36" s="12">
        <v>2</v>
      </c>
      <c r="AE36" s="45"/>
      <c r="AF36" s="12"/>
      <c r="AG36" s="12"/>
      <c r="AH36" s="45"/>
      <c r="AI36" s="12"/>
      <c r="AJ36" s="12"/>
      <c r="AK36" s="12"/>
      <c r="AL36" s="12"/>
      <c r="AM36" s="130">
        <v>2</v>
      </c>
      <c r="AN36" s="23">
        <v>8</v>
      </c>
      <c r="AO36" s="23"/>
      <c r="AP36" s="132"/>
      <c r="AQ36" s="132"/>
      <c r="AR36" s="127"/>
      <c r="AS36" s="140"/>
      <c r="AT36" s="140"/>
      <c r="AU36" s="9"/>
      <c r="AV36" s="169"/>
      <c r="AW36" s="9"/>
      <c r="AX36" s="9"/>
      <c r="AY36" s="9"/>
      <c r="AZ36" s="9"/>
      <c r="BA36" s="9"/>
      <c r="BB36" s="9"/>
    </row>
    <row r="37" spans="1:54" ht="15.75" customHeight="1" outlineLevel="1">
      <c r="A37" s="841"/>
      <c r="B37" s="844"/>
      <c r="C37" s="38" t="s">
        <v>1082</v>
      </c>
      <c r="D37" s="846"/>
      <c r="E37" s="846"/>
      <c r="F37" s="846"/>
      <c r="G37" s="14"/>
      <c r="H37" s="13"/>
      <c r="I37" s="13"/>
      <c r="J37" s="13"/>
      <c r="K37" s="842"/>
      <c r="L37" s="943"/>
      <c r="M37" s="25"/>
      <c r="N37" s="25"/>
      <c r="O37" s="25"/>
      <c r="P37" s="25"/>
      <c r="Q37" s="25">
        <v>5</v>
      </c>
      <c r="R37" s="23">
        <f t="shared" si="2"/>
        <v>5</v>
      </c>
      <c r="S37" s="25"/>
      <c r="T37" s="25">
        <v>1</v>
      </c>
      <c r="U37" s="23"/>
      <c r="V37" s="12"/>
      <c r="W37" s="12"/>
      <c r="X37" s="12"/>
      <c r="Y37" s="12"/>
      <c r="Z37" s="12">
        <v>1</v>
      </c>
      <c r="AA37" s="12"/>
      <c r="AB37" s="12"/>
      <c r="AC37" s="12"/>
      <c r="AD37" s="12">
        <v>3</v>
      </c>
      <c r="AE37" s="45"/>
      <c r="AF37" s="12"/>
      <c r="AG37" s="12"/>
      <c r="AH37" s="45"/>
      <c r="AI37" s="12"/>
      <c r="AJ37" s="12"/>
      <c r="AK37" s="12"/>
      <c r="AL37" s="12"/>
      <c r="AM37" s="130"/>
      <c r="AN37" s="23"/>
      <c r="AO37" s="23"/>
      <c r="AP37" s="132"/>
      <c r="AQ37" s="127"/>
      <c r="AR37" s="127"/>
      <c r="AS37" s="140"/>
      <c r="AT37" s="140"/>
      <c r="AU37" s="9"/>
      <c r="AV37" s="169"/>
      <c r="AW37" s="9"/>
      <c r="AX37" s="9"/>
      <c r="AY37" s="9"/>
      <c r="AZ37" s="9"/>
      <c r="BA37" s="9"/>
      <c r="BB37" s="9"/>
    </row>
    <row r="38" spans="1:54" ht="15" customHeight="1" outlineLevel="1">
      <c r="A38" s="841"/>
      <c r="B38" s="845"/>
      <c r="C38" s="38" t="s">
        <v>1083</v>
      </c>
      <c r="D38" s="847"/>
      <c r="E38" s="847"/>
      <c r="F38" s="847"/>
      <c r="G38" s="14"/>
      <c r="H38" s="13"/>
      <c r="I38" s="13"/>
      <c r="J38" s="13"/>
      <c r="K38" s="843"/>
      <c r="L38" s="944"/>
      <c r="M38" s="25"/>
      <c r="N38" s="25"/>
      <c r="O38" s="25"/>
      <c r="P38" s="25"/>
      <c r="Q38" s="25">
        <v>5</v>
      </c>
      <c r="R38" s="23">
        <f t="shared" si="2"/>
        <v>5</v>
      </c>
      <c r="S38" s="25"/>
      <c r="T38" s="25">
        <v>1</v>
      </c>
      <c r="U38" s="23"/>
      <c r="V38" s="12"/>
      <c r="W38" s="12"/>
      <c r="X38" s="12"/>
      <c r="Y38" s="12"/>
      <c r="Z38" s="12">
        <v>1</v>
      </c>
      <c r="AA38" s="12"/>
      <c r="AB38" s="12"/>
      <c r="AC38" s="12"/>
      <c r="AD38" s="12">
        <v>3</v>
      </c>
      <c r="AE38" s="45"/>
      <c r="AF38" s="12"/>
      <c r="AG38" s="12"/>
      <c r="AH38" s="45"/>
      <c r="AI38" s="12"/>
      <c r="AJ38" s="12"/>
      <c r="AK38" s="12"/>
      <c r="AL38" s="12"/>
      <c r="AM38" s="130"/>
      <c r="AN38" s="23"/>
      <c r="AO38" s="23"/>
      <c r="AP38" s="132"/>
      <c r="AQ38" s="127"/>
      <c r="AR38" s="127"/>
      <c r="AS38" s="140"/>
      <c r="AT38" s="140"/>
      <c r="AU38" s="9"/>
      <c r="AV38" s="169"/>
      <c r="AW38" s="9"/>
      <c r="AX38" s="9"/>
      <c r="AY38" s="9"/>
      <c r="AZ38" s="9"/>
      <c r="BA38" s="9"/>
      <c r="BB38" s="9"/>
    </row>
    <row r="39" spans="1:54" ht="15.75" customHeight="1" outlineLevel="1">
      <c r="A39" s="841"/>
      <c r="B39" s="815" t="s">
        <v>1089</v>
      </c>
      <c r="C39" s="38" t="s">
        <v>81</v>
      </c>
      <c r="D39" s="812"/>
      <c r="E39" s="812" t="s">
        <v>1090</v>
      </c>
      <c r="F39" s="829" t="s">
        <v>77</v>
      </c>
      <c r="G39" s="14"/>
      <c r="H39" s="13"/>
      <c r="I39" s="13"/>
      <c r="J39" s="13"/>
      <c r="K39" s="829"/>
      <c r="L39" s="25"/>
      <c r="M39" s="25"/>
      <c r="N39" s="25"/>
      <c r="O39" s="25"/>
      <c r="P39" s="25"/>
      <c r="Q39" s="25">
        <v>0</v>
      </c>
      <c r="R39" s="23">
        <f t="shared" si="2"/>
        <v>0</v>
      </c>
      <c r="S39" s="25"/>
      <c r="T39" s="25"/>
      <c r="U39" s="23"/>
      <c r="V39" s="12"/>
      <c r="W39" s="12"/>
      <c r="X39" s="12"/>
      <c r="Y39" s="12"/>
      <c r="Z39" s="12"/>
      <c r="AA39" s="12"/>
      <c r="AB39" s="12"/>
      <c r="AC39" s="12"/>
      <c r="AD39" s="12"/>
      <c r="AE39" s="45"/>
      <c r="AF39" s="12"/>
      <c r="AG39" s="12"/>
      <c r="AH39" s="45"/>
      <c r="AI39" s="12"/>
      <c r="AJ39" s="12"/>
      <c r="AK39" s="12"/>
      <c r="AL39" s="12"/>
      <c r="AM39" s="130"/>
      <c r="AN39" s="23"/>
      <c r="AO39" s="23"/>
      <c r="AP39" s="132"/>
      <c r="AQ39" s="132"/>
      <c r="AR39" s="127"/>
      <c r="AS39" s="140"/>
      <c r="AT39" s="140"/>
      <c r="AU39" s="9"/>
      <c r="AV39" s="169"/>
      <c r="AW39" s="9"/>
      <c r="AX39" s="9"/>
      <c r="AY39" s="9"/>
      <c r="AZ39" s="9"/>
      <c r="BA39" s="9"/>
      <c r="BB39" s="9"/>
    </row>
    <row r="40" spans="1:54" ht="15.75" customHeight="1" outlineLevel="1">
      <c r="A40" s="841"/>
      <c r="B40" s="844"/>
      <c r="C40" s="38" t="s">
        <v>79</v>
      </c>
      <c r="D40" s="846"/>
      <c r="E40" s="846"/>
      <c r="F40" s="846"/>
      <c r="G40" s="14"/>
      <c r="H40" s="13"/>
      <c r="I40" s="13"/>
      <c r="J40" s="13"/>
      <c r="K40" s="848"/>
      <c r="L40" s="25"/>
      <c r="M40" s="25"/>
      <c r="N40" s="25"/>
      <c r="O40" s="25"/>
      <c r="P40" s="25"/>
      <c r="Q40" s="25">
        <v>0</v>
      </c>
      <c r="R40" s="23">
        <f t="shared" si="2"/>
        <v>0</v>
      </c>
      <c r="S40" s="25"/>
      <c r="T40" s="25"/>
      <c r="U40" s="23"/>
      <c r="V40" s="12"/>
      <c r="W40" s="12"/>
      <c r="X40" s="12"/>
      <c r="Y40" s="12"/>
      <c r="Z40" s="12"/>
      <c r="AA40" s="12"/>
      <c r="AB40" s="12"/>
      <c r="AC40" s="12"/>
      <c r="AD40" s="12"/>
      <c r="AE40" s="45"/>
      <c r="AF40" s="12"/>
      <c r="AG40" s="12"/>
      <c r="AH40" s="45"/>
      <c r="AI40" s="12"/>
      <c r="AJ40" s="12"/>
      <c r="AK40" s="12"/>
      <c r="AL40" s="12"/>
      <c r="AM40" s="130"/>
      <c r="AN40" s="23"/>
      <c r="AO40" s="23"/>
      <c r="AP40" s="132"/>
      <c r="AQ40" s="127"/>
      <c r="AR40" s="127"/>
      <c r="AS40" s="140"/>
      <c r="AT40" s="140"/>
      <c r="AU40" s="9"/>
      <c r="AV40" s="169"/>
      <c r="AW40" s="9"/>
      <c r="AX40" s="9"/>
      <c r="AY40" s="9"/>
      <c r="AZ40" s="9"/>
      <c r="BA40" s="9"/>
      <c r="BB40" s="9"/>
    </row>
    <row r="41" spans="1:54" ht="15.75" customHeight="1" outlineLevel="1">
      <c r="A41" s="841"/>
      <c r="B41" s="845"/>
      <c r="C41" s="38" t="s">
        <v>80</v>
      </c>
      <c r="D41" s="847"/>
      <c r="E41" s="847"/>
      <c r="F41" s="847"/>
      <c r="G41" s="14"/>
      <c r="H41" s="13"/>
      <c r="I41" s="13"/>
      <c r="J41" s="13"/>
      <c r="K41" s="849"/>
      <c r="L41" s="25"/>
      <c r="M41" s="25"/>
      <c r="N41" s="25"/>
      <c r="O41" s="25"/>
      <c r="P41" s="25"/>
      <c r="Q41" s="25">
        <v>0</v>
      </c>
      <c r="R41" s="23">
        <f t="shared" si="2"/>
        <v>0</v>
      </c>
      <c r="S41" s="25"/>
      <c r="T41" s="25"/>
      <c r="U41" s="23"/>
      <c r="V41" s="12"/>
      <c r="W41" s="12"/>
      <c r="X41" s="12"/>
      <c r="Y41" s="12"/>
      <c r="Z41" s="12"/>
      <c r="AA41" s="12"/>
      <c r="AB41" s="12"/>
      <c r="AC41" s="12"/>
      <c r="AD41" s="12"/>
      <c r="AE41" s="45"/>
      <c r="AF41" s="12"/>
      <c r="AG41" s="12"/>
      <c r="AH41" s="45"/>
      <c r="AI41" s="12"/>
      <c r="AJ41" s="12"/>
      <c r="AK41" s="12"/>
      <c r="AL41" s="12"/>
      <c r="AM41" s="130"/>
      <c r="AN41" s="23"/>
      <c r="AO41" s="23"/>
      <c r="AP41" s="132"/>
      <c r="AQ41" s="127"/>
      <c r="AR41" s="127"/>
      <c r="AS41" s="140"/>
      <c r="AT41" s="140"/>
      <c r="AU41" s="9"/>
      <c r="AV41" s="169"/>
      <c r="AW41" s="9"/>
      <c r="AX41" s="9"/>
      <c r="AY41" s="9"/>
      <c r="AZ41" s="9"/>
      <c r="BA41" s="9"/>
      <c r="BB41" s="9"/>
    </row>
    <row r="42" spans="1:54" ht="15.75" customHeight="1" outlineLevel="1">
      <c r="A42" s="841"/>
      <c r="B42" s="815" t="s">
        <v>1091</v>
      </c>
      <c r="C42" s="38" t="s">
        <v>81</v>
      </c>
      <c r="D42" s="812"/>
      <c r="E42" s="812" t="s">
        <v>476</v>
      </c>
      <c r="F42" s="829" t="s">
        <v>77</v>
      </c>
      <c r="G42" s="14"/>
      <c r="H42" s="13"/>
      <c r="I42" s="13"/>
      <c r="J42" s="13"/>
      <c r="K42" s="829"/>
      <c r="L42" s="25"/>
      <c r="M42" s="25"/>
      <c r="N42" s="25"/>
      <c r="O42" s="25"/>
      <c r="P42" s="25"/>
      <c r="Q42" s="25">
        <v>9</v>
      </c>
      <c r="R42" s="23">
        <f t="shared" si="2"/>
        <v>9</v>
      </c>
      <c r="S42" s="25"/>
      <c r="T42" s="25">
        <v>1</v>
      </c>
      <c r="U42" s="23"/>
      <c r="V42" s="12"/>
      <c r="W42" s="12"/>
      <c r="X42" s="12">
        <v>1</v>
      </c>
      <c r="Y42" s="12">
        <v>1</v>
      </c>
      <c r="Z42" s="12">
        <v>6</v>
      </c>
      <c r="AA42" s="12"/>
      <c r="AB42" s="12"/>
      <c r="AC42" s="12"/>
      <c r="AD42" s="12"/>
      <c r="AE42" s="45"/>
      <c r="AF42" s="12"/>
      <c r="AG42" s="12"/>
      <c r="AH42" s="45"/>
      <c r="AI42" s="12"/>
      <c r="AJ42" s="12"/>
      <c r="AK42" s="12"/>
      <c r="AL42" s="12"/>
      <c r="AM42" s="130">
        <v>2</v>
      </c>
      <c r="AN42" s="23">
        <v>6</v>
      </c>
      <c r="AO42" s="23"/>
      <c r="AP42" s="132"/>
      <c r="AQ42" s="132"/>
      <c r="AR42" s="127"/>
      <c r="AS42" s="140"/>
      <c r="AT42" s="140"/>
      <c r="AU42" s="9"/>
      <c r="AV42" s="169"/>
      <c r="AW42" s="9"/>
      <c r="AX42" s="9"/>
      <c r="AY42" s="9"/>
      <c r="AZ42" s="9"/>
      <c r="BA42" s="9"/>
      <c r="BB42" s="9"/>
    </row>
    <row r="43" spans="1:54" ht="15.75" customHeight="1" outlineLevel="1">
      <c r="A43" s="841"/>
      <c r="B43" s="844"/>
      <c r="C43" s="38" t="s">
        <v>1092</v>
      </c>
      <c r="D43" s="846"/>
      <c r="E43" s="846"/>
      <c r="F43" s="846"/>
      <c r="G43" s="14"/>
      <c r="H43" s="13"/>
      <c r="I43" s="13"/>
      <c r="J43" s="13"/>
      <c r="K43" s="848"/>
      <c r="L43" s="25"/>
      <c r="M43" s="25"/>
      <c r="N43" s="25"/>
      <c r="O43" s="25"/>
      <c r="P43" s="25"/>
      <c r="Q43" s="25">
        <v>6</v>
      </c>
      <c r="R43" s="23">
        <f t="shared" si="2"/>
        <v>6</v>
      </c>
      <c r="S43" s="25"/>
      <c r="T43" s="25">
        <v>1</v>
      </c>
      <c r="U43" s="23"/>
      <c r="V43" s="12"/>
      <c r="W43" s="12"/>
      <c r="X43" s="12">
        <v>1</v>
      </c>
      <c r="Y43" s="12">
        <v>1</v>
      </c>
      <c r="Z43" s="12">
        <v>2</v>
      </c>
      <c r="AA43" s="12"/>
      <c r="AB43" s="12"/>
      <c r="AC43" s="12"/>
      <c r="AD43" s="12">
        <v>1</v>
      </c>
      <c r="AE43" s="45"/>
      <c r="AF43" s="12"/>
      <c r="AG43" s="12"/>
      <c r="AH43" s="45"/>
      <c r="AI43" s="12"/>
      <c r="AJ43" s="12"/>
      <c r="AK43" s="12"/>
      <c r="AL43" s="12"/>
      <c r="AM43" s="130"/>
      <c r="AN43" s="23"/>
      <c r="AO43" s="23"/>
      <c r="AP43" s="132"/>
      <c r="AQ43" s="127"/>
      <c r="AR43" s="127"/>
      <c r="AS43" s="140"/>
      <c r="AT43" s="140"/>
      <c r="AU43" s="9"/>
      <c r="AV43" s="169"/>
      <c r="AW43" s="9"/>
      <c r="AX43" s="9"/>
      <c r="AY43" s="9"/>
      <c r="AZ43" s="9"/>
      <c r="BA43" s="9"/>
      <c r="BB43" s="9"/>
    </row>
    <row r="44" spans="1:54" ht="15.75" customHeight="1" outlineLevel="1" thickBot="1">
      <c r="A44" s="841"/>
      <c r="B44" s="845"/>
      <c r="C44" s="38" t="s">
        <v>1093</v>
      </c>
      <c r="D44" s="847"/>
      <c r="E44" s="847"/>
      <c r="F44" s="847"/>
      <c r="G44" s="14"/>
      <c r="H44" s="13"/>
      <c r="I44" s="13"/>
      <c r="J44" s="13"/>
      <c r="K44" s="849"/>
      <c r="L44" s="25"/>
      <c r="M44" s="25"/>
      <c r="N44" s="25"/>
      <c r="O44" s="25"/>
      <c r="P44" s="25"/>
      <c r="Q44" s="25">
        <v>4</v>
      </c>
      <c r="R44" s="23">
        <f t="shared" si="2"/>
        <v>4</v>
      </c>
      <c r="S44" s="25"/>
      <c r="T44" s="25">
        <v>1</v>
      </c>
      <c r="U44" s="23"/>
      <c r="V44" s="12"/>
      <c r="W44" s="12"/>
      <c r="X44" s="12"/>
      <c r="Y44" s="12"/>
      <c r="Z44" s="12">
        <v>2</v>
      </c>
      <c r="AA44" s="12"/>
      <c r="AB44" s="12"/>
      <c r="AC44" s="12"/>
      <c r="AD44" s="12">
        <v>1</v>
      </c>
      <c r="AE44" s="45"/>
      <c r="AF44" s="12"/>
      <c r="AG44" s="12"/>
      <c r="AH44" s="45"/>
      <c r="AI44" s="12"/>
      <c r="AJ44" s="12"/>
      <c r="AK44" s="12"/>
      <c r="AL44" s="12"/>
      <c r="AM44" s="130"/>
      <c r="AN44" s="23"/>
      <c r="AO44" s="23"/>
      <c r="AP44" s="132"/>
      <c r="AQ44" s="127"/>
      <c r="AR44" s="127"/>
      <c r="AS44" s="140"/>
      <c r="AT44" s="140"/>
      <c r="AU44" s="9"/>
      <c r="AV44" s="169"/>
      <c r="AW44" s="9"/>
      <c r="AX44" s="9"/>
      <c r="AY44" s="9"/>
      <c r="AZ44" s="9"/>
      <c r="BA44" s="9"/>
      <c r="BB44" s="9"/>
    </row>
    <row r="45" spans="1:54" outlineLevel="1">
      <c r="A45" s="855" t="s">
        <v>1094</v>
      </c>
      <c r="B45" s="262" t="s">
        <v>1095</v>
      </c>
      <c r="C45" s="8"/>
      <c r="D45" s="8">
        <v>1</v>
      </c>
      <c r="E45" s="266" t="s">
        <v>654</v>
      </c>
      <c r="F45" s="27"/>
      <c r="G45" s="28"/>
      <c r="H45" s="13"/>
      <c r="I45" s="13"/>
      <c r="J45" s="13"/>
      <c r="K45" s="13"/>
      <c r="L45" s="261">
        <v>187</v>
      </c>
      <c r="M45" s="25"/>
      <c r="N45" s="25"/>
      <c r="O45" s="25"/>
      <c r="P45" s="25"/>
      <c r="Q45" s="25">
        <f>R45-AH45</f>
        <v>12</v>
      </c>
      <c r="R45" s="23">
        <f t="shared" si="2"/>
        <v>13</v>
      </c>
      <c r="S45" s="25"/>
      <c r="T45" s="25"/>
      <c r="U45" s="23"/>
      <c r="V45" s="12"/>
      <c r="W45" s="12"/>
      <c r="X45" s="12"/>
      <c r="Y45" s="12"/>
      <c r="Z45" s="12"/>
      <c r="AA45" s="12"/>
      <c r="AB45" s="12">
        <v>1</v>
      </c>
      <c r="AC45" s="12"/>
      <c r="AD45" s="12">
        <v>2</v>
      </c>
      <c r="AE45" s="45">
        <v>3</v>
      </c>
      <c r="AF45" s="12">
        <v>2</v>
      </c>
      <c r="AG45" s="12">
        <v>1</v>
      </c>
      <c r="AH45" s="110">
        <v>1</v>
      </c>
      <c r="AI45" s="12">
        <v>1</v>
      </c>
      <c r="AJ45" s="13">
        <v>1</v>
      </c>
      <c r="AK45" s="13">
        <v>1</v>
      </c>
      <c r="AL45" s="13"/>
      <c r="AM45" s="130"/>
      <c r="AN45" s="23"/>
      <c r="AO45" s="25">
        <v>6</v>
      </c>
      <c r="AP45" s="112"/>
      <c r="AQ45" s="127"/>
      <c r="AR45" s="127"/>
      <c r="AS45" s="140"/>
      <c r="AT45" s="140"/>
      <c r="AU45" s="9"/>
      <c r="AV45" s="169"/>
      <c r="AW45" s="9"/>
      <c r="AX45" s="9"/>
      <c r="AY45" s="9"/>
      <c r="AZ45" s="9"/>
      <c r="BA45" s="9"/>
      <c r="BB45" s="9"/>
    </row>
    <row r="46" spans="1:54" outlineLevel="1">
      <c r="A46" s="855"/>
      <c r="B46" s="263" t="s">
        <v>1096</v>
      </c>
      <c r="C46" s="8"/>
      <c r="D46" s="8">
        <v>1</v>
      </c>
      <c r="E46" s="267" t="s">
        <v>295</v>
      </c>
      <c r="F46" s="27"/>
      <c r="G46" s="28"/>
      <c r="H46" s="13"/>
      <c r="I46" s="13"/>
      <c r="J46" s="13"/>
      <c r="K46" s="13"/>
      <c r="L46" s="268">
        <v>40</v>
      </c>
      <c r="M46" s="25"/>
      <c r="N46" s="25"/>
      <c r="O46" s="25"/>
      <c r="P46" s="25"/>
      <c r="Q46" s="25">
        <v>4</v>
      </c>
      <c r="R46" s="23">
        <f t="shared" si="2"/>
        <v>4</v>
      </c>
      <c r="S46" s="25"/>
      <c r="T46" s="25"/>
      <c r="U46" s="23"/>
      <c r="V46" s="27"/>
      <c r="W46" s="27"/>
      <c r="X46" s="27"/>
      <c r="Y46" s="27"/>
      <c r="Z46" s="27"/>
      <c r="AA46" s="27"/>
      <c r="AB46" s="23">
        <v>0</v>
      </c>
      <c r="AC46" s="23"/>
      <c r="AD46" s="23">
        <v>1</v>
      </c>
      <c r="AE46" s="233"/>
      <c r="AF46" s="27"/>
      <c r="AG46" s="27"/>
      <c r="AH46" s="233"/>
      <c r="AI46" s="27">
        <v>1</v>
      </c>
      <c r="AJ46" s="32">
        <v>1</v>
      </c>
      <c r="AK46" s="32">
        <v>1</v>
      </c>
      <c r="AL46" s="13"/>
      <c r="AM46" s="130"/>
      <c r="AN46" s="23"/>
      <c r="AO46" s="25"/>
      <c r="AP46" s="112"/>
      <c r="AQ46" s="127"/>
      <c r="AR46" s="127"/>
      <c r="AS46" s="140"/>
      <c r="AT46" s="140"/>
      <c r="AU46" s="9"/>
      <c r="AV46" s="169"/>
      <c r="AW46" s="9"/>
      <c r="AX46" s="9"/>
      <c r="AY46" s="9"/>
      <c r="AZ46" s="9"/>
      <c r="BA46" s="9"/>
      <c r="BB46" s="9"/>
    </row>
    <row r="47" spans="1:54" ht="16.5" outlineLevel="1" thickBot="1">
      <c r="A47" s="856"/>
      <c r="B47" s="264" t="s">
        <v>1097</v>
      </c>
      <c r="C47" s="8"/>
      <c r="D47" s="8">
        <v>1</v>
      </c>
      <c r="E47" s="269" t="s">
        <v>1098</v>
      </c>
      <c r="F47" s="27"/>
      <c r="G47" s="28"/>
      <c r="H47" s="13"/>
      <c r="I47" s="13"/>
      <c r="J47" s="13"/>
      <c r="K47" s="13"/>
      <c r="L47" s="25" t="s">
        <v>655</v>
      </c>
      <c r="M47" s="25"/>
      <c r="N47" s="25"/>
      <c r="O47" s="25"/>
      <c r="P47" s="25"/>
      <c r="Q47" s="25">
        <v>4</v>
      </c>
      <c r="R47" s="23">
        <f t="shared" si="2"/>
        <v>4</v>
      </c>
      <c r="S47" s="25"/>
      <c r="T47" s="25"/>
      <c r="U47" s="23"/>
      <c r="V47" s="12"/>
      <c r="W47" s="12"/>
      <c r="X47" s="12"/>
      <c r="Y47" s="12"/>
      <c r="Z47" s="12"/>
      <c r="AA47" s="12"/>
      <c r="AB47" s="12">
        <v>0</v>
      </c>
      <c r="AC47" s="12"/>
      <c r="AD47" s="12">
        <v>1</v>
      </c>
      <c r="AE47" s="45"/>
      <c r="AF47" s="12"/>
      <c r="AG47" s="12"/>
      <c r="AH47" s="45"/>
      <c r="AI47" s="12">
        <v>1</v>
      </c>
      <c r="AJ47" s="13">
        <v>1</v>
      </c>
      <c r="AK47" s="13">
        <v>1</v>
      </c>
      <c r="AL47" s="13"/>
      <c r="AM47" s="130"/>
      <c r="AN47" s="23"/>
      <c r="AO47" s="25"/>
      <c r="AP47" s="112"/>
      <c r="AQ47" s="127"/>
      <c r="AR47" s="127"/>
      <c r="AS47" s="140"/>
      <c r="AT47" s="140"/>
      <c r="AU47" s="9"/>
      <c r="AV47" s="169"/>
      <c r="AW47" s="9"/>
      <c r="AX47" s="9"/>
      <c r="AY47" s="9"/>
      <c r="AZ47" s="9"/>
      <c r="BA47" s="9"/>
      <c r="BB47" s="9"/>
    </row>
    <row r="48" spans="1:54" outlineLevel="1">
      <c r="A48" s="856"/>
      <c r="B48" s="35" t="s">
        <v>1099</v>
      </c>
      <c r="C48" s="37"/>
      <c r="D48" s="37"/>
      <c r="E48" s="23" t="s">
        <v>1100</v>
      </c>
      <c r="F48" s="30"/>
      <c r="G48" s="31"/>
      <c r="H48" s="34"/>
      <c r="I48" s="34"/>
      <c r="J48" s="34"/>
      <c r="K48" s="13"/>
      <c r="L48" s="261">
        <v>308</v>
      </c>
      <c r="M48" s="25"/>
      <c r="N48" s="25"/>
      <c r="O48" s="25"/>
      <c r="P48" s="25"/>
      <c r="Q48" s="188">
        <f>R48</f>
        <v>46</v>
      </c>
      <c r="R48" s="191">
        <f t="shared" si="2"/>
        <v>46</v>
      </c>
      <c r="S48" s="23"/>
      <c r="T48" s="191">
        <v>2</v>
      </c>
      <c r="U48" s="191">
        <v>2</v>
      </c>
      <c r="V48" s="136">
        <v>2</v>
      </c>
      <c r="W48" s="12"/>
      <c r="X48" s="12"/>
      <c r="Y48" s="12"/>
      <c r="Z48" s="136">
        <v>3</v>
      </c>
      <c r="AA48" s="12"/>
      <c r="AB48" s="12">
        <v>2</v>
      </c>
      <c r="AC48" s="12"/>
      <c r="AD48" s="136">
        <f>6+8</f>
        <v>14</v>
      </c>
      <c r="AE48" s="45">
        <v>6</v>
      </c>
      <c r="AF48" s="12">
        <v>4</v>
      </c>
      <c r="AG48" s="12">
        <v>2</v>
      </c>
      <c r="AH48" s="45">
        <v>1</v>
      </c>
      <c r="AI48" s="12">
        <v>4</v>
      </c>
      <c r="AJ48" s="12">
        <v>2</v>
      </c>
      <c r="AK48" s="12">
        <v>2</v>
      </c>
      <c r="AL48" s="12"/>
      <c r="AM48" s="130"/>
      <c r="AN48" s="23">
        <v>9</v>
      </c>
      <c r="AO48" s="23">
        <v>12</v>
      </c>
      <c r="AP48" s="132"/>
      <c r="AQ48" s="127"/>
      <c r="AR48" s="127"/>
      <c r="AS48" s="270" t="s">
        <v>656</v>
      </c>
      <c r="AT48" s="140"/>
      <c r="AU48" s="9"/>
      <c r="AV48" s="169"/>
      <c r="AW48" s="9"/>
      <c r="AX48" s="9"/>
      <c r="AY48" s="9"/>
      <c r="AZ48" s="9"/>
      <c r="BA48" s="9"/>
      <c r="BB48" s="9"/>
    </row>
    <row r="49" spans="1:54" outlineLevel="1">
      <c r="A49" s="856"/>
      <c r="B49" s="38" t="s">
        <v>1101</v>
      </c>
      <c r="C49" s="38" t="s">
        <v>1102</v>
      </c>
      <c r="D49" s="37"/>
      <c r="E49" s="23" t="s">
        <v>1103</v>
      </c>
      <c r="F49" s="30"/>
      <c r="G49" s="31"/>
      <c r="H49" s="34"/>
      <c r="I49" s="34"/>
      <c r="J49" s="34"/>
      <c r="K49" s="13"/>
      <c r="L49" s="25"/>
      <c r="M49" s="25"/>
      <c r="N49" s="25"/>
      <c r="O49" s="25"/>
      <c r="P49" s="25"/>
      <c r="Q49" s="188">
        <f>R49</f>
        <v>46</v>
      </c>
      <c r="R49" s="191">
        <f t="shared" si="2"/>
        <v>46</v>
      </c>
      <c r="S49" s="23"/>
      <c r="T49" s="191">
        <v>2</v>
      </c>
      <c r="U49" s="191">
        <v>2</v>
      </c>
      <c r="V49" s="136">
        <v>2</v>
      </c>
      <c r="W49" s="12"/>
      <c r="X49" s="12"/>
      <c r="Y49" s="12"/>
      <c r="Z49" s="136">
        <v>3</v>
      </c>
      <c r="AA49" s="12"/>
      <c r="AB49" s="12">
        <v>2</v>
      </c>
      <c r="AC49" s="12"/>
      <c r="AD49" s="136">
        <f>6+8</f>
        <v>14</v>
      </c>
      <c r="AE49" s="45">
        <v>6</v>
      </c>
      <c r="AF49" s="136">
        <v>4</v>
      </c>
      <c r="AG49" s="12">
        <v>2</v>
      </c>
      <c r="AH49" s="45">
        <v>1</v>
      </c>
      <c r="AI49" s="136">
        <v>4</v>
      </c>
      <c r="AJ49" s="12">
        <v>2</v>
      </c>
      <c r="AK49" s="12">
        <v>2</v>
      </c>
      <c r="AL49" s="12"/>
      <c r="AM49" s="130"/>
      <c r="AN49" s="23">
        <v>9</v>
      </c>
      <c r="AO49" s="23">
        <v>12</v>
      </c>
      <c r="AP49" s="132"/>
      <c r="AQ49" s="127"/>
      <c r="AR49" s="127"/>
      <c r="AS49" s="270" t="s">
        <v>656</v>
      </c>
      <c r="AT49" s="140"/>
      <c r="AU49" s="9"/>
      <c r="AV49" s="169"/>
      <c r="AW49" s="9"/>
      <c r="AX49" s="9"/>
      <c r="AY49" s="9"/>
      <c r="AZ49" s="9"/>
      <c r="BA49" s="9"/>
      <c r="BB49" s="9"/>
    </row>
    <row r="50" spans="1:54" outlineLevel="1">
      <c r="A50" s="856"/>
      <c r="B50" s="38" t="s">
        <v>1104</v>
      </c>
      <c r="C50" s="38" t="s">
        <v>1105</v>
      </c>
      <c r="D50" s="37"/>
      <c r="E50" s="23" t="s">
        <v>1106</v>
      </c>
      <c r="F50" s="30"/>
      <c r="G50" s="31"/>
      <c r="H50" s="34"/>
      <c r="I50" s="34"/>
      <c r="J50" s="34"/>
      <c r="K50" s="13"/>
      <c r="L50" s="25"/>
      <c r="M50" s="25"/>
      <c r="N50" s="25"/>
      <c r="O50" s="25"/>
      <c r="P50" s="25"/>
      <c r="Q50" s="188">
        <f>R50</f>
        <v>46</v>
      </c>
      <c r="R50" s="191">
        <f t="shared" si="2"/>
        <v>46</v>
      </c>
      <c r="S50" s="23"/>
      <c r="T50" s="191">
        <v>2</v>
      </c>
      <c r="U50" s="191">
        <v>2</v>
      </c>
      <c r="V50" s="136">
        <v>2</v>
      </c>
      <c r="W50" s="12"/>
      <c r="X50" s="12"/>
      <c r="Y50" s="12"/>
      <c r="Z50" s="136">
        <v>3</v>
      </c>
      <c r="AA50" s="12"/>
      <c r="AB50" s="12">
        <v>2</v>
      </c>
      <c r="AC50" s="12"/>
      <c r="AD50" s="136">
        <f>6+8</f>
        <v>14</v>
      </c>
      <c r="AE50" s="45">
        <v>6</v>
      </c>
      <c r="AF50" s="136">
        <v>4</v>
      </c>
      <c r="AG50" s="12">
        <v>2</v>
      </c>
      <c r="AH50" s="45">
        <v>1</v>
      </c>
      <c r="AI50" s="136">
        <v>4</v>
      </c>
      <c r="AJ50" s="12">
        <v>2</v>
      </c>
      <c r="AK50" s="12">
        <v>2</v>
      </c>
      <c r="AL50" s="12"/>
      <c r="AM50" s="130"/>
      <c r="AN50" s="23">
        <v>9</v>
      </c>
      <c r="AO50" s="23">
        <v>12</v>
      </c>
      <c r="AP50" s="132"/>
      <c r="AQ50" s="127"/>
      <c r="AR50" s="127"/>
      <c r="AS50" s="270" t="s">
        <v>656</v>
      </c>
      <c r="AT50" s="140"/>
      <c r="AU50" s="9"/>
      <c r="AV50" s="169"/>
      <c r="AW50" s="9"/>
      <c r="AX50" s="9"/>
      <c r="AY50" s="9"/>
      <c r="AZ50" s="9"/>
      <c r="BA50" s="9"/>
      <c r="BB50" s="9"/>
    </row>
    <row r="51" spans="1:54" ht="16.5" outlineLevel="1" thickBot="1">
      <c r="A51" s="856"/>
      <c r="B51" s="271" t="s">
        <v>657</v>
      </c>
      <c r="C51" s="38" t="s">
        <v>76</v>
      </c>
      <c r="D51" s="37"/>
      <c r="E51" s="272" t="s">
        <v>297</v>
      </c>
      <c r="F51" s="30"/>
      <c r="G51" s="31"/>
      <c r="H51" s="34"/>
      <c r="I51" s="34"/>
      <c r="J51" s="34"/>
      <c r="K51" s="13"/>
      <c r="L51" s="25"/>
      <c r="M51" s="25"/>
      <c r="N51" s="25"/>
      <c r="O51" s="25"/>
      <c r="P51" s="25"/>
      <c r="Q51" s="188">
        <f>R51</f>
        <v>46</v>
      </c>
      <c r="R51" s="191">
        <f t="shared" si="2"/>
        <v>46</v>
      </c>
      <c r="S51" s="23"/>
      <c r="T51" s="191">
        <v>2</v>
      </c>
      <c r="U51" s="191">
        <v>2</v>
      </c>
      <c r="V51" s="136">
        <v>2</v>
      </c>
      <c r="W51" s="12"/>
      <c r="X51" s="12"/>
      <c r="Y51" s="12"/>
      <c r="Z51" s="136">
        <v>3</v>
      </c>
      <c r="AA51" s="12"/>
      <c r="AB51" s="12">
        <v>2</v>
      </c>
      <c r="AC51" s="12"/>
      <c r="AD51" s="136">
        <f>6+8</f>
        <v>14</v>
      </c>
      <c r="AE51" s="45">
        <v>6</v>
      </c>
      <c r="AF51" s="136">
        <v>4</v>
      </c>
      <c r="AG51" s="12">
        <v>2</v>
      </c>
      <c r="AH51" s="45">
        <v>1</v>
      </c>
      <c r="AI51" s="136">
        <v>4</v>
      </c>
      <c r="AJ51" s="12">
        <v>2</v>
      </c>
      <c r="AK51" s="12">
        <v>2</v>
      </c>
      <c r="AL51" s="12"/>
      <c r="AM51" s="130"/>
      <c r="AN51" s="23">
        <v>9</v>
      </c>
      <c r="AO51" s="23">
        <v>24</v>
      </c>
      <c r="AP51" s="132"/>
      <c r="AQ51" s="127"/>
      <c r="AR51" s="127"/>
      <c r="AS51" s="273" t="s">
        <v>656</v>
      </c>
      <c r="AT51" s="415" t="s">
        <v>922</v>
      </c>
      <c r="AU51" s="9"/>
      <c r="AV51" s="169"/>
      <c r="AW51" s="9"/>
      <c r="AX51" s="9"/>
      <c r="AY51" s="9"/>
      <c r="AZ51" s="9"/>
      <c r="BA51" s="9"/>
      <c r="BB51" s="9"/>
    </row>
    <row r="52" spans="1:54" ht="30" outlineLevel="1">
      <c r="A52" s="856"/>
      <c r="B52" s="41" t="s">
        <v>923</v>
      </c>
      <c r="C52" s="37"/>
      <c r="D52" s="37" t="s">
        <v>1107</v>
      </c>
      <c r="E52" s="23" t="s">
        <v>1108</v>
      </c>
      <c r="F52" s="27"/>
      <c r="G52" s="26"/>
      <c r="H52" s="13"/>
      <c r="I52" s="13"/>
      <c r="J52" s="13"/>
      <c r="K52" s="13"/>
      <c r="L52" s="261">
        <v>79</v>
      </c>
      <c r="M52" s="25"/>
      <c r="N52" s="25"/>
      <c r="O52" s="25"/>
      <c r="P52" s="25"/>
      <c r="Q52" s="25">
        <f>R52-AH52</f>
        <v>0</v>
      </c>
      <c r="R52" s="23">
        <f t="shared" si="2"/>
        <v>0</v>
      </c>
      <c r="S52" s="25"/>
      <c r="T52" s="25"/>
      <c r="U52" s="23"/>
      <c r="V52" s="12"/>
      <c r="W52" s="12"/>
      <c r="X52" s="12"/>
      <c r="Y52" s="12"/>
      <c r="Z52" s="12"/>
      <c r="AA52" s="12"/>
      <c r="AB52" s="12"/>
      <c r="AC52" s="12"/>
      <c r="AD52" s="12"/>
      <c r="AE52" s="45"/>
      <c r="AF52" s="12"/>
      <c r="AG52" s="12"/>
      <c r="AH52" s="110"/>
      <c r="AI52" s="12"/>
      <c r="AJ52" s="12"/>
      <c r="AK52" s="12"/>
      <c r="AL52" s="12"/>
      <c r="AM52" s="130"/>
      <c r="AN52" s="23"/>
      <c r="AO52" s="23">
        <v>24</v>
      </c>
      <c r="AP52" s="132"/>
      <c r="AQ52" s="127"/>
      <c r="AR52" s="127"/>
      <c r="AS52" s="270"/>
      <c r="AT52" s="140"/>
      <c r="AU52" s="9"/>
      <c r="AV52" s="169"/>
      <c r="AW52" s="9"/>
      <c r="AX52" s="9"/>
      <c r="AY52" s="9"/>
      <c r="AZ52" s="9"/>
      <c r="BA52" s="9"/>
      <c r="BB52" s="9"/>
    </row>
    <row r="53" spans="1:54" ht="15.75" customHeight="1" outlineLevel="1">
      <c r="A53" s="856"/>
      <c r="B53" s="38" t="s">
        <v>69</v>
      </c>
      <c r="C53" s="38" t="s">
        <v>76</v>
      </c>
      <c r="D53" s="37"/>
      <c r="E53" s="23" t="s">
        <v>1090</v>
      </c>
      <c r="F53" s="27"/>
      <c r="G53" s="26"/>
      <c r="H53" s="13"/>
      <c r="I53" s="13"/>
      <c r="J53" s="13"/>
      <c r="K53" s="13"/>
      <c r="L53" s="25"/>
      <c r="M53" s="25"/>
      <c r="N53" s="25"/>
      <c r="O53" s="25"/>
      <c r="P53" s="25"/>
      <c r="Q53" s="188">
        <f>R53-AH53</f>
        <v>0</v>
      </c>
      <c r="R53" s="191">
        <f t="shared" si="2"/>
        <v>0</v>
      </c>
      <c r="S53" s="25"/>
      <c r="T53" s="25"/>
      <c r="U53" s="23"/>
      <c r="V53" s="12"/>
      <c r="W53" s="12"/>
      <c r="X53" s="12"/>
      <c r="Y53" s="12"/>
      <c r="Z53" s="12"/>
      <c r="AA53" s="12"/>
      <c r="AB53" s="12"/>
      <c r="AC53" s="12"/>
      <c r="AD53" s="12"/>
      <c r="AE53" s="45"/>
      <c r="AF53" s="136"/>
      <c r="AG53" s="12"/>
      <c r="AH53" s="110"/>
      <c r="AI53" s="12"/>
      <c r="AJ53" s="12"/>
      <c r="AK53" s="12"/>
      <c r="AL53" s="12"/>
      <c r="AM53" s="130"/>
      <c r="AN53" s="23"/>
      <c r="AO53" s="23"/>
      <c r="AP53" s="132"/>
      <c r="AQ53" s="127"/>
      <c r="AR53" s="127"/>
      <c r="AS53" s="140"/>
      <c r="AT53" s="140"/>
      <c r="AU53" s="9"/>
      <c r="AV53" s="169"/>
      <c r="AW53" s="9"/>
      <c r="AX53" s="9"/>
      <c r="AY53" s="9"/>
      <c r="AZ53" s="9"/>
      <c r="BA53" s="9"/>
      <c r="BB53" s="9"/>
    </row>
    <row r="54" spans="1:54" ht="30" outlineLevel="1">
      <c r="A54" s="856"/>
      <c r="B54" s="41" t="s">
        <v>1109</v>
      </c>
      <c r="C54" s="37"/>
      <c r="D54" s="37" t="s">
        <v>1107</v>
      </c>
      <c r="E54" s="23" t="s">
        <v>492</v>
      </c>
      <c r="F54" s="27"/>
      <c r="G54" s="26"/>
      <c r="H54" s="13"/>
      <c r="I54" s="13"/>
      <c r="J54" s="13"/>
      <c r="K54" s="13"/>
      <c r="L54" s="261">
        <v>74</v>
      </c>
      <c r="M54" s="25"/>
      <c r="N54" s="25"/>
      <c r="O54" s="25"/>
      <c r="P54" s="25"/>
      <c r="Q54" s="188">
        <v>34</v>
      </c>
      <c r="R54" s="191">
        <f t="shared" si="2"/>
        <v>36</v>
      </c>
      <c r="S54" s="25"/>
      <c r="T54" s="25"/>
      <c r="U54" s="23"/>
      <c r="V54" s="12"/>
      <c r="W54" s="12"/>
      <c r="X54" s="12"/>
      <c r="Y54" s="12"/>
      <c r="Z54" s="12"/>
      <c r="AA54" s="12"/>
      <c r="AB54" s="12">
        <v>2</v>
      </c>
      <c r="AC54" s="12"/>
      <c r="AD54" s="27">
        <v>4</v>
      </c>
      <c r="AE54" s="233">
        <v>12</v>
      </c>
      <c r="AF54" s="12">
        <v>4</v>
      </c>
      <c r="AG54" s="27">
        <v>4</v>
      </c>
      <c r="AH54" s="274">
        <v>4</v>
      </c>
      <c r="AI54" s="12">
        <v>2</v>
      </c>
      <c r="AJ54" s="12">
        <v>2</v>
      </c>
      <c r="AK54" s="12">
        <v>2</v>
      </c>
      <c r="AL54" s="12"/>
      <c r="AM54" s="130"/>
      <c r="AN54" s="23"/>
      <c r="AO54" s="23"/>
      <c r="AP54" s="132"/>
      <c r="AQ54" s="127"/>
      <c r="AR54" s="127"/>
      <c r="AS54" s="140"/>
      <c r="AT54" s="140"/>
      <c r="AU54" s="9"/>
      <c r="AV54" s="169"/>
      <c r="AW54" s="9"/>
      <c r="AX54" s="9"/>
      <c r="AY54" s="9"/>
      <c r="AZ54" s="9"/>
      <c r="BA54" s="9"/>
      <c r="BB54" s="9"/>
    </row>
    <row r="55" spans="1:54" ht="15.75" customHeight="1" outlineLevel="1">
      <c r="A55" s="856"/>
      <c r="B55" s="38" t="s">
        <v>870</v>
      </c>
      <c r="C55" s="38" t="s">
        <v>76</v>
      </c>
      <c r="D55" s="37"/>
      <c r="E55" s="23" t="s">
        <v>476</v>
      </c>
      <c r="F55" s="27"/>
      <c r="G55" s="26"/>
      <c r="H55" s="13"/>
      <c r="I55" s="13"/>
      <c r="J55" s="13"/>
      <c r="K55" s="13"/>
      <c r="L55" s="25"/>
      <c r="M55" s="25"/>
      <c r="N55" s="25"/>
      <c r="O55" s="25"/>
      <c r="P55" s="25"/>
      <c r="Q55" s="188">
        <v>34</v>
      </c>
      <c r="R55" s="191">
        <f t="shared" si="2"/>
        <v>36</v>
      </c>
      <c r="S55" s="25"/>
      <c r="T55" s="25"/>
      <c r="U55" s="23"/>
      <c r="V55" s="12"/>
      <c r="W55" s="12"/>
      <c r="X55" s="12"/>
      <c r="Y55" s="12"/>
      <c r="Z55" s="12"/>
      <c r="AA55" s="12"/>
      <c r="AB55" s="12">
        <v>2</v>
      </c>
      <c r="AC55" s="12"/>
      <c r="AD55" s="27">
        <v>4</v>
      </c>
      <c r="AE55" s="233">
        <v>12</v>
      </c>
      <c r="AF55" s="136">
        <v>4</v>
      </c>
      <c r="AG55" s="27">
        <v>4</v>
      </c>
      <c r="AH55" s="274">
        <v>4</v>
      </c>
      <c r="AI55" s="12">
        <v>2</v>
      </c>
      <c r="AJ55" s="12">
        <v>2</v>
      </c>
      <c r="AK55" s="12">
        <v>2</v>
      </c>
      <c r="AL55" s="12"/>
      <c r="AM55" s="130"/>
      <c r="AN55" s="23"/>
      <c r="AO55" s="23"/>
      <c r="AP55" s="132"/>
      <c r="AQ55" s="127"/>
      <c r="AR55" s="127"/>
      <c r="AS55" s="140"/>
      <c r="AT55" s="140"/>
      <c r="AU55" s="9"/>
      <c r="AV55" s="169"/>
      <c r="AW55" s="9"/>
      <c r="AX55" s="9"/>
      <c r="AY55" s="9"/>
      <c r="AZ55" s="9"/>
      <c r="BA55" s="9"/>
      <c r="BB55" s="9"/>
    </row>
    <row r="56" spans="1:54" ht="15.75" customHeight="1" outlineLevel="1">
      <c r="A56" s="856"/>
      <c r="B56" s="35" t="s">
        <v>1072</v>
      </c>
      <c r="C56" s="38"/>
      <c r="D56" s="275" t="s">
        <v>658</v>
      </c>
      <c r="E56" s="276" t="s">
        <v>659</v>
      </c>
      <c r="F56" s="23"/>
      <c r="G56" s="8"/>
      <c r="H56" s="25"/>
      <c r="I56" s="25"/>
      <c r="J56" s="25"/>
      <c r="K56" s="25"/>
      <c r="L56" s="268">
        <v>316</v>
      </c>
      <c r="M56" s="25"/>
      <c r="N56" s="25"/>
      <c r="O56" s="25"/>
      <c r="P56" s="25"/>
      <c r="Q56" s="25">
        <v>3</v>
      </c>
      <c r="R56" s="23">
        <f t="shared" si="2"/>
        <v>3</v>
      </c>
      <c r="S56" s="25"/>
      <c r="T56" s="25"/>
      <c r="U56" s="25"/>
      <c r="V56" s="23"/>
      <c r="W56" s="23"/>
      <c r="X56" s="23"/>
      <c r="Y56" s="23"/>
      <c r="Z56" s="23"/>
      <c r="AA56" s="23"/>
      <c r="AB56" s="23"/>
      <c r="AC56" s="23"/>
      <c r="AD56" s="23"/>
      <c r="AE56" s="23"/>
      <c r="AF56" s="156"/>
      <c r="AG56" s="23">
        <v>3</v>
      </c>
      <c r="AH56" s="156"/>
      <c r="AI56" s="156"/>
      <c r="AJ56" s="23"/>
      <c r="AK56" s="23"/>
      <c r="AL56" s="23"/>
      <c r="AM56" s="52"/>
      <c r="AN56" s="23"/>
      <c r="AO56" s="23"/>
      <c r="AP56" s="172"/>
      <c r="AS56" s="9"/>
      <c r="AT56" s="9"/>
      <c r="AU56" s="9"/>
      <c r="AV56" s="169"/>
      <c r="AW56" s="9"/>
      <c r="AX56" s="9"/>
      <c r="AY56" s="9"/>
      <c r="AZ56" s="9"/>
      <c r="BA56" s="9"/>
      <c r="BB56" s="9"/>
    </row>
    <row r="57" spans="1:54" ht="15.75" customHeight="1" outlineLevel="1">
      <c r="A57" s="856"/>
      <c r="B57" s="38" t="s">
        <v>1110</v>
      </c>
      <c r="C57" s="38"/>
      <c r="D57" s="37"/>
      <c r="E57" s="23"/>
      <c r="F57" s="23"/>
      <c r="G57" s="8"/>
      <c r="H57" s="25"/>
      <c r="I57" s="25"/>
      <c r="J57" s="25"/>
      <c r="K57" s="25"/>
      <c r="L57" s="25">
        <v>0</v>
      </c>
      <c r="M57" s="25"/>
      <c r="N57" s="25"/>
      <c r="O57" s="25"/>
      <c r="P57" s="25"/>
      <c r="Q57" s="25">
        <v>3</v>
      </c>
      <c r="R57" s="23">
        <f t="shared" si="2"/>
        <v>3</v>
      </c>
      <c r="S57" s="25"/>
      <c r="T57" s="25"/>
      <c r="U57" s="25"/>
      <c r="V57" s="23"/>
      <c r="W57" s="23"/>
      <c r="X57" s="23"/>
      <c r="Y57" s="23"/>
      <c r="Z57" s="23"/>
      <c r="AA57" s="23"/>
      <c r="AB57" s="23"/>
      <c r="AC57" s="23"/>
      <c r="AD57" s="23"/>
      <c r="AE57" s="23"/>
      <c r="AF57" s="156"/>
      <c r="AG57" s="23">
        <v>3</v>
      </c>
      <c r="AH57" s="156"/>
      <c r="AI57" s="156"/>
      <c r="AJ57" s="23"/>
      <c r="AK57" s="23"/>
      <c r="AL57" s="23"/>
      <c r="AM57" s="52"/>
      <c r="AN57" s="23"/>
      <c r="AO57" s="23"/>
      <c r="AP57" s="172"/>
      <c r="AS57" s="9"/>
      <c r="AT57" s="9"/>
      <c r="AU57" s="9"/>
      <c r="AV57" s="169"/>
      <c r="AW57" s="9"/>
      <c r="AX57" s="9"/>
      <c r="AY57" s="9"/>
      <c r="AZ57" s="9"/>
      <c r="BA57" s="9"/>
      <c r="BB57" s="9"/>
    </row>
    <row r="58" spans="1:54" ht="15.75" customHeight="1" outlineLevel="1">
      <c r="A58" s="856"/>
      <c r="B58" s="38" t="s">
        <v>1111</v>
      </c>
      <c r="C58" s="38"/>
      <c r="D58" s="37"/>
      <c r="E58" s="23"/>
      <c r="F58" s="23"/>
      <c r="G58" s="8"/>
      <c r="H58" s="25"/>
      <c r="I58" s="25"/>
      <c r="J58" s="25"/>
      <c r="K58" s="25"/>
      <c r="L58" s="25"/>
      <c r="M58" s="25"/>
      <c r="N58" s="25"/>
      <c r="O58" s="25"/>
      <c r="P58" s="25"/>
      <c r="Q58" s="25">
        <v>12</v>
      </c>
      <c r="R58" s="23">
        <f t="shared" si="2"/>
        <v>12</v>
      </c>
      <c r="S58" s="25"/>
      <c r="T58" s="25"/>
      <c r="U58" s="25"/>
      <c r="V58" s="23"/>
      <c r="W58" s="23"/>
      <c r="X58" s="23"/>
      <c r="Y58" s="23"/>
      <c r="Z58" s="23"/>
      <c r="AA58" s="23"/>
      <c r="AB58" s="23"/>
      <c r="AC58" s="23"/>
      <c r="AD58" s="23"/>
      <c r="AE58" s="23"/>
      <c r="AF58" s="156"/>
      <c r="AG58" s="23">
        <v>12</v>
      </c>
      <c r="AH58" s="156"/>
      <c r="AI58" s="156"/>
      <c r="AJ58" s="23"/>
      <c r="AK58" s="23"/>
      <c r="AL58" s="23"/>
      <c r="AM58" s="52"/>
      <c r="AN58" s="23"/>
      <c r="AO58" s="23"/>
      <c r="AP58" s="172"/>
      <c r="AS58" s="273" t="s">
        <v>656</v>
      </c>
      <c r="AT58" s="415" t="s">
        <v>1112</v>
      </c>
      <c r="AU58" s="9"/>
      <c r="AV58" s="169"/>
      <c r="AW58" s="9"/>
      <c r="AX58" s="9"/>
      <c r="AY58" s="9"/>
      <c r="AZ58" s="9"/>
      <c r="BA58" s="9"/>
      <c r="BB58" s="9"/>
    </row>
    <row r="59" spans="1:54" ht="15.75" customHeight="1" outlineLevel="1">
      <c r="A59" s="856"/>
      <c r="B59" s="35" t="s">
        <v>1073</v>
      </c>
      <c r="C59" s="38"/>
      <c r="D59" s="275" t="s">
        <v>658</v>
      </c>
      <c r="E59" s="276" t="s">
        <v>659</v>
      </c>
      <c r="F59" s="23"/>
      <c r="G59" s="8"/>
      <c r="H59" s="25"/>
      <c r="I59" s="25"/>
      <c r="J59" s="25"/>
      <c r="K59" s="25"/>
      <c r="L59" s="268">
        <v>316</v>
      </c>
      <c r="M59" s="25"/>
      <c r="N59" s="25"/>
      <c r="O59" s="25"/>
      <c r="P59" s="25"/>
      <c r="Q59" s="25">
        <v>3</v>
      </c>
      <c r="R59" s="23">
        <f t="shared" si="2"/>
        <v>3</v>
      </c>
      <c r="S59" s="25"/>
      <c r="T59" s="25"/>
      <c r="U59" s="25"/>
      <c r="V59" s="23"/>
      <c r="W59" s="23"/>
      <c r="X59" s="23"/>
      <c r="Y59" s="23"/>
      <c r="Z59" s="23"/>
      <c r="AA59" s="23"/>
      <c r="AB59" s="23"/>
      <c r="AC59" s="23"/>
      <c r="AD59" s="23"/>
      <c r="AE59" s="23"/>
      <c r="AF59" s="156"/>
      <c r="AG59" s="23">
        <v>3</v>
      </c>
      <c r="AH59" s="156"/>
      <c r="AI59" s="156"/>
      <c r="AJ59" s="23"/>
      <c r="AK59" s="23"/>
      <c r="AL59" s="23"/>
      <c r="AM59" s="52"/>
      <c r="AN59" s="23"/>
      <c r="AO59" s="23"/>
      <c r="AP59" s="172"/>
      <c r="AS59" s="9"/>
      <c r="AT59" s="9"/>
      <c r="AU59" s="9"/>
      <c r="AV59" s="169"/>
      <c r="AW59" s="9"/>
      <c r="AX59" s="9"/>
      <c r="AY59" s="9"/>
      <c r="AZ59" s="9"/>
      <c r="BA59" s="9"/>
      <c r="BB59" s="9"/>
    </row>
    <row r="60" spans="1:54" ht="15.75" customHeight="1" outlineLevel="1">
      <c r="A60" s="856"/>
      <c r="B60" s="38"/>
      <c r="C60" s="38"/>
      <c r="D60" s="37"/>
      <c r="E60" s="23"/>
      <c r="F60" s="23"/>
      <c r="G60" s="8"/>
      <c r="H60" s="25"/>
      <c r="I60" s="25"/>
      <c r="J60" s="25"/>
      <c r="K60" s="25"/>
      <c r="L60" s="25">
        <v>0</v>
      </c>
      <c r="M60" s="25"/>
      <c r="N60" s="25"/>
      <c r="O60" s="25"/>
      <c r="P60" s="25"/>
      <c r="Q60" s="25">
        <v>3</v>
      </c>
      <c r="R60" s="23">
        <f t="shared" si="2"/>
        <v>3</v>
      </c>
      <c r="S60" s="25"/>
      <c r="T60" s="25"/>
      <c r="U60" s="25"/>
      <c r="V60" s="23"/>
      <c r="W60" s="23"/>
      <c r="X60" s="23"/>
      <c r="Y60" s="23"/>
      <c r="Z60" s="23"/>
      <c r="AA60" s="23"/>
      <c r="AB60" s="23"/>
      <c r="AC60" s="23"/>
      <c r="AD60" s="23"/>
      <c r="AE60" s="23"/>
      <c r="AF60" s="156"/>
      <c r="AG60" s="23">
        <v>3</v>
      </c>
      <c r="AH60" s="156"/>
      <c r="AI60" s="156"/>
      <c r="AJ60" s="23"/>
      <c r="AK60" s="23"/>
      <c r="AL60" s="23"/>
      <c r="AM60" s="52"/>
      <c r="AN60" s="23"/>
      <c r="AO60" s="23"/>
      <c r="AP60" s="172"/>
      <c r="AS60" s="9"/>
      <c r="AT60" s="9"/>
      <c r="AU60" s="9"/>
      <c r="AV60" s="169"/>
      <c r="AW60" s="9"/>
      <c r="AX60" s="9"/>
      <c r="AY60" s="9"/>
      <c r="AZ60" s="9"/>
      <c r="BA60" s="9"/>
      <c r="BB60" s="9"/>
    </row>
    <row r="61" spans="1:54" ht="15.75" customHeight="1" outlineLevel="1">
      <c r="A61" s="856"/>
      <c r="B61" s="38" t="s">
        <v>1113</v>
      </c>
      <c r="C61" s="38"/>
      <c r="D61" s="37"/>
      <c r="E61" s="23"/>
      <c r="F61" s="23"/>
      <c r="G61" s="8"/>
      <c r="H61" s="25"/>
      <c r="I61" s="25"/>
      <c r="J61" s="25"/>
      <c r="K61" s="25"/>
      <c r="L61" s="25"/>
      <c r="M61" s="25"/>
      <c r="N61" s="25"/>
      <c r="O61" s="25"/>
      <c r="P61" s="25"/>
      <c r="Q61" s="25">
        <v>15</v>
      </c>
      <c r="R61" s="23">
        <f t="shared" si="2"/>
        <v>15</v>
      </c>
      <c r="S61" s="25"/>
      <c r="T61" s="25"/>
      <c r="U61" s="25"/>
      <c r="V61" s="23"/>
      <c r="W61" s="23"/>
      <c r="X61" s="23"/>
      <c r="Y61" s="23"/>
      <c r="Z61" s="23"/>
      <c r="AA61" s="23"/>
      <c r="AB61" s="23"/>
      <c r="AC61" s="23"/>
      <c r="AD61" s="23"/>
      <c r="AE61" s="23"/>
      <c r="AF61" s="156"/>
      <c r="AG61" s="23">
        <v>15</v>
      </c>
      <c r="AH61" s="156"/>
      <c r="AI61" s="156"/>
      <c r="AJ61" s="23"/>
      <c r="AK61" s="23"/>
      <c r="AL61" s="23"/>
      <c r="AM61" s="52"/>
      <c r="AN61" s="23"/>
      <c r="AO61" s="23"/>
      <c r="AP61" s="172"/>
      <c r="AS61" s="273" t="s">
        <v>656</v>
      </c>
      <c r="AT61" s="415" t="s">
        <v>1112</v>
      </c>
      <c r="AU61" s="9"/>
      <c r="AV61" s="169"/>
      <c r="AW61" s="9"/>
      <c r="AX61" s="9"/>
      <c r="AY61" s="9"/>
      <c r="AZ61" s="9"/>
      <c r="BA61" s="9"/>
      <c r="BB61" s="9"/>
    </row>
    <row r="62" spans="1:54" ht="13.5" customHeight="1" outlineLevel="1">
      <c r="A62" s="856"/>
      <c r="B62" s="35" t="s">
        <v>871</v>
      </c>
      <c r="C62" s="37"/>
      <c r="D62" s="37"/>
      <c r="E62" s="8"/>
      <c r="F62" s="27"/>
      <c r="G62" s="26"/>
      <c r="H62" s="13"/>
      <c r="I62" s="13"/>
      <c r="J62" s="13"/>
      <c r="K62" s="13"/>
      <c r="L62" s="268" t="s">
        <v>306</v>
      </c>
      <c r="M62" s="25"/>
      <c r="N62" s="25"/>
      <c r="O62" s="25"/>
      <c r="P62" s="25"/>
      <c r="Q62" s="25">
        <v>20</v>
      </c>
      <c r="R62" s="23">
        <f t="shared" si="2"/>
        <v>20</v>
      </c>
      <c r="S62" s="25"/>
      <c r="T62" s="25"/>
      <c r="U62" s="23"/>
      <c r="V62" s="12"/>
      <c r="W62" s="12"/>
      <c r="X62" s="12"/>
      <c r="Y62" s="12"/>
      <c r="Z62" s="12"/>
      <c r="AA62" s="12"/>
      <c r="AB62" s="12">
        <v>3</v>
      </c>
      <c r="AC62" s="12"/>
      <c r="AD62" s="12">
        <v>1</v>
      </c>
      <c r="AE62" s="45">
        <v>2</v>
      </c>
      <c r="AF62" s="12">
        <v>6</v>
      </c>
      <c r="AG62" s="12"/>
      <c r="AH62" s="45"/>
      <c r="AI62" s="12">
        <v>6</v>
      </c>
      <c r="AJ62" s="13">
        <v>1</v>
      </c>
      <c r="AK62" s="13">
        <v>1</v>
      </c>
      <c r="AL62" s="13"/>
      <c r="AM62" s="130"/>
      <c r="AN62" s="23"/>
      <c r="AO62" s="25">
        <v>7</v>
      </c>
      <c r="AP62" s="112"/>
      <c r="AQ62" s="127"/>
      <c r="AR62" s="127"/>
      <c r="AS62" s="140"/>
      <c r="AT62" s="140"/>
      <c r="AU62" s="9"/>
      <c r="AV62" s="169"/>
      <c r="AW62" s="9"/>
      <c r="AX62" s="9"/>
      <c r="AY62" s="9"/>
      <c r="AZ62" s="9"/>
      <c r="BA62" s="9"/>
      <c r="BB62" s="9"/>
    </row>
    <row r="63" spans="1:54" outlineLevel="1">
      <c r="A63" s="856"/>
      <c r="B63" s="35" t="s">
        <v>481</v>
      </c>
      <c r="C63" s="37"/>
      <c r="D63" s="37"/>
      <c r="E63" s="8"/>
      <c r="F63" s="27"/>
      <c r="G63" s="26"/>
      <c r="H63" s="13"/>
      <c r="I63" s="13"/>
      <c r="J63" s="13"/>
      <c r="K63" s="13"/>
      <c r="L63" s="268" t="s">
        <v>306</v>
      </c>
      <c r="M63" s="25"/>
      <c r="N63" s="25"/>
      <c r="O63" s="25"/>
      <c r="P63" s="25"/>
      <c r="Q63" s="25">
        <v>9</v>
      </c>
      <c r="R63" s="23">
        <f t="shared" si="2"/>
        <v>9</v>
      </c>
      <c r="S63" s="25"/>
      <c r="T63" s="25"/>
      <c r="U63" s="23"/>
      <c r="V63" s="12"/>
      <c r="W63" s="12"/>
      <c r="X63" s="12"/>
      <c r="Y63" s="12"/>
      <c r="Z63" s="12"/>
      <c r="AA63" s="12"/>
      <c r="AB63" s="12">
        <v>3</v>
      </c>
      <c r="AC63" s="12"/>
      <c r="AD63" s="12">
        <v>1</v>
      </c>
      <c r="AE63" s="45">
        <v>2</v>
      </c>
      <c r="AF63" s="12"/>
      <c r="AG63" s="12"/>
      <c r="AH63" s="45"/>
      <c r="AI63" s="12">
        <v>1</v>
      </c>
      <c r="AJ63" s="13">
        <v>1</v>
      </c>
      <c r="AK63" s="13">
        <v>1</v>
      </c>
      <c r="AL63" s="13"/>
      <c r="AM63" s="130"/>
      <c r="AN63" s="23"/>
      <c r="AO63" s="25">
        <v>5</v>
      </c>
      <c r="AP63" s="112"/>
      <c r="AQ63" s="127"/>
      <c r="AR63" s="127"/>
      <c r="AS63" s="140"/>
      <c r="AT63" s="140"/>
      <c r="AU63" s="9"/>
      <c r="AV63" s="169"/>
      <c r="AW63" s="9"/>
      <c r="AX63" s="9"/>
      <c r="AY63" s="9"/>
      <c r="AZ63" s="9"/>
      <c r="BA63" s="9"/>
      <c r="BB63" s="9"/>
    </row>
    <row r="64" spans="1:54" outlineLevel="1">
      <c r="A64" s="856"/>
      <c r="B64" s="35" t="s">
        <v>1114</v>
      </c>
      <c r="C64" s="37"/>
      <c r="D64" s="37"/>
      <c r="E64" s="23"/>
      <c r="F64" s="27"/>
      <c r="G64" s="26"/>
      <c r="H64" s="13"/>
      <c r="I64" s="13"/>
      <c r="J64" s="13"/>
      <c r="K64" s="13"/>
      <c r="L64" s="268" t="s">
        <v>306</v>
      </c>
      <c r="M64" s="25"/>
      <c r="N64" s="25"/>
      <c r="O64" s="25"/>
      <c r="P64" s="25"/>
      <c r="Q64" s="25">
        <v>9</v>
      </c>
      <c r="R64" s="23">
        <f t="shared" si="2"/>
        <v>9</v>
      </c>
      <c r="S64" s="25"/>
      <c r="T64" s="25"/>
      <c r="U64" s="23"/>
      <c r="V64" s="12"/>
      <c r="W64" s="12"/>
      <c r="X64" s="12"/>
      <c r="Y64" s="12"/>
      <c r="Z64" s="12"/>
      <c r="AA64" s="12"/>
      <c r="AB64" s="12">
        <v>2</v>
      </c>
      <c r="AC64" s="12"/>
      <c r="AD64" s="12">
        <v>1</v>
      </c>
      <c r="AE64" s="45">
        <v>2</v>
      </c>
      <c r="AF64" s="12">
        <v>1</v>
      </c>
      <c r="AG64" s="12"/>
      <c r="AH64" s="45"/>
      <c r="AI64" s="12">
        <v>1</v>
      </c>
      <c r="AJ64" s="12">
        <v>1</v>
      </c>
      <c r="AK64" s="12">
        <v>1</v>
      </c>
      <c r="AL64" s="12"/>
      <c r="AM64" s="130"/>
      <c r="AN64" s="23"/>
      <c r="AO64" s="23">
        <v>4</v>
      </c>
      <c r="AP64" s="132"/>
      <c r="AQ64" s="127"/>
      <c r="AR64" s="127"/>
      <c r="AS64" s="140"/>
      <c r="AT64" s="140"/>
      <c r="AU64" s="9"/>
      <c r="AV64" s="169"/>
      <c r="AW64" s="9"/>
      <c r="AX64" s="9"/>
      <c r="AY64" s="9"/>
      <c r="AZ64" s="9"/>
      <c r="BA64" s="9"/>
      <c r="BB64" s="9"/>
    </row>
    <row r="65" spans="1:54" outlineLevel="1">
      <c r="A65" s="856"/>
      <c r="B65" s="35" t="s">
        <v>1115</v>
      </c>
      <c r="C65" s="37"/>
      <c r="D65" s="37"/>
      <c r="E65" s="23"/>
      <c r="F65" s="27"/>
      <c r="G65" s="26"/>
      <c r="H65" s="13"/>
      <c r="I65" s="13"/>
      <c r="J65" s="13"/>
      <c r="K65" s="13"/>
      <c r="L65" s="268" t="s">
        <v>306</v>
      </c>
      <c r="M65" s="25"/>
      <c r="N65" s="25"/>
      <c r="O65" s="25"/>
      <c r="P65" s="25"/>
      <c r="Q65" s="25">
        <v>9</v>
      </c>
      <c r="R65" s="23">
        <f t="shared" si="2"/>
        <v>9</v>
      </c>
      <c r="S65" s="25"/>
      <c r="T65" s="25"/>
      <c r="U65" s="23"/>
      <c r="V65" s="12"/>
      <c r="W65" s="12"/>
      <c r="X65" s="12"/>
      <c r="Y65" s="12"/>
      <c r="Z65" s="12"/>
      <c r="AA65" s="12"/>
      <c r="AB65" s="12">
        <v>2</v>
      </c>
      <c r="AC65" s="12"/>
      <c r="AD65" s="12">
        <v>1</v>
      </c>
      <c r="AE65" s="45">
        <v>2</v>
      </c>
      <c r="AF65" s="12">
        <v>1</v>
      </c>
      <c r="AG65" s="12"/>
      <c r="AH65" s="45"/>
      <c r="AI65" s="12">
        <v>1</v>
      </c>
      <c r="AJ65" s="12">
        <v>1</v>
      </c>
      <c r="AK65" s="12">
        <v>1</v>
      </c>
      <c r="AL65" s="12"/>
      <c r="AM65" s="130"/>
      <c r="AN65" s="23"/>
      <c r="AO65" s="23">
        <v>2</v>
      </c>
      <c r="AP65" s="132"/>
      <c r="AQ65" s="127"/>
      <c r="AR65" s="127"/>
      <c r="AS65" s="140"/>
      <c r="AT65" s="140"/>
      <c r="AU65" s="9"/>
      <c r="AV65" s="169"/>
      <c r="AW65" s="9"/>
      <c r="AX65" s="9"/>
      <c r="AY65" s="9"/>
      <c r="AZ65" s="9"/>
      <c r="BA65" s="9"/>
      <c r="BB65" s="9"/>
    </row>
    <row r="66" spans="1:54" outlineLevel="1">
      <c r="A66" s="856"/>
      <c r="B66" s="35" t="s">
        <v>1116</v>
      </c>
      <c r="C66" s="37"/>
      <c r="D66" s="37"/>
      <c r="E66" s="8"/>
      <c r="F66" s="27"/>
      <c r="G66" s="26"/>
      <c r="H66" s="13"/>
      <c r="I66" s="13"/>
      <c r="J66" s="13"/>
      <c r="K66" s="13"/>
      <c r="L66" s="268" t="s">
        <v>306</v>
      </c>
      <c r="M66" s="25"/>
      <c r="N66" s="25"/>
      <c r="O66" s="25"/>
      <c r="P66" s="25"/>
      <c r="Q66" s="25">
        <v>9</v>
      </c>
      <c r="R66" s="23">
        <f t="shared" si="2"/>
        <v>9</v>
      </c>
      <c r="S66" s="25"/>
      <c r="T66" s="25"/>
      <c r="U66" s="23"/>
      <c r="V66" s="12"/>
      <c r="W66" s="12"/>
      <c r="X66" s="12"/>
      <c r="Y66" s="12"/>
      <c r="Z66" s="12"/>
      <c r="AA66" s="12"/>
      <c r="AB66" s="12">
        <v>2</v>
      </c>
      <c r="AC66" s="12"/>
      <c r="AD66" s="12">
        <v>1</v>
      </c>
      <c r="AE66" s="45">
        <v>2</v>
      </c>
      <c r="AF66" s="12">
        <v>1</v>
      </c>
      <c r="AG66" s="12"/>
      <c r="AH66" s="45"/>
      <c r="AI66" s="12">
        <v>1</v>
      </c>
      <c r="AJ66" s="12">
        <v>1</v>
      </c>
      <c r="AK66" s="12">
        <v>1</v>
      </c>
      <c r="AL66" s="12"/>
      <c r="AM66" s="130"/>
      <c r="AN66" s="23"/>
      <c r="AO66" s="23">
        <v>2</v>
      </c>
      <c r="AP66" s="132"/>
      <c r="AQ66" s="127"/>
      <c r="AR66" s="127"/>
      <c r="AS66" s="140"/>
      <c r="AT66" s="140"/>
      <c r="AU66" s="9"/>
      <c r="AV66" s="169"/>
      <c r="AW66" s="9"/>
      <c r="AX66" s="9"/>
      <c r="AY66" s="9"/>
      <c r="AZ66" s="9"/>
      <c r="BA66" s="9"/>
      <c r="BB66" s="9"/>
    </row>
    <row r="67" spans="1:54" outlineLevel="1">
      <c r="A67" s="409" t="s">
        <v>1117</v>
      </c>
      <c r="B67" s="35" t="s">
        <v>1118</v>
      </c>
      <c r="C67" s="38" t="s">
        <v>1119</v>
      </c>
      <c r="D67" s="35"/>
      <c r="E67" s="8"/>
      <c r="F67" s="12"/>
      <c r="G67" s="15"/>
      <c r="H67" s="13"/>
      <c r="I67" s="13"/>
      <c r="J67" s="13"/>
      <c r="K67" s="13"/>
      <c r="L67" s="277" t="s">
        <v>1120</v>
      </c>
      <c r="M67" s="25"/>
      <c r="N67" s="25"/>
      <c r="O67" s="25"/>
      <c r="P67" s="25"/>
      <c r="Q67" s="25">
        <v>3</v>
      </c>
      <c r="R67" s="23">
        <f t="shared" si="2"/>
        <v>3</v>
      </c>
      <c r="S67" s="25"/>
      <c r="T67" s="25">
        <v>1</v>
      </c>
      <c r="U67" s="23"/>
      <c r="V67" s="12"/>
      <c r="W67" s="12"/>
      <c r="X67" s="12"/>
      <c r="Y67" s="12"/>
      <c r="Z67" s="12"/>
      <c r="AA67" s="12"/>
      <c r="AB67" s="131">
        <v>1</v>
      </c>
      <c r="AC67" s="12"/>
      <c r="AD67" s="12"/>
      <c r="AE67" s="45"/>
      <c r="AF67" s="12"/>
      <c r="AG67" s="12"/>
      <c r="AH67" s="45">
        <v>1</v>
      </c>
      <c r="AI67" s="12"/>
      <c r="AJ67" s="12"/>
      <c r="AK67" s="12"/>
      <c r="AL67" s="12"/>
      <c r="AM67" s="130">
        <v>2</v>
      </c>
      <c r="AN67" s="23"/>
      <c r="AO67" s="23"/>
      <c r="AP67" s="132"/>
      <c r="AQ67" s="132"/>
      <c r="AR67" s="127"/>
      <c r="AS67" s="140"/>
      <c r="AT67" s="140"/>
      <c r="AU67" s="9"/>
      <c r="AV67" s="169"/>
      <c r="AW67" s="9"/>
      <c r="AX67" s="9"/>
      <c r="AY67" s="9"/>
      <c r="AZ67" s="9"/>
      <c r="BA67" s="9"/>
      <c r="BB67" s="9"/>
    </row>
    <row r="68" spans="1:54">
      <c r="A68" s="18" t="s">
        <v>1121</v>
      </c>
      <c r="B68" s="19"/>
      <c r="C68" s="19"/>
      <c r="D68" s="19"/>
      <c r="E68" s="19"/>
      <c r="F68" s="19"/>
      <c r="G68" s="19"/>
      <c r="H68" s="20"/>
      <c r="I68" s="20"/>
      <c r="J68" s="20"/>
      <c r="K68" s="20"/>
      <c r="L68" s="20"/>
      <c r="M68" s="20"/>
      <c r="N68" s="20"/>
      <c r="O68" s="20"/>
      <c r="P68" s="20"/>
      <c r="Q68" s="20"/>
      <c r="R68" s="19"/>
      <c r="S68" s="20"/>
      <c r="T68" s="20"/>
      <c r="U68" s="19"/>
      <c r="V68" s="19"/>
      <c r="W68" s="19"/>
      <c r="X68" s="19"/>
      <c r="Y68" s="19"/>
      <c r="Z68" s="19"/>
      <c r="AA68" s="19"/>
      <c r="AB68" s="19"/>
      <c r="AC68" s="19"/>
      <c r="AD68" s="19"/>
      <c r="AE68" s="129"/>
      <c r="AF68" s="19"/>
      <c r="AG68" s="19"/>
      <c r="AH68" s="129"/>
      <c r="AI68" s="19"/>
      <c r="AJ68" s="19"/>
      <c r="AK68" s="19"/>
      <c r="AL68" s="19"/>
      <c r="AM68" s="19"/>
      <c r="AN68" s="203"/>
      <c r="AO68" s="203"/>
      <c r="AP68" s="132"/>
      <c r="AQ68" s="127"/>
      <c r="AR68" s="127"/>
      <c r="AS68" s="278"/>
      <c r="AT68" s="19"/>
      <c r="AU68" s="19"/>
      <c r="AV68" s="168"/>
      <c r="AW68" s="19"/>
      <c r="AX68" s="19"/>
      <c r="AY68" s="19"/>
      <c r="AZ68" s="19"/>
      <c r="BA68" s="19"/>
      <c r="BB68" s="19"/>
    </row>
    <row r="69" spans="1:54" ht="19.5" customHeight="1" outlineLevel="1">
      <c r="A69" s="829" t="s">
        <v>1122</v>
      </c>
      <c r="B69" s="35" t="s">
        <v>1123</v>
      </c>
      <c r="C69" s="35"/>
      <c r="D69" s="35"/>
      <c r="E69" s="23" t="s">
        <v>872</v>
      </c>
      <c r="F69" s="23"/>
      <c r="G69" s="35" t="s">
        <v>66</v>
      </c>
      <c r="H69" s="25"/>
      <c r="I69" s="25"/>
      <c r="J69" s="25"/>
      <c r="K69" s="25">
        <f>L69+Q69</f>
        <v>128</v>
      </c>
      <c r="L69" s="25">
        <f>SUM(M69:P69)</f>
        <v>87</v>
      </c>
      <c r="M69" s="25">
        <v>64</v>
      </c>
      <c r="N69" s="25">
        <v>17</v>
      </c>
      <c r="O69" s="25">
        <v>6</v>
      </c>
      <c r="P69" s="25"/>
      <c r="Q69" s="25">
        <f>R69-AH69</f>
        <v>41</v>
      </c>
      <c r="R69" s="23">
        <f t="shared" ref="R69:R105" si="3">SUM(S69:AL69)</f>
        <v>49</v>
      </c>
      <c r="S69" s="25"/>
      <c r="T69" s="25"/>
      <c r="U69" s="23"/>
      <c r="V69" s="23"/>
      <c r="W69" s="23"/>
      <c r="X69" s="23"/>
      <c r="Y69" s="23"/>
      <c r="Z69" s="23"/>
      <c r="AA69" s="23"/>
      <c r="AB69" s="23">
        <v>4</v>
      </c>
      <c r="AC69" s="23"/>
      <c r="AD69" s="23">
        <v>4</v>
      </c>
      <c r="AE69" s="156">
        <v>5</v>
      </c>
      <c r="AF69" s="23">
        <v>2</v>
      </c>
      <c r="AG69" s="23">
        <v>8</v>
      </c>
      <c r="AH69" s="195">
        <v>8</v>
      </c>
      <c r="AI69" s="23">
        <v>6</v>
      </c>
      <c r="AJ69" s="25">
        <v>4</v>
      </c>
      <c r="AK69" s="25">
        <v>8</v>
      </c>
      <c r="AL69" s="25"/>
      <c r="AM69" s="52"/>
      <c r="AN69" s="23"/>
      <c r="AO69" s="25">
        <v>9</v>
      </c>
      <c r="AP69" s="25"/>
      <c r="AQ69" s="25" t="s">
        <v>1124</v>
      </c>
      <c r="AR69" s="279">
        <v>41</v>
      </c>
      <c r="AS69" s="25"/>
      <c r="AT69" s="945">
        <v>42636</v>
      </c>
      <c r="AU69" s="946"/>
      <c r="AV69" s="169"/>
      <c r="AW69" s="9"/>
      <c r="AX69" s="9"/>
      <c r="AY69" s="9"/>
      <c r="AZ69" s="9"/>
      <c r="BA69" s="9"/>
      <c r="BB69" s="9"/>
    </row>
    <row r="70" spans="1:54" outlineLevel="1">
      <c r="A70" s="831"/>
      <c r="B70" s="38" t="s">
        <v>500</v>
      </c>
      <c r="C70" s="38" t="s">
        <v>76</v>
      </c>
      <c r="D70" s="35"/>
      <c r="E70" s="35"/>
      <c r="F70" s="23"/>
      <c r="G70" s="35"/>
      <c r="H70" s="25"/>
      <c r="I70" s="25"/>
      <c r="J70" s="25"/>
      <c r="K70" s="25">
        <f>L70+Q70</f>
        <v>128</v>
      </c>
      <c r="L70" s="25">
        <f t="shared" ref="L70:L105" si="4">SUM(M70:P70)</f>
        <v>87</v>
      </c>
      <c r="M70" s="25">
        <v>64</v>
      </c>
      <c r="N70" s="25">
        <v>17</v>
      </c>
      <c r="O70" s="25">
        <v>6</v>
      </c>
      <c r="P70" s="25"/>
      <c r="Q70" s="25">
        <f>R70-AH70</f>
        <v>41</v>
      </c>
      <c r="R70" s="23">
        <f t="shared" si="3"/>
        <v>49</v>
      </c>
      <c r="S70" s="25"/>
      <c r="T70" s="25"/>
      <c r="U70" s="23"/>
      <c r="V70" s="23"/>
      <c r="W70" s="23"/>
      <c r="X70" s="23"/>
      <c r="Y70" s="23"/>
      <c r="Z70" s="23"/>
      <c r="AA70" s="23"/>
      <c r="AB70" s="23">
        <v>4</v>
      </c>
      <c r="AC70" s="23"/>
      <c r="AD70" s="23">
        <v>4</v>
      </c>
      <c r="AE70" s="156">
        <v>5</v>
      </c>
      <c r="AF70" s="23">
        <v>2</v>
      </c>
      <c r="AG70" s="23">
        <v>8</v>
      </c>
      <c r="AH70" s="195">
        <v>8</v>
      </c>
      <c r="AI70" s="23">
        <v>6</v>
      </c>
      <c r="AJ70" s="25">
        <v>4</v>
      </c>
      <c r="AK70" s="25">
        <v>8</v>
      </c>
      <c r="AL70" s="25"/>
      <c r="AM70" s="52"/>
      <c r="AN70" s="23"/>
      <c r="AO70" s="25">
        <v>9</v>
      </c>
      <c r="AP70" s="280"/>
      <c r="AS70" s="9"/>
      <c r="AT70" s="945"/>
      <c r="AU70" s="946"/>
      <c r="AV70" s="169"/>
      <c r="AW70" s="9"/>
      <c r="AX70" s="9"/>
      <c r="AY70" s="9"/>
      <c r="AZ70" s="9"/>
      <c r="BA70" s="9"/>
      <c r="BB70" s="9"/>
    </row>
    <row r="71" spans="1:54" outlineLevel="1">
      <c r="A71" s="831"/>
      <c r="B71" s="38" t="s">
        <v>1125</v>
      </c>
      <c r="C71" s="38" t="s">
        <v>76</v>
      </c>
      <c r="D71" s="35"/>
      <c r="E71" s="35"/>
      <c r="F71" s="23"/>
      <c r="G71" s="35"/>
      <c r="H71" s="25"/>
      <c r="I71" s="25"/>
      <c r="J71" s="25"/>
      <c r="K71" s="25">
        <f>L71+Q71</f>
        <v>128</v>
      </c>
      <c r="L71" s="25">
        <f t="shared" si="4"/>
        <v>87</v>
      </c>
      <c r="M71" s="25">
        <v>64</v>
      </c>
      <c r="N71" s="25">
        <v>17</v>
      </c>
      <c r="O71" s="25">
        <v>6</v>
      </c>
      <c r="P71" s="25"/>
      <c r="Q71" s="25">
        <f>R71-AH71</f>
        <v>41</v>
      </c>
      <c r="R71" s="23">
        <f t="shared" si="3"/>
        <v>49</v>
      </c>
      <c r="S71" s="25"/>
      <c r="T71" s="25"/>
      <c r="U71" s="23"/>
      <c r="V71" s="23"/>
      <c r="W71" s="23"/>
      <c r="X71" s="23"/>
      <c r="Y71" s="23"/>
      <c r="Z71" s="23"/>
      <c r="AA71" s="23"/>
      <c r="AB71" s="23">
        <v>4</v>
      </c>
      <c r="AC71" s="23"/>
      <c r="AD71" s="23">
        <v>4</v>
      </c>
      <c r="AE71" s="156">
        <v>5</v>
      </c>
      <c r="AF71" s="23">
        <v>2</v>
      </c>
      <c r="AG71" s="23">
        <v>8</v>
      </c>
      <c r="AH71" s="195">
        <v>8</v>
      </c>
      <c r="AI71" s="23">
        <v>6</v>
      </c>
      <c r="AJ71" s="25">
        <v>4</v>
      </c>
      <c r="AK71" s="25">
        <v>8</v>
      </c>
      <c r="AL71" s="25"/>
      <c r="AM71" s="52"/>
      <c r="AN71" s="23"/>
      <c r="AO71" s="25">
        <v>9</v>
      </c>
      <c r="AP71" s="280"/>
      <c r="AS71" s="9"/>
      <c r="AT71" s="945"/>
      <c r="AU71" s="946"/>
      <c r="AV71" s="169"/>
      <c r="AW71" s="9"/>
      <c r="AX71" s="9"/>
      <c r="AY71" s="9"/>
      <c r="AZ71" s="9"/>
      <c r="BA71" s="9"/>
      <c r="BB71" s="9"/>
    </row>
    <row r="72" spans="1:54" outlineLevel="1">
      <c r="A72" s="831"/>
      <c r="B72" s="38" t="s">
        <v>1126</v>
      </c>
      <c r="C72" s="14"/>
      <c r="D72" s="35"/>
      <c r="E72" s="35"/>
      <c r="F72" s="23"/>
      <c r="G72" s="35"/>
      <c r="H72" s="25"/>
      <c r="I72" s="25"/>
      <c r="J72" s="25"/>
      <c r="K72" s="25">
        <f>L72+Q72</f>
        <v>128</v>
      </c>
      <c r="L72" s="25">
        <f t="shared" si="4"/>
        <v>87</v>
      </c>
      <c r="M72" s="25">
        <v>64</v>
      </c>
      <c r="N72" s="25">
        <v>17</v>
      </c>
      <c r="O72" s="25">
        <v>6</v>
      </c>
      <c r="P72" s="25"/>
      <c r="Q72" s="25">
        <f>R72-AH72</f>
        <v>41</v>
      </c>
      <c r="R72" s="23">
        <f t="shared" si="3"/>
        <v>49</v>
      </c>
      <c r="S72" s="25"/>
      <c r="T72" s="25"/>
      <c r="U72" s="23"/>
      <c r="V72" s="23"/>
      <c r="W72" s="23"/>
      <c r="X72" s="23"/>
      <c r="Y72" s="23"/>
      <c r="Z72" s="23"/>
      <c r="AA72" s="23"/>
      <c r="AB72" s="23">
        <v>4</v>
      </c>
      <c r="AC72" s="23"/>
      <c r="AD72" s="23">
        <v>4</v>
      </c>
      <c r="AE72" s="156">
        <v>5</v>
      </c>
      <c r="AF72" s="23">
        <v>2</v>
      </c>
      <c r="AG72" s="23">
        <v>8</v>
      </c>
      <c r="AH72" s="195">
        <v>8</v>
      </c>
      <c r="AI72" s="23">
        <v>6</v>
      </c>
      <c r="AJ72" s="25">
        <v>4</v>
      </c>
      <c r="AK72" s="25">
        <v>8</v>
      </c>
      <c r="AL72" s="25"/>
      <c r="AM72" s="52"/>
      <c r="AN72" s="23"/>
      <c r="AO72" s="25">
        <v>9</v>
      </c>
      <c r="AP72" s="280"/>
      <c r="AS72" s="9"/>
      <c r="AT72" s="945"/>
      <c r="AU72" s="946"/>
      <c r="AV72" s="169"/>
      <c r="AW72" s="9"/>
      <c r="AX72" s="9"/>
      <c r="AY72" s="9"/>
      <c r="AZ72" s="9"/>
      <c r="BA72" s="9"/>
      <c r="BB72" s="9"/>
    </row>
    <row r="73" spans="1:54" outlineLevel="1">
      <c r="A73" s="830"/>
      <c r="B73" s="35" t="s">
        <v>873</v>
      </c>
      <c r="C73" s="14"/>
      <c r="D73" s="35"/>
      <c r="E73" s="23" t="s">
        <v>1127</v>
      </c>
      <c r="F73" s="23"/>
      <c r="G73" s="35" t="s">
        <v>66</v>
      </c>
      <c r="H73" s="25"/>
      <c r="I73" s="25"/>
      <c r="J73" s="25"/>
      <c r="K73" s="25">
        <f>L73+Q73</f>
        <v>180</v>
      </c>
      <c r="L73" s="25">
        <f t="shared" si="4"/>
        <v>174</v>
      </c>
      <c r="M73" s="25">
        <v>125</v>
      </c>
      <c r="N73" s="25">
        <v>49</v>
      </c>
      <c r="O73" s="25">
        <v>0</v>
      </c>
      <c r="P73" s="25"/>
      <c r="Q73" s="25">
        <v>6</v>
      </c>
      <c r="R73" s="23">
        <f t="shared" si="3"/>
        <v>10</v>
      </c>
      <c r="S73" s="25"/>
      <c r="T73" s="25"/>
      <c r="U73" s="23">
        <v>1</v>
      </c>
      <c r="V73" s="23"/>
      <c r="W73" s="23"/>
      <c r="X73" s="23"/>
      <c r="Y73" s="23"/>
      <c r="Z73" s="23">
        <v>3</v>
      </c>
      <c r="AA73" s="23">
        <v>1</v>
      </c>
      <c r="AB73" s="23"/>
      <c r="AC73" s="23"/>
      <c r="AD73" s="23">
        <v>5</v>
      </c>
      <c r="AE73" s="156"/>
      <c r="AF73" s="23"/>
      <c r="AG73" s="23"/>
      <c r="AH73" s="156"/>
      <c r="AI73" s="23"/>
      <c r="AJ73" s="23"/>
      <c r="AK73" s="23"/>
      <c r="AL73" s="23"/>
      <c r="AM73" s="52"/>
      <c r="AN73" s="23"/>
      <c r="AO73" s="23"/>
      <c r="AP73" s="172"/>
      <c r="AS73" s="9"/>
      <c r="AT73" s="417">
        <v>42615</v>
      </c>
      <c r="AU73" s="415"/>
      <c r="AV73" s="169"/>
      <c r="AW73" s="9"/>
      <c r="AX73" s="9"/>
      <c r="AY73" s="9"/>
      <c r="AZ73" s="9"/>
      <c r="BA73" s="9"/>
      <c r="BB73" s="9"/>
    </row>
    <row r="74" spans="1:54" outlineLevel="1">
      <c r="A74" s="829" t="s">
        <v>446</v>
      </c>
      <c r="B74" s="815" t="s">
        <v>41</v>
      </c>
      <c r="C74" s="38" t="s">
        <v>81</v>
      </c>
      <c r="D74" s="829"/>
      <c r="E74" s="812" t="s">
        <v>1128</v>
      </c>
      <c r="F74" s="812"/>
      <c r="G74" s="35" t="s">
        <v>36</v>
      </c>
      <c r="H74" s="25"/>
      <c r="I74" s="25"/>
      <c r="J74" s="25"/>
      <c r="K74" s="812">
        <f>SUM(L74:L76,Q74:Q76)</f>
        <v>218</v>
      </c>
      <c r="L74" s="25">
        <f t="shared" si="4"/>
        <v>184</v>
      </c>
      <c r="M74" s="25">
        <f>M73+2</f>
        <v>127</v>
      </c>
      <c r="N74" s="25">
        <f>N73+5</f>
        <v>54</v>
      </c>
      <c r="O74" s="25">
        <f>O73+3</f>
        <v>3</v>
      </c>
      <c r="P74" s="25"/>
      <c r="Q74" s="25">
        <f>R74</f>
        <v>19</v>
      </c>
      <c r="R74" s="23">
        <f t="shared" si="3"/>
        <v>19</v>
      </c>
      <c r="S74" s="25">
        <v>6</v>
      </c>
      <c r="T74" s="25"/>
      <c r="U74" s="23">
        <v>1</v>
      </c>
      <c r="V74" s="23">
        <v>1</v>
      </c>
      <c r="W74" s="23"/>
      <c r="X74" s="23">
        <v>2</v>
      </c>
      <c r="Y74" s="23">
        <v>2</v>
      </c>
      <c r="Z74" s="23">
        <v>3</v>
      </c>
      <c r="AA74" s="23">
        <v>1</v>
      </c>
      <c r="AB74" s="23"/>
      <c r="AC74" s="23">
        <v>2</v>
      </c>
      <c r="AD74" s="23">
        <v>1</v>
      </c>
      <c r="AE74" s="156"/>
      <c r="AF74" s="23">
        <v>0</v>
      </c>
      <c r="AG74" s="23"/>
      <c r="AH74" s="156"/>
      <c r="AI74" s="23"/>
      <c r="AJ74" s="23"/>
      <c r="AK74" s="23"/>
      <c r="AL74" s="23"/>
      <c r="AM74" s="52">
        <v>2</v>
      </c>
      <c r="AN74" s="23">
        <v>10</v>
      </c>
      <c r="AO74" s="23"/>
      <c r="AP74" s="172"/>
      <c r="AQ74" s="172"/>
      <c r="AS74" s="9"/>
      <c r="AT74" s="945" t="s">
        <v>1129</v>
      </c>
      <c r="AU74" s="946"/>
      <c r="AV74" s="169"/>
      <c r="AW74" s="9"/>
      <c r="AX74" s="9"/>
      <c r="AY74" s="9"/>
      <c r="AZ74" s="9"/>
      <c r="BA74" s="9"/>
      <c r="BB74" s="9"/>
    </row>
    <row r="75" spans="1:54" outlineLevel="1">
      <c r="A75" s="831"/>
      <c r="B75" s="857"/>
      <c r="C75" s="38" t="s">
        <v>1130</v>
      </c>
      <c r="D75" s="846"/>
      <c r="E75" s="846"/>
      <c r="F75" s="846"/>
      <c r="G75" s="35"/>
      <c r="H75" s="25"/>
      <c r="I75" s="25"/>
      <c r="J75" s="25"/>
      <c r="K75" s="846"/>
      <c r="L75" s="25">
        <f t="shared" si="4"/>
        <v>0</v>
      </c>
      <c r="M75" s="25"/>
      <c r="N75" s="25"/>
      <c r="O75" s="25"/>
      <c r="P75" s="25"/>
      <c r="Q75" s="25">
        <v>10</v>
      </c>
      <c r="R75" s="23">
        <f t="shared" si="3"/>
        <v>10</v>
      </c>
      <c r="S75" s="25"/>
      <c r="T75" s="25"/>
      <c r="U75" s="23">
        <v>2</v>
      </c>
      <c r="V75" s="23"/>
      <c r="W75" s="23"/>
      <c r="X75" s="23">
        <v>2</v>
      </c>
      <c r="Y75" s="23">
        <v>2</v>
      </c>
      <c r="Z75" s="23">
        <v>1</v>
      </c>
      <c r="AA75" s="23">
        <v>1</v>
      </c>
      <c r="AB75" s="23"/>
      <c r="AC75" s="23"/>
      <c r="AD75" s="23">
        <v>2</v>
      </c>
      <c r="AE75" s="156"/>
      <c r="AF75" s="23">
        <v>0</v>
      </c>
      <c r="AG75" s="23"/>
      <c r="AH75" s="156"/>
      <c r="AI75" s="23"/>
      <c r="AJ75" s="23"/>
      <c r="AK75" s="23"/>
      <c r="AL75" s="23"/>
      <c r="AM75" s="52"/>
      <c r="AN75" s="23"/>
      <c r="AO75" s="23"/>
      <c r="AP75" s="172"/>
      <c r="AS75" s="9"/>
      <c r="AT75" s="945"/>
      <c r="AU75" s="946"/>
      <c r="AV75" s="169"/>
      <c r="AW75" s="9"/>
      <c r="AX75" s="9"/>
      <c r="AY75" s="9"/>
      <c r="AZ75" s="9"/>
      <c r="BA75" s="9"/>
      <c r="BB75" s="9"/>
    </row>
    <row r="76" spans="1:54" outlineLevel="1">
      <c r="A76" s="831"/>
      <c r="B76" s="858"/>
      <c r="C76" s="38" t="s">
        <v>80</v>
      </c>
      <c r="D76" s="847"/>
      <c r="E76" s="847"/>
      <c r="F76" s="847"/>
      <c r="G76" s="35"/>
      <c r="H76" s="25"/>
      <c r="I76" s="25"/>
      <c r="J76" s="25"/>
      <c r="K76" s="847"/>
      <c r="L76" s="25">
        <f t="shared" si="4"/>
        <v>0</v>
      </c>
      <c r="M76" s="25"/>
      <c r="N76" s="25"/>
      <c r="O76" s="25"/>
      <c r="P76" s="25"/>
      <c r="Q76" s="25">
        <v>5</v>
      </c>
      <c r="R76" s="23">
        <f t="shared" si="3"/>
        <v>10</v>
      </c>
      <c r="S76" s="25"/>
      <c r="T76" s="25"/>
      <c r="U76" s="23">
        <v>2</v>
      </c>
      <c r="V76" s="23"/>
      <c r="W76" s="23"/>
      <c r="X76" s="23">
        <v>2</v>
      </c>
      <c r="Y76" s="23">
        <v>2</v>
      </c>
      <c r="Z76" s="23">
        <v>1</v>
      </c>
      <c r="AA76" s="23">
        <v>1</v>
      </c>
      <c r="AB76" s="23"/>
      <c r="AC76" s="23"/>
      <c r="AD76" s="23">
        <v>2</v>
      </c>
      <c r="AE76" s="156"/>
      <c r="AF76" s="23"/>
      <c r="AG76" s="23"/>
      <c r="AH76" s="156"/>
      <c r="AI76" s="23"/>
      <c r="AJ76" s="23"/>
      <c r="AK76" s="23"/>
      <c r="AL76" s="23"/>
      <c r="AM76" s="52"/>
      <c r="AN76" s="23"/>
      <c r="AO76" s="23"/>
      <c r="AP76" s="172"/>
      <c r="AS76" s="9"/>
      <c r="AT76" s="945"/>
      <c r="AU76" s="946"/>
      <c r="AV76" s="169"/>
      <c r="AW76" s="9"/>
      <c r="AX76" s="9"/>
      <c r="AY76" s="9"/>
      <c r="AZ76" s="9"/>
      <c r="BA76" s="9"/>
      <c r="BB76" s="9"/>
    </row>
    <row r="77" spans="1:54" ht="16.350000000000001" customHeight="1" outlineLevel="1">
      <c r="A77" s="831"/>
      <c r="B77" s="281" t="s">
        <v>1131</v>
      </c>
      <c r="C77" s="38" t="s">
        <v>1132</v>
      </c>
      <c r="D77" s="282"/>
      <c r="E77" s="283" t="s">
        <v>1133</v>
      </c>
      <c r="F77" s="282"/>
      <c r="G77" s="35"/>
      <c r="H77" s="25"/>
      <c r="I77" s="25"/>
      <c r="J77" s="25"/>
      <c r="K77" s="25">
        <f>L77+Q77</f>
        <v>5</v>
      </c>
      <c r="L77" s="25">
        <f t="shared" si="4"/>
        <v>0</v>
      </c>
      <c r="M77" s="25"/>
      <c r="N77" s="25"/>
      <c r="O77" s="25"/>
      <c r="P77" s="25"/>
      <c r="Q77" s="23">
        <v>5</v>
      </c>
      <c r="R77" s="23">
        <f t="shared" si="3"/>
        <v>5</v>
      </c>
      <c r="S77" s="13"/>
      <c r="T77" s="13"/>
      <c r="U77" s="23">
        <v>5</v>
      </c>
      <c r="V77" s="23"/>
      <c r="W77" s="23"/>
      <c r="X77" s="23"/>
      <c r="Y77" s="23"/>
      <c r="Z77" s="23"/>
      <c r="AA77" s="23"/>
      <c r="AB77" s="23"/>
      <c r="AC77" s="23"/>
      <c r="AD77" s="23"/>
      <c r="AE77" s="23"/>
      <c r="AF77" s="156"/>
      <c r="AG77" s="23"/>
      <c r="AH77" s="23"/>
      <c r="AI77" s="156"/>
      <c r="AJ77" s="23"/>
      <c r="AK77" s="23"/>
      <c r="AL77" s="23"/>
      <c r="AM77" s="52"/>
      <c r="AN77" s="23"/>
      <c r="AO77" s="23"/>
      <c r="AP77" s="172"/>
      <c r="AS77" s="9"/>
      <c r="AT77" s="284">
        <v>42608</v>
      </c>
      <c r="AU77" s="417"/>
      <c r="AW77" s="285"/>
      <c r="AX77" s="285"/>
      <c r="AY77" s="285"/>
      <c r="AZ77" s="285"/>
      <c r="BA77" s="285"/>
      <c r="BB77" s="285"/>
    </row>
    <row r="78" spans="1:54" outlineLevel="1">
      <c r="A78" s="831"/>
      <c r="B78" s="815" t="s">
        <v>42</v>
      </c>
      <c r="C78" s="38" t="s">
        <v>81</v>
      </c>
      <c r="D78" s="829"/>
      <c r="E78" s="812" t="s">
        <v>1134</v>
      </c>
      <c r="F78" s="812"/>
      <c r="G78" s="35" t="s">
        <v>36</v>
      </c>
      <c r="H78" s="25"/>
      <c r="I78" s="25"/>
      <c r="J78" s="25"/>
      <c r="K78" s="812">
        <f>SUM(L78:L80,Q78:Q80)</f>
        <v>261</v>
      </c>
      <c r="L78" s="25">
        <f t="shared" si="4"/>
        <v>226</v>
      </c>
      <c r="M78" s="25">
        <f>M73+2</f>
        <v>127</v>
      </c>
      <c r="N78" s="25">
        <f>N73+5</f>
        <v>54</v>
      </c>
      <c r="O78" s="25">
        <f>O73+12</f>
        <v>12</v>
      </c>
      <c r="P78" s="174">
        <v>33</v>
      </c>
      <c r="Q78" s="174">
        <f>R78</f>
        <v>25</v>
      </c>
      <c r="R78" s="23">
        <f t="shared" si="3"/>
        <v>25</v>
      </c>
      <c r="S78" s="25"/>
      <c r="T78" s="25"/>
      <c r="U78" s="23">
        <v>1</v>
      </c>
      <c r="V78" s="23"/>
      <c r="W78" s="23">
        <v>17</v>
      </c>
      <c r="X78" s="23"/>
      <c r="Y78" s="23"/>
      <c r="Z78" s="23">
        <v>3</v>
      </c>
      <c r="AA78" s="23">
        <v>1</v>
      </c>
      <c r="AB78" s="23"/>
      <c r="AC78" s="23">
        <v>2</v>
      </c>
      <c r="AD78" s="23">
        <v>1</v>
      </c>
      <c r="AE78" s="156"/>
      <c r="AF78" s="23">
        <v>0</v>
      </c>
      <c r="AG78" s="23"/>
      <c r="AH78" s="156"/>
      <c r="AI78" s="23"/>
      <c r="AJ78" s="23"/>
      <c r="AK78" s="23"/>
      <c r="AL78" s="23"/>
      <c r="AM78" s="52">
        <v>2</v>
      </c>
      <c r="AN78" s="23">
        <v>5</v>
      </c>
      <c r="AO78" s="23"/>
      <c r="AP78" s="172"/>
      <c r="AQ78" s="172"/>
      <c r="AS78" s="9"/>
      <c r="AT78" s="945" t="s">
        <v>1129</v>
      </c>
      <c r="AU78" s="946"/>
      <c r="AV78" s="169"/>
      <c r="AW78" s="9"/>
      <c r="AX78" s="9"/>
      <c r="AY78" s="9"/>
      <c r="AZ78" s="9"/>
      <c r="BA78" s="9"/>
      <c r="BB78" s="9"/>
    </row>
    <row r="79" spans="1:54" outlineLevel="1">
      <c r="A79" s="831"/>
      <c r="B79" s="857"/>
      <c r="C79" s="38" t="s">
        <v>1092</v>
      </c>
      <c r="D79" s="846"/>
      <c r="E79" s="846"/>
      <c r="F79" s="846"/>
      <c r="G79" s="35"/>
      <c r="H79" s="25"/>
      <c r="I79" s="25"/>
      <c r="J79" s="25"/>
      <c r="K79" s="846"/>
      <c r="L79" s="25">
        <f t="shared" si="4"/>
        <v>0</v>
      </c>
      <c r="M79" s="25"/>
      <c r="N79" s="25"/>
      <c r="O79" s="25"/>
      <c r="P79" s="25"/>
      <c r="Q79" s="25">
        <v>5</v>
      </c>
      <c r="R79" s="23">
        <f t="shared" si="3"/>
        <v>5</v>
      </c>
      <c r="S79" s="25"/>
      <c r="T79" s="25"/>
      <c r="U79" s="23">
        <v>2</v>
      </c>
      <c r="V79" s="23"/>
      <c r="W79" s="23"/>
      <c r="X79" s="23"/>
      <c r="Y79" s="23"/>
      <c r="Z79" s="23">
        <v>1</v>
      </c>
      <c r="AA79" s="23"/>
      <c r="AB79" s="23"/>
      <c r="AC79" s="23"/>
      <c r="AD79" s="23">
        <v>2</v>
      </c>
      <c r="AE79" s="156"/>
      <c r="AF79" s="23">
        <v>0</v>
      </c>
      <c r="AG79" s="23"/>
      <c r="AH79" s="156"/>
      <c r="AI79" s="23"/>
      <c r="AJ79" s="23"/>
      <c r="AK79" s="23"/>
      <c r="AL79" s="23"/>
      <c r="AM79" s="52"/>
      <c r="AN79" s="23"/>
      <c r="AO79" s="23"/>
      <c r="AP79" s="172"/>
      <c r="AS79" s="9"/>
      <c r="AT79" s="945"/>
      <c r="AU79" s="946"/>
      <c r="AV79" s="169"/>
      <c r="AW79" s="9"/>
      <c r="AX79" s="9"/>
      <c r="AY79" s="9"/>
      <c r="AZ79" s="9"/>
      <c r="BA79" s="9"/>
      <c r="BB79" s="9"/>
    </row>
    <row r="80" spans="1:54" ht="15.75" customHeight="1" outlineLevel="1">
      <c r="A80" s="831"/>
      <c r="B80" s="858"/>
      <c r="C80" s="38" t="s">
        <v>80</v>
      </c>
      <c r="D80" s="847"/>
      <c r="E80" s="847"/>
      <c r="F80" s="847"/>
      <c r="G80" s="35"/>
      <c r="H80" s="25"/>
      <c r="I80" s="25"/>
      <c r="J80" s="25"/>
      <c r="K80" s="847"/>
      <c r="L80" s="25">
        <f t="shared" si="4"/>
        <v>0</v>
      </c>
      <c r="M80" s="25"/>
      <c r="N80" s="25"/>
      <c r="O80" s="25"/>
      <c r="P80" s="25"/>
      <c r="Q80" s="25">
        <v>5</v>
      </c>
      <c r="R80" s="23">
        <f t="shared" si="3"/>
        <v>5</v>
      </c>
      <c r="S80" s="25"/>
      <c r="T80" s="25"/>
      <c r="U80" s="23">
        <v>2</v>
      </c>
      <c r="V80" s="23"/>
      <c r="W80" s="23"/>
      <c r="X80" s="23"/>
      <c r="Y80" s="23"/>
      <c r="Z80" s="23">
        <v>1</v>
      </c>
      <c r="AA80" s="23"/>
      <c r="AB80" s="23"/>
      <c r="AC80" s="23"/>
      <c r="AD80" s="23">
        <v>2</v>
      </c>
      <c r="AE80" s="156"/>
      <c r="AF80" s="23"/>
      <c r="AG80" s="23"/>
      <c r="AH80" s="156"/>
      <c r="AI80" s="23"/>
      <c r="AJ80" s="23"/>
      <c r="AK80" s="23"/>
      <c r="AL80" s="23"/>
      <c r="AM80" s="52"/>
      <c r="AN80" s="23">
        <v>1</v>
      </c>
      <c r="AO80" s="23"/>
      <c r="AP80" s="172"/>
      <c r="AS80" s="9"/>
      <c r="AT80" s="945"/>
      <c r="AU80" s="946"/>
      <c r="AV80" s="169"/>
      <c r="AW80" s="9"/>
      <c r="AX80" s="9"/>
      <c r="AY80" s="9"/>
      <c r="AZ80" s="9"/>
      <c r="BA80" s="9"/>
      <c r="BB80" s="9"/>
    </row>
    <row r="81" spans="1:54" ht="15.75" customHeight="1" outlineLevel="1">
      <c r="A81" s="831"/>
      <c r="B81" s="815" t="s">
        <v>1135</v>
      </c>
      <c r="C81" s="38" t="s">
        <v>1136</v>
      </c>
      <c r="D81" s="829"/>
      <c r="E81" s="812" t="s">
        <v>43</v>
      </c>
      <c r="F81" s="812"/>
      <c r="G81" s="35" t="s">
        <v>36</v>
      </c>
      <c r="H81" s="25"/>
      <c r="I81" s="25"/>
      <c r="J81" s="25"/>
      <c r="K81" s="812">
        <f>SUM(L81:L83,Q81:Q83)</f>
        <v>386</v>
      </c>
      <c r="L81" s="25">
        <f t="shared" si="4"/>
        <v>306</v>
      </c>
      <c r="M81" s="25">
        <f>M69+M73+3</f>
        <v>192</v>
      </c>
      <c r="N81" s="25">
        <f>N69+N73+4</f>
        <v>70</v>
      </c>
      <c r="O81" s="25">
        <f>O69+O73+3</f>
        <v>9</v>
      </c>
      <c r="P81" s="174">
        <v>35</v>
      </c>
      <c r="Q81" s="25">
        <f>R81-AH81</f>
        <v>65</v>
      </c>
      <c r="R81" s="23">
        <f t="shared" si="3"/>
        <v>73</v>
      </c>
      <c r="S81" s="25"/>
      <c r="T81" s="25"/>
      <c r="U81" s="23">
        <v>1</v>
      </c>
      <c r="V81" s="23">
        <v>1</v>
      </c>
      <c r="W81" s="23">
        <v>16</v>
      </c>
      <c r="X81" s="23">
        <v>2</v>
      </c>
      <c r="Y81" s="23">
        <v>2</v>
      </c>
      <c r="Z81" s="23">
        <v>3</v>
      </c>
      <c r="AA81" s="23">
        <v>1</v>
      </c>
      <c r="AB81" s="23"/>
      <c r="AC81" s="23">
        <v>2</v>
      </c>
      <c r="AD81" s="23">
        <v>5</v>
      </c>
      <c r="AE81" s="156">
        <v>5</v>
      </c>
      <c r="AF81" s="23">
        <v>1</v>
      </c>
      <c r="AG81" s="23">
        <v>8</v>
      </c>
      <c r="AH81" s="195">
        <v>8</v>
      </c>
      <c r="AI81" s="23">
        <v>6</v>
      </c>
      <c r="AJ81" s="23">
        <v>4</v>
      </c>
      <c r="AK81" s="23">
        <v>8</v>
      </c>
      <c r="AL81" s="23"/>
      <c r="AM81" s="52">
        <v>2</v>
      </c>
      <c r="AN81" s="23">
        <v>7</v>
      </c>
      <c r="AO81" s="23">
        <v>9</v>
      </c>
      <c r="AP81" s="172"/>
      <c r="AQ81" s="172"/>
      <c r="AS81" s="9"/>
      <c r="AT81" s="945" t="s">
        <v>1137</v>
      </c>
      <c r="AU81" s="946"/>
      <c r="AV81" s="169"/>
      <c r="AW81" s="9"/>
      <c r="AX81" s="9"/>
      <c r="AY81" s="9"/>
      <c r="AZ81" s="9"/>
      <c r="BA81" s="9"/>
      <c r="BB81" s="9"/>
    </row>
    <row r="82" spans="1:54" outlineLevel="1">
      <c r="A82" s="831"/>
      <c r="B82" s="857"/>
      <c r="C82" s="38" t="s">
        <v>1138</v>
      </c>
      <c r="D82" s="846"/>
      <c r="E82" s="846"/>
      <c r="F82" s="846"/>
      <c r="G82" s="35"/>
      <c r="H82" s="25"/>
      <c r="I82" s="25"/>
      <c r="J82" s="25"/>
      <c r="K82" s="846"/>
      <c r="L82" s="25">
        <f t="shared" si="4"/>
        <v>0</v>
      </c>
      <c r="M82" s="25"/>
      <c r="N82" s="25"/>
      <c r="O82" s="25"/>
      <c r="P82" s="25"/>
      <c r="Q82" s="25">
        <v>10</v>
      </c>
      <c r="R82" s="23">
        <f t="shared" si="3"/>
        <v>10</v>
      </c>
      <c r="S82" s="25"/>
      <c r="T82" s="25"/>
      <c r="U82" s="23">
        <v>2</v>
      </c>
      <c r="V82" s="23"/>
      <c r="W82" s="23"/>
      <c r="X82" s="23">
        <v>2</v>
      </c>
      <c r="Y82" s="23">
        <v>2</v>
      </c>
      <c r="Z82" s="23">
        <v>1</v>
      </c>
      <c r="AA82" s="23"/>
      <c r="AB82" s="23"/>
      <c r="AC82" s="23"/>
      <c r="AD82" s="23">
        <v>2</v>
      </c>
      <c r="AE82" s="156"/>
      <c r="AF82" s="23">
        <v>1</v>
      </c>
      <c r="AG82" s="23"/>
      <c r="AH82" s="156"/>
      <c r="AI82" s="23"/>
      <c r="AJ82" s="23"/>
      <c r="AK82" s="23"/>
      <c r="AL82" s="23"/>
      <c r="AM82" s="52"/>
      <c r="AN82" s="23"/>
      <c r="AO82" s="23"/>
      <c r="AP82" s="172"/>
      <c r="AS82" s="9"/>
      <c r="AT82" s="945"/>
      <c r="AU82" s="946"/>
      <c r="AV82" s="169"/>
      <c r="AW82" s="9"/>
      <c r="AX82" s="9"/>
      <c r="AY82" s="9"/>
      <c r="AZ82" s="9"/>
      <c r="BA82" s="9"/>
      <c r="BB82" s="9"/>
    </row>
    <row r="83" spans="1:54" outlineLevel="1">
      <c r="A83" s="831"/>
      <c r="B83" s="858"/>
      <c r="C83" s="38" t="s">
        <v>1139</v>
      </c>
      <c r="D83" s="847"/>
      <c r="E83" s="847"/>
      <c r="F83" s="847"/>
      <c r="G83" s="35"/>
      <c r="H83" s="25"/>
      <c r="I83" s="25"/>
      <c r="J83" s="25"/>
      <c r="K83" s="847"/>
      <c r="L83" s="25">
        <f t="shared" si="4"/>
        <v>0</v>
      </c>
      <c r="M83" s="25"/>
      <c r="N83" s="25"/>
      <c r="O83" s="25"/>
      <c r="P83" s="25"/>
      <c r="Q83" s="25">
        <v>5</v>
      </c>
      <c r="R83" s="23">
        <f t="shared" si="3"/>
        <v>5</v>
      </c>
      <c r="S83" s="25"/>
      <c r="T83" s="25"/>
      <c r="U83" s="23">
        <v>2</v>
      </c>
      <c r="V83" s="23"/>
      <c r="W83" s="23"/>
      <c r="X83" s="23"/>
      <c r="Y83" s="23"/>
      <c r="Z83" s="23">
        <v>1</v>
      </c>
      <c r="AA83" s="23"/>
      <c r="AB83" s="23"/>
      <c r="AC83" s="23"/>
      <c r="AD83" s="23">
        <v>2</v>
      </c>
      <c r="AE83" s="156"/>
      <c r="AF83" s="23"/>
      <c r="AG83" s="23"/>
      <c r="AH83" s="156"/>
      <c r="AI83" s="23"/>
      <c r="AJ83" s="23"/>
      <c r="AK83" s="23"/>
      <c r="AL83" s="23"/>
      <c r="AM83" s="52"/>
      <c r="AN83" s="23">
        <v>6</v>
      </c>
      <c r="AO83" s="23"/>
      <c r="AP83" s="172"/>
      <c r="AS83" s="9"/>
      <c r="AT83" s="945"/>
      <c r="AU83" s="946"/>
      <c r="AV83" s="169"/>
      <c r="AW83" s="9"/>
      <c r="AX83" s="9"/>
      <c r="AY83" s="9"/>
      <c r="AZ83" s="9"/>
      <c r="BA83" s="9"/>
      <c r="BB83" s="9"/>
    </row>
    <row r="84" spans="1:54" outlineLevel="1">
      <c r="A84" s="831"/>
      <c r="B84" s="815" t="s">
        <v>1140</v>
      </c>
      <c r="C84" s="38" t="s">
        <v>1136</v>
      </c>
      <c r="D84" s="812"/>
      <c r="E84" s="812" t="s">
        <v>1141</v>
      </c>
      <c r="F84" s="812"/>
      <c r="G84" s="35" t="s">
        <v>36</v>
      </c>
      <c r="H84" s="25"/>
      <c r="I84" s="25"/>
      <c r="J84" s="25"/>
      <c r="K84" s="812">
        <f>SUM(L84:L86,Q84:Q86)</f>
        <v>66</v>
      </c>
      <c r="L84" s="25">
        <f t="shared" si="4"/>
        <v>26</v>
      </c>
      <c r="M84" s="25">
        <v>15</v>
      </c>
      <c r="N84" s="25">
        <v>8</v>
      </c>
      <c r="O84" s="25">
        <v>3</v>
      </c>
      <c r="P84" s="25"/>
      <c r="Q84" s="25">
        <v>28</v>
      </c>
      <c r="R84" s="23">
        <f t="shared" si="3"/>
        <v>28</v>
      </c>
      <c r="S84" s="25"/>
      <c r="T84" s="25"/>
      <c r="U84" s="23">
        <v>1</v>
      </c>
      <c r="V84" s="23"/>
      <c r="W84" s="23"/>
      <c r="X84" s="23">
        <v>2</v>
      </c>
      <c r="Y84" s="23">
        <v>2</v>
      </c>
      <c r="Z84" s="23">
        <v>3</v>
      </c>
      <c r="AA84" s="23">
        <v>1</v>
      </c>
      <c r="AB84" s="23"/>
      <c r="AC84" s="23">
        <v>2</v>
      </c>
      <c r="AD84" s="23">
        <v>1</v>
      </c>
      <c r="AE84" s="156">
        <v>1</v>
      </c>
      <c r="AF84" s="23">
        <v>1</v>
      </c>
      <c r="AG84" s="23"/>
      <c r="AH84" s="156"/>
      <c r="AI84" s="23">
        <v>6</v>
      </c>
      <c r="AJ84" s="23">
        <v>4</v>
      </c>
      <c r="AK84" s="23">
        <v>4</v>
      </c>
      <c r="AL84" s="23"/>
      <c r="AM84" s="52">
        <v>2</v>
      </c>
      <c r="AN84" s="23">
        <v>6</v>
      </c>
      <c r="AO84" s="23">
        <v>3</v>
      </c>
      <c r="AP84" s="132"/>
      <c r="AQ84" s="132"/>
      <c r="AR84" s="127"/>
      <c r="AS84" s="140"/>
      <c r="AT84" s="947">
        <v>42601</v>
      </c>
      <c r="AU84" s="946"/>
      <c r="AV84" s="169"/>
      <c r="AW84" s="9"/>
      <c r="AX84" s="9"/>
      <c r="AY84" s="9"/>
      <c r="AZ84" s="9"/>
      <c r="BA84" s="9"/>
      <c r="BB84" s="9"/>
    </row>
    <row r="85" spans="1:54" outlineLevel="1">
      <c r="A85" s="831"/>
      <c r="B85" s="857"/>
      <c r="C85" s="38" t="s">
        <v>1138</v>
      </c>
      <c r="D85" s="846"/>
      <c r="E85" s="846"/>
      <c r="F85" s="846"/>
      <c r="G85" s="35"/>
      <c r="H85" s="25"/>
      <c r="I85" s="25"/>
      <c r="J85" s="25"/>
      <c r="K85" s="846"/>
      <c r="L85" s="25">
        <f t="shared" si="4"/>
        <v>0</v>
      </c>
      <c r="M85" s="25"/>
      <c r="N85" s="25"/>
      <c r="O85" s="25"/>
      <c r="P85" s="25"/>
      <c r="Q85" s="25">
        <v>7</v>
      </c>
      <c r="R85" s="23">
        <f t="shared" si="3"/>
        <v>7</v>
      </c>
      <c r="S85" s="25"/>
      <c r="T85" s="25"/>
      <c r="U85" s="23">
        <v>1</v>
      </c>
      <c r="V85" s="23"/>
      <c r="W85" s="23"/>
      <c r="X85" s="23"/>
      <c r="Y85" s="23"/>
      <c r="Z85" s="23">
        <v>1</v>
      </c>
      <c r="AA85" s="23">
        <v>1</v>
      </c>
      <c r="AB85" s="23"/>
      <c r="AC85" s="23"/>
      <c r="AD85" s="23">
        <v>2</v>
      </c>
      <c r="AE85" s="156">
        <v>1</v>
      </c>
      <c r="AF85" s="23">
        <v>1</v>
      </c>
      <c r="AG85" s="23"/>
      <c r="AH85" s="156"/>
      <c r="AI85" s="23"/>
      <c r="AJ85" s="23"/>
      <c r="AK85" s="23"/>
      <c r="AL85" s="23"/>
      <c r="AM85" s="52"/>
      <c r="AN85" s="23">
        <v>2</v>
      </c>
      <c r="AO85" s="23">
        <v>1</v>
      </c>
      <c r="AP85" s="132"/>
      <c r="AQ85" s="127"/>
      <c r="AR85" s="127"/>
      <c r="AS85" s="140"/>
      <c r="AT85" s="947"/>
      <c r="AU85" s="946"/>
      <c r="AV85" s="169"/>
      <c r="AW85" s="9"/>
      <c r="AX85" s="9"/>
      <c r="AY85" s="9"/>
      <c r="AZ85" s="9"/>
      <c r="BA85" s="9"/>
      <c r="BB85" s="9"/>
    </row>
    <row r="86" spans="1:54" ht="15.75" customHeight="1" outlineLevel="1">
      <c r="A86" s="831"/>
      <c r="B86" s="858"/>
      <c r="C86" s="38" t="s">
        <v>1139</v>
      </c>
      <c r="D86" s="847"/>
      <c r="E86" s="847"/>
      <c r="F86" s="847"/>
      <c r="G86" s="35"/>
      <c r="H86" s="25"/>
      <c r="I86" s="25"/>
      <c r="J86" s="25"/>
      <c r="K86" s="847"/>
      <c r="L86" s="25">
        <f t="shared" si="4"/>
        <v>0</v>
      </c>
      <c r="M86" s="25"/>
      <c r="N86" s="25"/>
      <c r="O86" s="25"/>
      <c r="P86" s="25"/>
      <c r="Q86" s="25">
        <v>5</v>
      </c>
      <c r="R86" s="23">
        <f t="shared" si="3"/>
        <v>6</v>
      </c>
      <c r="S86" s="25"/>
      <c r="T86" s="25"/>
      <c r="U86" s="23">
        <v>1</v>
      </c>
      <c r="V86" s="23"/>
      <c r="W86" s="23"/>
      <c r="X86" s="23"/>
      <c r="Y86" s="23"/>
      <c r="Z86" s="23">
        <v>1</v>
      </c>
      <c r="AA86" s="23">
        <v>1</v>
      </c>
      <c r="AB86" s="23"/>
      <c r="AC86" s="23"/>
      <c r="AD86" s="23">
        <v>2</v>
      </c>
      <c r="AE86" s="156">
        <v>1</v>
      </c>
      <c r="AF86" s="23"/>
      <c r="AG86" s="23"/>
      <c r="AH86" s="156"/>
      <c r="AI86" s="23"/>
      <c r="AJ86" s="23"/>
      <c r="AK86" s="23"/>
      <c r="AL86" s="23"/>
      <c r="AM86" s="52"/>
      <c r="AN86" s="23"/>
      <c r="AO86" s="23">
        <v>1</v>
      </c>
      <c r="AP86" s="132"/>
      <c r="AQ86" s="127"/>
      <c r="AR86" s="127"/>
      <c r="AS86" s="140"/>
      <c r="AT86" s="947"/>
      <c r="AU86" s="946"/>
      <c r="AV86" s="169"/>
      <c r="AW86" s="9"/>
      <c r="AX86" s="9"/>
      <c r="AY86" s="9"/>
      <c r="AZ86" s="9"/>
      <c r="BA86" s="9"/>
      <c r="BB86" s="9"/>
    </row>
    <row r="87" spans="1:54" ht="15.75" customHeight="1" outlineLevel="1">
      <c r="A87" s="831"/>
      <c r="B87" s="815" t="s">
        <v>114</v>
      </c>
      <c r="C87" s="38" t="s">
        <v>93</v>
      </c>
      <c r="D87" s="812"/>
      <c r="E87" s="812" t="s">
        <v>1142</v>
      </c>
      <c r="F87" s="812"/>
      <c r="G87" s="35" t="s">
        <v>36</v>
      </c>
      <c r="H87" s="25"/>
      <c r="I87" s="25"/>
      <c r="J87" s="25"/>
      <c r="K87" s="812">
        <f>SUM(L87:L89,Q87:Q89)</f>
        <v>305</v>
      </c>
      <c r="L87" s="25">
        <f>SUM(M87:P87)</f>
        <v>275</v>
      </c>
      <c r="M87" s="25">
        <f>M69+M73+7</f>
        <v>196</v>
      </c>
      <c r="N87" s="25">
        <f>N69+N73+4</f>
        <v>70</v>
      </c>
      <c r="O87" s="25">
        <f>O69+O73+3</f>
        <v>9</v>
      </c>
      <c r="P87" s="25"/>
      <c r="Q87" s="25">
        <f>R87-AH87</f>
        <v>19</v>
      </c>
      <c r="R87" s="23">
        <f t="shared" si="3"/>
        <v>27</v>
      </c>
      <c r="S87" s="25"/>
      <c r="T87" s="25"/>
      <c r="U87" s="23">
        <v>1</v>
      </c>
      <c r="V87" s="23"/>
      <c r="W87" s="23"/>
      <c r="X87" s="23"/>
      <c r="Y87" s="23"/>
      <c r="Z87" s="23">
        <v>3</v>
      </c>
      <c r="AA87" s="23">
        <v>1</v>
      </c>
      <c r="AB87" s="23"/>
      <c r="AC87" s="23"/>
      <c r="AD87" s="23">
        <v>1</v>
      </c>
      <c r="AE87" s="156">
        <v>1</v>
      </c>
      <c r="AF87" s="23"/>
      <c r="AG87" s="23">
        <v>8</v>
      </c>
      <c r="AH87" s="195">
        <v>8</v>
      </c>
      <c r="AI87" s="23"/>
      <c r="AJ87" s="23"/>
      <c r="AK87" s="23">
        <v>4</v>
      </c>
      <c r="AL87" s="23"/>
      <c r="AM87" s="52"/>
      <c r="AN87" s="23">
        <v>6</v>
      </c>
      <c r="AO87" s="23">
        <v>2</v>
      </c>
      <c r="AP87" s="132"/>
      <c r="AQ87" s="127"/>
      <c r="AR87" s="127"/>
      <c r="AS87" s="140"/>
      <c r="AT87" s="947" t="s">
        <v>1129</v>
      </c>
      <c r="AU87" s="946"/>
      <c r="AV87" s="169"/>
      <c r="AW87" s="9"/>
      <c r="AX87" s="9"/>
      <c r="AY87" s="9"/>
      <c r="AZ87" s="9"/>
      <c r="BA87" s="9"/>
      <c r="BB87" s="9"/>
    </row>
    <row r="88" spans="1:54" ht="15.75" customHeight="1" outlineLevel="1">
      <c r="A88" s="831"/>
      <c r="B88" s="857"/>
      <c r="C88" s="38" t="s">
        <v>513</v>
      </c>
      <c r="D88" s="846"/>
      <c r="E88" s="846"/>
      <c r="F88" s="846"/>
      <c r="G88" s="35"/>
      <c r="H88" s="25"/>
      <c r="I88" s="25"/>
      <c r="J88" s="25"/>
      <c r="K88" s="846"/>
      <c r="L88" s="25">
        <f t="shared" si="4"/>
        <v>0</v>
      </c>
      <c r="M88" s="25"/>
      <c r="N88" s="25"/>
      <c r="O88" s="25"/>
      <c r="P88" s="25"/>
      <c r="Q88" s="25">
        <v>6</v>
      </c>
      <c r="R88" s="23">
        <f t="shared" si="3"/>
        <v>6</v>
      </c>
      <c r="S88" s="25"/>
      <c r="T88" s="25"/>
      <c r="U88" s="23">
        <v>1</v>
      </c>
      <c r="V88" s="23"/>
      <c r="W88" s="23"/>
      <c r="X88" s="23"/>
      <c r="Y88" s="23"/>
      <c r="Z88" s="23">
        <v>1</v>
      </c>
      <c r="AA88" s="23">
        <v>1</v>
      </c>
      <c r="AB88" s="23"/>
      <c r="AC88" s="23"/>
      <c r="AD88" s="23">
        <v>2</v>
      </c>
      <c r="AE88" s="156">
        <v>1</v>
      </c>
      <c r="AF88" s="23"/>
      <c r="AG88" s="23"/>
      <c r="AH88" s="156"/>
      <c r="AI88" s="23"/>
      <c r="AJ88" s="23"/>
      <c r="AK88" s="23"/>
      <c r="AL88" s="23"/>
      <c r="AM88" s="52"/>
      <c r="AN88" s="23"/>
      <c r="AO88" s="23">
        <v>1</v>
      </c>
      <c r="AP88" s="132"/>
      <c r="AQ88" s="127"/>
      <c r="AR88" s="127"/>
      <c r="AS88" s="140"/>
      <c r="AT88" s="947"/>
      <c r="AU88" s="946"/>
      <c r="AV88" s="169"/>
      <c r="AW88" s="9"/>
      <c r="AX88" s="9"/>
      <c r="AY88" s="9"/>
      <c r="AZ88" s="9"/>
      <c r="BA88" s="9"/>
      <c r="BB88" s="9"/>
    </row>
    <row r="89" spans="1:54" outlineLevel="1">
      <c r="A89" s="831"/>
      <c r="B89" s="858"/>
      <c r="C89" s="38" t="s">
        <v>378</v>
      </c>
      <c r="D89" s="847"/>
      <c r="E89" s="847"/>
      <c r="F89" s="847"/>
      <c r="G89" s="35"/>
      <c r="H89" s="25"/>
      <c r="I89" s="25"/>
      <c r="J89" s="25"/>
      <c r="K89" s="847"/>
      <c r="L89" s="25">
        <f t="shared" si="4"/>
        <v>0</v>
      </c>
      <c r="M89" s="25"/>
      <c r="N89" s="25"/>
      <c r="O89" s="25"/>
      <c r="P89" s="25"/>
      <c r="Q89" s="25">
        <v>5</v>
      </c>
      <c r="R89" s="23">
        <f t="shared" si="3"/>
        <v>5</v>
      </c>
      <c r="S89" s="25"/>
      <c r="T89" s="25"/>
      <c r="U89" s="23">
        <v>1</v>
      </c>
      <c r="V89" s="23"/>
      <c r="W89" s="23"/>
      <c r="X89" s="23"/>
      <c r="Y89" s="23"/>
      <c r="Z89" s="23">
        <v>1</v>
      </c>
      <c r="AA89" s="23">
        <v>1</v>
      </c>
      <c r="AB89" s="23"/>
      <c r="AC89" s="23"/>
      <c r="AD89" s="23">
        <v>2</v>
      </c>
      <c r="AE89" s="156">
        <v>0</v>
      </c>
      <c r="AF89" s="23"/>
      <c r="AG89" s="23"/>
      <c r="AH89" s="156"/>
      <c r="AI89" s="23"/>
      <c r="AJ89" s="23"/>
      <c r="AK89" s="23"/>
      <c r="AL89" s="23"/>
      <c r="AM89" s="52"/>
      <c r="AN89" s="23">
        <v>1</v>
      </c>
      <c r="AO89" s="23">
        <v>1</v>
      </c>
      <c r="AP89" s="132"/>
      <c r="AQ89" s="127"/>
      <c r="AR89" s="127"/>
      <c r="AS89" s="140"/>
      <c r="AT89" s="947"/>
      <c r="AU89" s="946"/>
      <c r="AV89" s="169"/>
      <c r="AW89" s="9"/>
      <c r="AX89" s="9"/>
      <c r="AY89" s="9"/>
      <c r="AZ89" s="9"/>
      <c r="BA89" s="9"/>
      <c r="BB89" s="9"/>
    </row>
    <row r="90" spans="1:54" s="291" customFormat="1" ht="16.5" outlineLevel="1">
      <c r="A90" s="831"/>
      <c r="B90" s="254" t="s">
        <v>1143</v>
      </c>
      <c r="C90" s="286"/>
      <c r="D90" s="287"/>
      <c r="E90" s="411" t="s">
        <v>660</v>
      </c>
      <c r="F90" s="287"/>
      <c r="G90" s="109"/>
      <c r="H90" s="188"/>
      <c r="I90" s="188"/>
      <c r="J90" s="188"/>
      <c r="K90" s="288">
        <f t="shared" ref="K90:K105" si="5">L90+Q90</f>
        <v>62</v>
      </c>
      <c r="L90" s="288">
        <f t="shared" si="4"/>
        <v>30</v>
      </c>
      <c r="M90" s="288">
        <v>20</v>
      </c>
      <c r="N90" s="288">
        <v>5</v>
      </c>
      <c r="O90" s="288">
        <v>5</v>
      </c>
      <c r="P90" s="188"/>
      <c r="Q90" s="188">
        <f>R90</f>
        <v>32</v>
      </c>
      <c r="R90" s="191">
        <f t="shared" si="3"/>
        <v>32</v>
      </c>
      <c r="S90" s="188"/>
      <c r="T90" s="188"/>
      <c r="U90" s="191">
        <v>3</v>
      </c>
      <c r="V90" s="191"/>
      <c r="W90" s="191"/>
      <c r="X90" s="191">
        <v>2</v>
      </c>
      <c r="Y90" s="191">
        <v>2</v>
      </c>
      <c r="Z90" s="191">
        <v>3</v>
      </c>
      <c r="AA90" s="191">
        <v>1</v>
      </c>
      <c r="AB90" s="191">
        <v>1</v>
      </c>
      <c r="AC90" s="191">
        <v>1</v>
      </c>
      <c r="AD90" s="191">
        <v>2</v>
      </c>
      <c r="AE90" s="289">
        <v>3</v>
      </c>
      <c r="AF90" s="191">
        <v>2</v>
      </c>
      <c r="AG90" s="191">
        <v>0</v>
      </c>
      <c r="AH90" s="289">
        <v>8</v>
      </c>
      <c r="AI90" s="191">
        <v>2</v>
      </c>
      <c r="AJ90" s="191">
        <v>1</v>
      </c>
      <c r="AK90" s="191">
        <v>1</v>
      </c>
      <c r="AL90" s="191">
        <v>0</v>
      </c>
      <c r="AM90" s="191">
        <v>2</v>
      </c>
      <c r="AN90" s="191"/>
      <c r="AO90" s="191">
        <v>1</v>
      </c>
      <c r="AP90" s="290"/>
      <c r="AS90" s="292"/>
      <c r="AT90" s="415"/>
      <c r="AU90" s="415"/>
      <c r="AV90" s="293"/>
      <c r="AW90" s="292"/>
      <c r="AX90" s="292"/>
      <c r="AY90" s="292"/>
      <c r="AZ90" s="292"/>
      <c r="BA90" s="292"/>
      <c r="BB90" s="292"/>
    </row>
    <row r="91" spans="1:54" outlineLevel="1">
      <c r="A91" s="831"/>
      <c r="B91" s="35" t="s">
        <v>1144</v>
      </c>
      <c r="C91" s="35"/>
      <c r="D91" s="35"/>
      <c r="E91" s="23" t="s">
        <v>261</v>
      </c>
      <c r="F91" s="23"/>
      <c r="G91" s="35" t="s">
        <v>36</v>
      </c>
      <c r="H91" s="25"/>
      <c r="I91" s="25"/>
      <c r="J91" s="25"/>
      <c r="K91" s="25">
        <f t="shared" si="5"/>
        <v>49</v>
      </c>
      <c r="L91" s="25">
        <f t="shared" si="4"/>
        <v>14</v>
      </c>
      <c r="M91" s="25"/>
      <c r="N91" s="25"/>
      <c r="O91" s="25"/>
      <c r="P91" s="25">
        <v>14</v>
      </c>
      <c r="Q91" s="25">
        <v>35</v>
      </c>
      <c r="R91" s="23">
        <f t="shared" si="3"/>
        <v>43</v>
      </c>
      <c r="S91" s="25"/>
      <c r="T91" s="25"/>
      <c r="U91" s="23"/>
      <c r="V91" s="23"/>
      <c r="W91" s="23">
        <v>3</v>
      </c>
      <c r="X91" s="23"/>
      <c r="Y91" s="23"/>
      <c r="Z91" s="23">
        <v>3</v>
      </c>
      <c r="AA91" s="23">
        <v>1</v>
      </c>
      <c r="AB91" s="23"/>
      <c r="AC91" s="23">
        <v>2</v>
      </c>
      <c r="AD91" s="23">
        <v>5</v>
      </c>
      <c r="AE91" s="156">
        <v>5</v>
      </c>
      <c r="AF91" s="23">
        <v>2</v>
      </c>
      <c r="AG91" s="23">
        <v>8</v>
      </c>
      <c r="AH91" s="195">
        <v>8</v>
      </c>
      <c r="AI91" s="23">
        <v>6</v>
      </c>
      <c r="AJ91" s="23"/>
      <c r="AK91" s="23"/>
      <c r="AL91" s="23"/>
      <c r="AM91" s="52">
        <v>2</v>
      </c>
      <c r="AN91" s="23">
        <v>3</v>
      </c>
      <c r="AO91" s="23">
        <v>9</v>
      </c>
      <c r="AP91" s="132"/>
      <c r="AQ91" s="132"/>
      <c r="AR91" s="127"/>
      <c r="AS91" s="140"/>
      <c r="AT91" s="416">
        <v>42587</v>
      </c>
      <c r="AU91" s="415"/>
      <c r="AV91" s="169"/>
      <c r="AW91" s="9"/>
      <c r="AX91" s="9"/>
      <c r="AY91" s="9"/>
      <c r="AZ91" s="9"/>
      <c r="BA91" s="9"/>
      <c r="BB91" s="9"/>
    </row>
    <row r="92" spans="1:54" outlineLevel="1">
      <c r="A92" s="831"/>
      <c r="B92" s="35" t="s">
        <v>520</v>
      </c>
      <c r="C92" s="35"/>
      <c r="D92" s="35"/>
      <c r="E92" s="23" t="s">
        <v>924</v>
      </c>
      <c r="F92" s="23"/>
      <c r="G92" s="35"/>
      <c r="H92" s="25"/>
      <c r="I92" s="25"/>
      <c r="J92" s="25"/>
      <c r="K92" s="25">
        <f t="shared" si="5"/>
        <v>42</v>
      </c>
      <c r="L92" s="25">
        <f t="shared" si="4"/>
        <v>7</v>
      </c>
      <c r="M92" s="25">
        <v>5</v>
      </c>
      <c r="N92" s="25">
        <v>2</v>
      </c>
      <c r="O92" s="25"/>
      <c r="P92" s="25"/>
      <c r="Q92" s="25">
        <v>35</v>
      </c>
      <c r="R92" s="23">
        <f t="shared" si="3"/>
        <v>35</v>
      </c>
      <c r="S92" s="25"/>
      <c r="T92" s="25"/>
      <c r="U92" s="23">
        <v>2</v>
      </c>
      <c r="V92" s="23"/>
      <c r="W92" s="23">
        <v>4</v>
      </c>
      <c r="X92" s="23">
        <v>6</v>
      </c>
      <c r="Y92" s="23">
        <v>6</v>
      </c>
      <c r="Z92" s="23">
        <v>3</v>
      </c>
      <c r="AA92" s="23">
        <v>1</v>
      </c>
      <c r="AB92" s="23"/>
      <c r="AC92" s="23">
        <v>2</v>
      </c>
      <c r="AD92" s="23">
        <v>5</v>
      </c>
      <c r="AE92" s="156"/>
      <c r="AF92" s="23"/>
      <c r="AG92" s="23"/>
      <c r="AH92" s="156"/>
      <c r="AI92" s="23">
        <v>6</v>
      </c>
      <c r="AJ92" s="23"/>
      <c r="AK92" s="23"/>
      <c r="AL92" s="23"/>
      <c r="AM92" s="52">
        <v>2</v>
      </c>
      <c r="AN92" s="23">
        <v>2</v>
      </c>
      <c r="AO92" s="23"/>
      <c r="AP92" s="132"/>
      <c r="AQ92" s="132"/>
      <c r="AR92" s="127"/>
      <c r="AS92" s="140"/>
      <c r="AT92" s="416" t="s">
        <v>1137</v>
      </c>
      <c r="AU92" s="415"/>
      <c r="AV92" s="169"/>
      <c r="AW92" s="9"/>
      <c r="AX92" s="9"/>
      <c r="AY92" s="9"/>
      <c r="AZ92" s="9"/>
      <c r="BA92" s="9"/>
      <c r="BB92" s="9"/>
    </row>
    <row r="93" spans="1:54" outlineLevel="1">
      <c r="A93" s="841" t="s">
        <v>1094</v>
      </c>
      <c r="B93" s="8" t="s">
        <v>1145</v>
      </c>
      <c r="C93" s="35"/>
      <c r="D93" s="35"/>
      <c r="E93" s="23" t="s">
        <v>925</v>
      </c>
      <c r="F93" s="23"/>
      <c r="G93" s="8"/>
      <c r="H93" s="25"/>
      <c r="I93" s="25"/>
      <c r="J93" s="25"/>
      <c r="K93" s="25">
        <f t="shared" si="5"/>
        <v>543</v>
      </c>
      <c r="L93" s="25">
        <f t="shared" si="4"/>
        <v>245</v>
      </c>
      <c r="M93" s="25">
        <v>130</v>
      </c>
      <c r="N93" s="25">
        <v>108</v>
      </c>
      <c r="O93" s="25">
        <v>7</v>
      </c>
      <c r="P93" s="25"/>
      <c r="Q93" s="25">
        <f>R93-AH93</f>
        <v>298</v>
      </c>
      <c r="R93" s="23">
        <f t="shared" si="3"/>
        <v>346</v>
      </c>
      <c r="S93" s="25"/>
      <c r="T93" s="25"/>
      <c r="U93" s="23">
        <v>6</v>
      </c>
      <c r="V93" s="23"/>
      <c r="W93" s="23"/>
      <c r="X93" s="23"/>
      <c r="Y93" s="23"/>
      <c r="Z93" s="23"/>
      <c r="AA93" s="23"/>
      <c r="AB93" s="23">
        <v>12</v>
      </c>
      <c r="AC93" s="23"/>
      <c r="AD93" s="23">
        <v>12</v>
      </c>
      <c r="AE93" s="156">
        <v>30</v>
      </c>
      <c r="AF93" s="23">
        <v>12</v>
      </c>
      <c r="AG93" s="23">
        <v>118</v>
      </c>
      <c r="AH93" s="195">
        <v>48</v>
      </c>
      <c r="AI93" s="23">
        <v>36</v>
      </c>
      <c r="AJ93" s="23">
        <v>24</v>
      </c>
      <c r="AK93" s="23">
        <v>48</v>
      </c>
      <c r="AL93" s="23"/>
      <c r="AM93" s="52"/>
      <c r="AN93" s="23"/>
      <c r="AO93" s="23">
        <v>48</v>
      </c>
      <c r="AP93" s="132"/>
      <c r="AQ93" s="127"/>
      <c r="AR93" s="127"/>
      <c r="AS93" s="140"/>
      <c r="AT93" s="416">
        <v>42622</v>
      </c>
      <c r="AU93" s="415"/>
      <c r="AV93" s="169"/>
      <c r="AW93" s="9"/>
      <c r="AX93" s="9"/>
      <c r="AY93" s="9"/>
      <c r="AZ93" s="9"/>
      <c r="BA93" s="9"/>
      <c r="BB93" s="9"/>
    </row>
    <row r="94" spans="1:54" outlineLevel="1">
      <c r="A94" s="831"/>
      <c r="B94" s="8" t="s">
        <v>1146</v>
      </c>
      <c r="C94" s="35"/>
      <c r="D94" s="35"/>
      <c r="E94" s="23" t="s">
        <v>1147</v>
      </c>
      <c r="F94" s="23"/>
      <c r="G94" s="8"/>
      <c r="H94" s="25"/>
      <c r="I94" s="25"/>
      <c r="J94" s="25"/>
      <c r="K94" s="25">
        <f t="shared" si="5"/>
        <v>98</v>
      </c>
      <c r="L94" s="25">
        <f t="shared" si="4"/>
        <v>75</v>
      </c>
      <c r="M94" s="25">
        <v>45</v>
      </c>
      <c r="N94" s="25">
        <v>26</v>
      </c>
      <c r="O94" s="25">
        <v>4</v>
      </c>
      <c r="P94" s="25"/>
      <c r="Q94" s="25">
        <v>23</v>
      </c>
      <c r="R94" s="23">
        <f t="shared" si="3"/>
        <v>23</v>
      </c>
      <c r="S94" s="25"/>
      <c r="T94" s="25"/>
      <c r="U94" s="23"/>
      <c r="V94" s="23"/>
      <c r="W94" s="23"/>
      <c r="X94" s="23"/>
      <c r="Y94" s="23"/>
      <c r="Z94" s="23"/>
      <c r="AA94" s="23"/>
      <c r="AB94" s="23">
        <v>12</v>
      </c>
      <c r="AC94" s="23"/>
      <c r="AD94" s="23">
        <v>1</v>
      </c>
      <c r="AE94" s="156">
        <v>6</v>
      </c>
      <c r="AF94" s="23"/>
      <c r="AG94" s="23"/>
      <c r="AH94" s="156"/>
      <c r="AI94" s="23">
        <v>2</v>
      </c>
      <c r="AJ94" s="23">
        <v>0</v>
      </c>
      <c r="AK94" s="23">
        <v>2</v>
      </c>
      <c r="AL94" s="23"/>
      <c r="AM94" s="52"/>
      <c r="AN94" s="23"/>
      <c r="AO94" s="23">
        <v>7</v>
      </c>
      <c r="AP94" s="132"/>
      <c r="AQ94" s="127"/>
      <c r="AR94" s="127"/>
      <c r="AS94" s="140"/>
      <c r="AT94" s="416">
        <v>42622</v>
      </c>
      <c r="AU94" s="415"/>
      <c r="AV94" s="169"/>
      <c r="AW94" s="9"/>
      <c r="AX94" s="9"/>
      <c r="AY94" s="9"/>
      <c r="AZ94" s="9"/>
      <c r="BA94" s="9"/>
      <c r="BB94" s="9"/>
    </row>
    <row r="95" spans="1:54" outlineLevel="1">
      <c r="A95" s="831"/>
      <c r="B95" s="294" t="s">
        <v>661</v>
      </c>
      <c r="C95" s="109"/>
      <c r="D95" s="109"/>
      <c r="E95" s="191" t="s">
        <v>662</v>
      </c>
      <c r="F95" s="191"/>
      <c r="G95" s="294"/>
      <c r="H95" s="188"/>
      <c r="I95" s="188"/>
      <c r="J95" s="188"/>
      <c r="K95" s="188">
        <f t="shared" si="5"/>
        <v>61</v>
      </c>
      <c r="L95" s="188">
        <f t="shared" si="4"/>
        <v>50</v>
      </c>
      <c r="M95" s="188">
        <v>12</v>
      </c>
      <c r="N95" s="188">
        <v>32</v>
      </c>
      <c r="O95" s="188">
        <v>6</v>
      </c>
      <c r="P95" s="188"/>
      <c r="Q95" s="188">
        <f>R95</f>
        <v>11</v>
      </c>
      <c r="R95" s="191">
        <f t="shared" si="3"/>
        <v>11</v>
      </c>
      <c r="S95" s="188"/>
      <c r="T95" s="188"/>
      <c r="U95" s="191">
        <v>0</v>
      </c>
      <c r="V95" s="191"/>
      <c r="W95" s="191"/>
      <c r="X95" s="191">
        <v>0</v>
      </c>
      <c r="Y95" s="191">
        <v>0</v>
      </c>
      <c r="Z95" s="191">
        <v>0</v>
      </c>
      <c r="AA95" s="191">
        <v>0</v>
      </c>
      <c r="AB95" s="191">
        <v>2</v>
      </c>
      <c r="AC95" s="191">
        <v>0</v>
      </c>
      <c r="AD95" s="191">
        <v>3</v>
      </c>
      <c r="AE95" s="289">
        <v>0</v>
      </c>
      <c r="AF95" s="191">
        <v>2</v>
      </c>
      <c r="AG95" s="191">
        <v>0</v>
      </c>
      <c r="AH95" s="289">
        <v>0</v>
      </c>
      <c r="AI95" s="191">
        <v>4</v>
      </c>
      <c r="AJ95" s="191">
        <v>0</v>
      </c>
      <c r="AK95" s="191">
        <v>0</v>
      </c>
      <c r="AL95" s="191">
        <v>0</v>
      </c>
      <c r="AM95" s="191"/>
      <c r="AN95" s="191"/>
      <c r="AO95" s="191">
        <v>4</v>
      </c>
      <c r="AP95" s="132"/>
      <c r="AQ95" s="127"/>
      <c r="AR95" s="127"/>
      <c r="AS95" s="140"/>
      <c r="AT95" s="416"/>
      <c r="AU95" s="415"/>
      <c r="AV95" s="169"/>
      <c r="AW95" s="9"/>
      <c r="AX95" s="9"/>
      <c r="AY95" s="9"/>
      <c r="AZ95" s="9"/>
      <c r="BA95" s="9"/>
      <c r="BB95" s="9"/>
    </row>
    <row r="96" spans="1:54" outlineLevel="1">
      <c r="A96" s="831"/>
      <c r="B96" s="294" t="s">
        <v>663</v>
      </c>
      <c r="C96" s="109"/>
      <c r="D96" s="109"/>
      <c r="E96" s="191" t="s">
        <v>664</v>
      </c>
      <c r="F96" s="191"/>
      <c r="G96" s="294"/>
      <c r="H96" s="188"/>
      <c r="I96" s="188"/>
      <c r="J96" s="188"/>
      <c r="K96" s="188">
        <f t="shared" si="5"/>
        <v>60</v>
      </c>
      <c r="L96" s="188">
        <f t="shared" si="4"/>
        <v>0</v>
      </c>
      <c r="M96" s="188">
        <v>0</v>
      </c>
      <c r="N96" s="188">
        <v>0</v>
      </c>
      <c r="O96" s="188">
        <v>0</v>
      </c>
      <c r="P96" s="188"/>
      <c r="Q96" s="188">
        <f>R96</f>
        <v>60</v>
      </c>
      <c r="R96" s="191">
        <f t="shared" si="3"/>
        <v>60</v>
      </c>
      <c r="S96" s="188"/>
      <c r="T96" s="188"/>
      <c r="U96" s="191">
        <v>0</v>
      </c>
      <c r="V96" s="191"/>
      <c r="W96" s="191"/>
      <c r="X96" s="191">
        <v>0</v>
      </c>
      <c r="Y96" s="191">
        <v>0</v>
      </c>
      <c r="Z96" s="191">
        <v>0</v>
      </c>
      <c r="AA96" s="191">
        <v>0</v>
      </c>
      <c r="AB96" s="191">
        <v>0</v>
      </c>
      <c r="AC96" s="191">
        <v>0</v>
      </c>
      <c r="AD96" s="191">
        <v>30</v>
      </c>
      <c r="AE96" s="289">
        <v>0</v>
      </c>
      <c r="AF96" s="191">
        <v>24</v>
      </c>
      <c r="AG96" s="191">
        <v>0</v>
      </c>
      <c r="AH96" s="289">
        <v>0</v>
      </c>
      <c r="AI96" s="191">
        <v>6</v>
      </c>
      <c r="AJ96" s="191">
        <v>0</v>
      </c>
      <c r="AK96" s="191">
        <v>0</v>
      </c>
      <c r="AL96" s="191">
        <v>0</v>
      </c>
      <c r="AM96" s="191"/>
      <c r="AN96" s="191"/>
      <c r="AO96" s="191">
        <v>48</v>
      </c>
      <c r="AP96" s="132"/>
      <c r="AQ96" s="127"/>
      <c r="AR96" s="127"/>
      <c r="AS96" s="140"/>
      <c r="AT96" s="416"/>
      <c r="AU96" s="415"/>
      <c r="AV96" s="169"/>
      <c r="AW96" s="9"/>
      <c r="AX96" s="9"/>
      <c r="AY96" s="9"/>
      <c r="AZ96" s="9"/>
      <c r="BA96" s="9"/>
      <c r="BB96" s="9"/>
    </row>
    <row r="97" spans="1:54" outlineLevel="1">
      <c r="A97" s="831"/>
      <c r="B97" s="294" t="s">
        <v>1148</v>
      </c>
      <c r="C97" s="109"/>
      <c r="D97" s="109"/>
      <c r="E97" s="191" t="s">
        <v>665</v>
      </c>
      <c r="F97" s="191"/>
      <c r="G97" s="294"/>
      <c r="H97" s="188"/>
      <c r="I97" s="188"/>
      <c r="J97" s="188"/>
      <c r="K97" s="188">
        <f t="shared" si="5"/>
        <v>23</v>
      </c>
      <c r="L97" s="188">
        <f t="shared" si="4"/>
        <v>10</v>
      </c>
      <c r="M97" s="188">
        <v>10</v>
      </c>
      <c r="N97" s="188">
        <v>0</v>
      </c>
      <c r="O97" s="188">
        <v>0</v>
      </c>
      <c r="P97" s="188"/>
      <c r="Q97" s="188">
        <f>R97</f>
        <v>13</v>
      </c>
      <c r="R97" s="191">
        <f t="shared" si="3"/>
        <v>13</v>
      </c>
      <c r="S97" s="188"/>
      <c r="T97" s="188"/>
      <c r="U97" s="191">
        <v>0</v>
      </c>
      <c r="V97" s="191"/>
      <c r="W97" s="191"/>
      <c r="X97" s="191">
        <v>0</v>
      </c>
      <c r="Y97" s="191">
        <v>0</v>
      </c>
      <c r="Z97" s="191">
        <v>0</v>
      </c>
      <c r="AA97" s="191">
        <v>0</v>
      </c>
      <c r="AB97" s="191">
        <v>2</v>
      </c>
      <c r="AC97" s="191">
        <v>0</v>
      </c>
      <c r="AD97" s="191">
        <v>3</v>
      </c>
      <c r="AE97" s="289">
        <v>1</v>
      </c>
      <c r="AF97" s="191">
        <v>2</v>
      </c>
      <c r="AG97" s="191">
        <v>0</v>
      </c>
      <c r="AH97" s="289">
        <v>0</v>
      </c>
      <c r="AI97" s="191">
        <v>4</v>
      </c>
      <c r="AJ97" s="191">
        <v>0</v>
      </c>
      <c r="AK97" s="191">
        <v>1</v>
      </c>
      <c r="AL97" s="191">
        <v>0</v>
      </c>
      <c r="AM97" s="191"/>
      <c r="AN97" s="191"/>
      <c r="AO97" s="191">
        <v>2</v>
      </c>
      <c r="AP97" s="132"/>
      <c r="AQ97" s="127"/>
      <c r="AR97" s="127"/>
      <c r="AS97" s="140"/>
      <c r="AT97" s="416"/>
      <c r="AU97" s="415"/>
      <c r="AV97" s="169"/>
      <c r="AW97" s="9"/>
      <c r="AX97" s="9"/>
      <c r="AY97" s="9"/>
      <c r="AZ97" s="9"/>
      <c r="BA97" s="9"/>
      <c r="BB97" s="9"/>
    </row>
    <row r="98" spans="1:54" outlineLevel="1">
      <c r="A98" s="831"/>
      <c r="B98" s="294" t="s">
        <v>1149</v>
      </c>
      <c r="C98" s="109"/>
      <c r="D98" s="109"/>
      <c r="E98" s="191" t="s">
        <v>666</v>
      </c>
      <c r="F98" s="191"/>
      <c r="G98" s="294"/>
      <c r="H98" s="188"/>
      <c r="I98" s="188"/>
      <c r="J98" s="188"/>
      <c r="K98" s="188">
        <f t="shared" si="5"/>
        <v>28</v>
      </c>
      <c r="L98" s="188">
        <f t="shared" si="4"/>
        <v>10</v>
      </c>
      <c r="M98" s="188">
        <v>10</v>
      </c>
      <c r="N98" s="188">
        <v>0</v>
      </c>
      <c r="O98" s="188">
        <v>0</v>
      </c>
      <c r="P98" s="188"/>
      <c r="Q98" s="188">
        <f>R98</f>
        <v>18</v>
      </c>
      <c r="R98" s="191">
        <f t="shared" si="3"/>
        <v>18</v>
      </c>
      <c r="S98" s="188"/>
      <c r="T98" s="188"/>
      <c r="U98" s="191">
        <v>2</v>
      </c>
      <c r="V98" s="191"/>
      <c r="W98" s="191"/>
      <c r="X98" s="191">
        <v>0</v>
      </c>
      <c r="Y98" s="191">
        <v>0</v>
      </c>
      <c r="Z98" s="191">
        <v>0</v>
      </c>
      <c r="AA98" s="191">
        <v>0</v>
      </c>
      <c r="AB98" s="191">
        <v>2</v>
      </c>
      <c r="AC98" s="191">
        <v>0</v>
      </c>
      <c r="AD98" s="191">
        <v>6</v>
      </c>
      <c r="AE98" s="289">
        <v>2</v>
      </c>
      <c r="AF98" s="191">
        <v>3</v>
      </c>
      <c r="AG98" s="191">
        <v>0</v>
      </c>
      <c r="AH98" s="289">
        <v>0</v>
      </c>
      <c r="AI98" s="191">
        <v>2</v>
      </c>
      <c r="AJ98" s="191">
        <v>0</v>
      </c>
      <c r="AK98" s="191">
        <v>1</v>
      </c>
      <c r="AL98" s="191">
        <v>0</v>
      </c>
      <c r="AM98" s="191"/>
      <c r="AN98" s="191"/>
      <c r="AO98" s="191">
        <v>4</v>
      </c>
      <c r="AP98" s="132"/>
      <c r="AQ98" s="127"/>
      <c r="AR98" s="127"/>
      <c r="AS98" s="140"/>
      <c r="AT98" s="416"/>
      <c r="AU98" s="415"/>
      <c r="AV98" s="169"/>
      <c r="AW98" s="9"/>
      <c r="AX98" s="9"/>
      <c r="AY98" s="9"/>
      <c r="AZ98" s="9"/>
      <c r="BA98" s="9"/>
      <c r="BB98" s="9"/>
    </row>
    <row r="99" spans="1:54" outlineLevel="1">
      <c r="A99" s="831"/>
      <c r="B99" s="294" t="s">
        <v>1150</v>
      </c>
      <c r="C99" s="109"/>
      <c r="D99" s="191">
        <v>1</v>
      </c>
      <c r="E99" s="295" t="s">
        <v>1151</v>
      </c>
      <c r="F99" s="191"/>
      <c r="G99" s="294"/>
      <c r="H99" s="188"/>
      <c r="I99" s="188"/>
      <c r="J99" s="188"/>
      <c r="K99" s="288">
        <v>30</v>
      </c>
      <c r="L99" s="188">
        <f t="shared" si="4"/>
        <v>0</v>
      </c>
      <c r="M99" s="188"/>
      <c r="N99" s="188"/>
      <c r="O99" s="188"/>
      <c r="P99" s="188"/>
      <c r="Q99" s="188">
        <f>R99</f>
        <v>28</v>
      </c>
      <c r="R99" s="191">
        <f>SUM(S99:AL99)</f>
        <v>28</v>
      </c>
      <c r="S99" s="188"/>
      <c r="T99" s="188"/>
      <c r="U99" s="217">
        <v>3</v>
      </c>
      <c r="V99" s="217">
        <v>0</v>
      </c>
      <c r="W99" s="217">
        <v>0</v>
      </c>
      <c r="X99" s="217">
        <v>0</v>
      </c>
      <c r="Y99" s="217">
        <v>0</v>
      </c>
      <c r="Z99" s="217">
        <v>3</v>
      </c>
      <c r="AA99" s="217">
        <v>1</v>
      </c>
      <c r="AB99" s="217">
        <v>1</v>
      </c>
      <c r="AC99" s="217">
        <v>1</v>
      </c>
      <c r="AD99" s="217">
        <v>2</v>
      </c>
      <c r="AE99" s="217">
        <v>3</v>
      </c>
      <c r="AF99" s="217">
        <v>2</v>
      </c>
      <c r="AG99" s="217">
        <v>0</v>
      </c>
      <c r="AH99" s="217">
        <v>8</v>
      </c>
      <c r="AI99" s="217">
        <v>2</v>
      </c>
      <c r="AJ99" s="217">
        <v>1</v>
      </c>
      <c r="AK99" s="217">
        <v>1</v>
      </c>
      <c r="AL99" s="217">
        <v>0</v>
      </c>
      <c r="AM99" s="217">
        <v>2</v>
      </c>
      <c r="AN99" s="191"/>
      <c r="AO99" s="191"/>
      <c r="AP99" s="132"/>
      <c r="AQ99" s="127"/>
      <c r="AR99" s="127"/>
      <c r="AS99" s="140"/>
      <c r="AT99" s="416"/>
      <c r="AU99" s="415"/>
      <c r="AV99" s="169"/>
      <c r="AW99" s="9"/>
      <c r="AX99" s="9"/>
      <c r="AY99" s="9"/>
      <c r="AZ99" s="9"/>
      <c r="BA99" s="9"/>
      <c r="BB99" s="9"/>
    </row>
    <row r="100" spans="1:54" outlineLevel="1">
      <c r="A100" s="831"/>
      <c r="B100" s="35" t="s">
        <v>392</v>
      </c>
      <c r="C100" s="35"/>
      <c r="D100" s="35"/>
      <c r="E100" s="23" t="s">
        <v>341</v>
      </c>
      <c r="F100" s="23"/>
      <c r="G100" s="35"/>
      <c r="H100" s="25"/>
      <c r="I100" s="25"/>
      <c r="J100" s="25"/>
      <c r="K100" s="25">
        <f t="shared" si="5"/>
        <v>52</v>
      </c>
      <c r="L100" s="25">
        <f t="shared" si="4"/>
        <v>0</v>
      </c>
      <c r="M100" s="25"/>
      <c r="N100" s="25"/>
      <c r="O100" s="25"/>
      <c r="P100" s="25"/>
      <c r="Q100" s="25">
        <f>R100-AH100</f>
        <v>52</v>
      </c>
      <c r="R100" s="23">
        <f t="shared" si="3"/>
        <v>60</v>
      </c>
      <c r="S100" s="25"/>
      <c r="T100" s="25"/>
      <c r="U100" s="23">
        <v>2</v>
      </c>
      <c r="V100" s="23"/>
      <c r="W100" s="23"/>
      <c r="X100" s="23"/>
      <c r="Y100" s="23"/>
      <c r="Z100" s="23">
        <v>3</v>
      </c>
      <c r="AA100" s="23">
        <v>1</v>
      </c>
      <c r="AB100" s="23">
        <v>2</v>
      </c>
      <c r="AC100" s="23">
        <v>2</v>
      </c>
      <c r="AD100" s="23">
        <v>9</v>
      </c>
      <c r="AE100" s="156">
        <v>5</v>
      </c>
      <c r="AF100" s="23">
        <v>2</v>
      </c>
      <c r="AG100" s="23">
        <v>8</v>
      </c>
      <c r="AH100" s="195">
        <v>8</v>
      </c>
      <c r="AI100" s="23">
        <v>6</v>
      </c>
      <c r="AJ100" s="23">
        <v>4</v>
      </c>
      <c r="AK100" s="23">
        <v>8</v>
      </c>
      <c r="AL100" s="23"/>
      <c r="AM100" s="52"/>
      <c r="AN100" s="23"/>
      <c r="AO100" s="23">
        <v>9</v>
      </c>
      <c r="AP100" s="132"/>
      <c r="AQ100" s="127"/>
      <c r="AR100" s="127"/>
      <c r="AS100" s="140"/>
      <c r="AT100" s="416">
        <v>42622</v>
      </c>
      <c r="AU100" s="415"/>
      <c r="AV100" s="169"/>
      <c r="AW100" s="9"/>
      <c r="AX100" s="9"/>
      <c r="AY100" s="9"/>
      <c r="AZ100" s="9"/>
      <c r="BA100" s="9"/>
      <c r="BB100" s="9"/>
    </row>
    <row r="101" spans="1:54" outlineLevel="1">
      <c r="A101" s="831"/>
      <c r="B101" s="35" t="s">
        <v>523</v>
      </c>
      <c r="C101" s="35"/>
      <c r="D101" s="35"/>
      <c r="E101" s="23" t="s">
        <v>342</v>
      </c>
      <c r="F101" s="23"/>
      <c r="G101" s="35"/>
      <c r="H101" s="25"/>
      <c r="I101" s="25"/>
      <c r="J101" s="25"/>
      <c r="K101" s="25">
        <f t="shared" si="5"/>
        <v>49</v>
      </c>
      <c r="L101" s="25">
        <f t="shared" si="4"/>
        <v>0</v>
      </c>
      <c r="M101" s="25"/>
      <c r="N101" s="25"/>
      <c r="O101" s="25"/>
      <c r="P101" s="25"/>
      <c r="Q101" s="25">
        <f>R101-AH101</f>
        <v>49</v>
      </c>
      <c r="R101" s="23">
        <f t="shared" si="3"/>
        <v>57</v>
      </c>
      <c r="S101" s="25"/>
      <c r="T101" s="25"/>
      <c r="U101" s="23">
        <v>2</v>
      </c>
      <c r="V101" s="23"/>
      <c r="W101" s="23"/>
      <c r="X101" s="23"/>
      <c r="Y101" s="23"/>
      <c r="Z101" s="23">
        <v>3</v>
      </c>
      <c r="AA101" s="23">
        <v>1</v>
      </c>
      <c r="AB101" s="23">
        <v>2</v>
      </c>
      <c r="AC101" s="23">
        <v>2</v>
      </c>
      <c r="AD101" s="23">
        <v>7</v>
      </c>
      <c r="AE101" s="156">
        <v>4</v>
      </c>
      <c r="AF101" s="23">
        <v>2</v>
      </c>
      <c r="AG101" s="23">
        <v>8</v>
      </c>
      <c r="AH101" s="195">
        <v>8</v>
      </c>
      <c r="AI101" s="23">
        <v>6</v>
      </c>
      <c r="AJ101" s="23">
        <v>4</v>
      </c>
      <c r="AK101" s="23">
        <v>8</v>
      </c>
      <c r="AL101" s="23"/>
      <c r="AM101" s="52"/>
      <c r="AN101" s="23"/>
      <c r="AO101" s="23">
        <v>9</v>
      </c>
      <c r="AP101" s="132"/>
      <c r="AQ101" s="127"/>
      <c r="AR101" s="127"/>
      <c r="AS101" s="140"/>
      <c r="AT101" s="416">
        <v>42622</v>
      </c>
      <c r="AU101" s="415"/>
      <c r="AV101" s="169"/>
      <c r="AW101" s="9"/>
      <c r="AX101" s="9"/>
      <c r="AY101" s="9"/>
      <c r="AZ101" s="9"/>
      <c r="BA101" s="9"/>
      <c r="BB101" s="9"/>
    </row>
    <row r="102" spans="1:54" outlineLevel="1">
      <c r="A102" s="830"/>
      <c r="B102" s="35" t="s">
        <v>124</v>
      </c>
      <c r="C102" s="35"/>
      <c r="D102" s="35"/>
      <c r="E102" s="23" t="s">
        <v>343</v>
      </c>
      <c r="F102" s="23"/>
      <c r="G102" s="35" t="s">
        <v>45</v>
      </c>
      <c r="H102" s="25"/>
      <c r="I102" s="25"/>
      <c r="J102" s="25"/>
      <c r="K102" s="25">
        <f t="shared" si="5"/>
        <v>102</v>
      </c>
      <c r="L102" s="25">
        <f t="shared" si="4"/>
        <v>0</v>
      </c>
      <c r="M102" s="25"/>
      <c r="N102" s="25"/>
      <c r="O102" s="25"/>
      <c r="P102" s="25"/>
      <c r="Q102" s="25">
        <f>R102-AH102</f>
        <v>102</v>
      </c>
      <c r="R102" s="23">
        <f t="shared" si="3"/>
        <v>118</v>
      </c>
      <c r="S102" s="25"/>
      <c r="T102" s="25"/>
      <c r="U102" s="23">
        <v>4</v>
      </c>
      <c r="V102" s="23"/>
      <c r="W102" s="23"/>
      <c r="X102" s="23"/>
      <c r="Y102" s="23"/>
      <c r="Z102" s="23">
        <v>6</v>
      </c>
      <c r="AA102" s="23">
        <v>2</v>
      </c>
      <c r="AB102" s="23">
        <v>4</v>
      </c>
      <c r="AC102" s="23">
        <v>4</v>
      </c>
      <c r="AD102" s="23">
        <v>17</v>
      </c>
      <c r="AE102" s="156">
        <v>9</v>
      </c>
      <c r="AF102" s="23">
        <v>4</v>
      </c>
      <c r="AG102" s="23">
        <v>16</v>
      </c>
      <c r="AH102" s="195">
        <v>16</v>
      </c>
      <c r="AI102" s="23">
        <v>12</v>
      </c>
      <c r="AJ102" s="23">
        <v>8</v>
      </c>
      <c r="AK102" s="23">
        <v>16</v>
      </c>
      <c r="AL102" s="23"/>
      <c r="AM102" s="52"/>
      <c r="AN102" s="23"/>
      <c r="AO102" s="23">
        <v>18</v>
      </c>
      <c r="AP102" s="132"/>
      <c r="AQ102" s="127"/>
      <c r="AR102" s="127"/>
      <c r="AS102" s="140"/>
      <c r="AT102" s="416">
        <v>42622</v>
      </c>
      <c r="AU102" s="415"/>
      <c r="AV102" s="169"/>
      <c r="AW102" s="9"/>
      <c r="AX102" s="9"/>
      <c r="AY102" s="9"/>
      <c r="AZ102" s="9"/>
      <c r="BA102" s="9"/>
      <c r="BB102" s="9"/>
    </row>
    <row r="103" spans="1:54" outlineLevel="1">
      <c r="A103" s="831" t="s">
        <v>1152</v>
      </c>
      <c r="B103" s="14" t="s">
        <v>232</v>
      </c>
      <c r="C103" s="36" t="s">
        <v>118</v>
      </c>
      <c r="D103" s="14"/>
      <c r="E103" s="14"/>
      <c r="F103" s="12"/>
      <c r="G103" s="14"/>
      <c r="H103" s="13"/>
      <c r="I103" s="13"/>
      <c r="J103" s="13"/>
      <c r="K103" s="13">
        <f t="shared" si="5"/>
        <v>10</v>
      </c>
      <c r="L103" s="13">
        <f t="shared" si="4"/>
        <v>0</v>
      </c>
      <c r="M103" s="25"/>
      <c r="N103" s="25"/>
      <c r="O103" s="25"/>
      <c r="P103" s="25"/>
      <c r="Q103" s="25">
        <v>10</v>
      </c>
      <c r="R103" s="23">
        <f t="shared" si="3"/>
        <v>10</v>
      </c>
      <c r="S103" s="13"/>
      <c r="T103" s="13"/>
      <c r="U103" s="12">
        <v>4</v>
      </c>
      <c r="V103" s="12"/>
      <c r="W103" s="12"/>
      <c r="X103" s="12"/>
      <c r="Y103" s="12"/>
      <c r="Z103" s="12"/>
      <c r="AA103" s="12"/>
      <c r="AB103" s="12">
        <v>4</v>
      </c>
      <c r="AC103" s="12">
        <v>2</v>
      </c>
      <c r="AD103" s="12"/>
      <c r="AE103" s="45"/>
      <c r="AF103" s="12"/>
      <c r="AG103" s="12"/>
      <c r="AH103" s="45"/>
      <c r="AI103" s="12"/>
      <c r="AJ103" s="12"/>
      <c r="AK103" s="12"/>
      <c r="AL103" s="12"/>
      <c r="AM103" s="130">
        <v>2</v>
      </c>
      <c r="AN103" s="23"/>
      <c r="AO103" s="23"/>
      <c r="AP103" s="132"/>
      <c r="AQ103" s="132"/>
      <c r="AR103" s="127"/>
      <c r="AS103" s="140"/>
      <c r="AT103" s="416">
        <v>42599</v>
      </c>
      <c r="AU103" s="415"/>
      <c r="AV103" s="169"/>
      <c r="AW103" s="9"/>
      <c r="AX103" s="9"/>
      <c r="AY103" s="9"/>
      <c r="AZ103" s="9"/>
      <c r="BA103" s="9"/>
      <c r="BB103" s="9"/>
    </row>
    <row r="104" spans="1:54" outlineLevel="1">
      <c r="A104" s="831"/>
      <c r="B104" s="14" t="s">
        <v>874</v>
      </c>
      <c r="C104" s="36" t="s">
        <v>118</v>
      </c>
      <c r="D104" s="14"/>
      <c r="E104" s="14"/>
      <c r="F104" s="12"/>
      <c r="G104" s="14"/>
      <c r="H104" s="13"/>
      <c r="I104" s="13"/>
      <c r="J104" s="13"/>
      <c r="K104" s="13">
        <f t="shared" si="5"/>
        <v>10</v>
      </c>
      <c r="L104" s="13">
        <f t="shared" si="4"/>
        <v>0</v>
      </c>
      <c r="M104" s="25"/>
      <c r="N104" s="25"/>
      <c r="O104" s="25"/>
      <c r="P104" s="25"/>
      <c r="Q104" s="25">
        <v>10</v>
      </c>
      <c r="R104" s="23">
        <f t="shared" si="3"/>
        <v>10</v>
      </c>
      <c r="S104" s="13"/>
      <c r="T104" s="13"/>
      <c r="U104" s="12">
        <v>1</v>
      </c>
      <c r="V104" s="12"/>
      <c r="W104" s="12"/>
      <c r="X104" s="12"/>
      <c r="Y104" s="12"/>
      <c r="Z104" s="12">
        <v>3</v>
      </c>
      <c r="AA104" s="12">
        <v>1</v>
      </c>
      <c r="AB104" s="12"/>
      <c r="AC104" s="12"/>
      <c r="AD104" s="12">
        <v>5</v>
      </c>
      <c r="AE104" s="45"/>
      <c r="AF104" s="12"/>
      <c r="AG104" s="12"/>
      <c r="AH104" s="45"/>
      <c r="AI104" s="12"/>
      <c r="AJ104" s="12"/>
      <c r="AK104" s="12"/>
      <c r="AL104" s="12"/>
      <c r="AM104" s="130"/>
      <c r="AN104" s="23"/>
      <c r="AO104" s="23"/>
      <c r="AP104" s="132"/>
      <c r="AQ104" s="127"/>
      <c r="AR104" s="127"/>
      <c r="AS104" s="140"/>
      <c r="AT104" s="416">
        <v>42599</v>
      </c>
      <c r="AU104" s="415"/>
      <c r="AV104" s="169"/>
      <c r="AW104" s="9"/>
      <c r="AX104" s="9"/>
      <c r="AY104" s="9"/>
      <c r="AZ104" s="9"/>
      <c r="BA104" s="9"/>
      <c r="BB104" s="9"/>
    </row>
    <row r="105" spans="1:54" outlineLevel="1">
      <c r="A105" s="831"/>
      <c r="B105" s="14" t="s">
        <v>47</v>
      </c>
      <c r="C105" s="36" t="s">
        <v>118</v>
      </c>
      <c r="D105" s="14"/>
      <c r="E105" s="12"/>
      <c r="F105" s="12"/>
      <c r="G105" s="14"/>
      <c r="H105" s="13"/>
      <c r="I105" s="13"/>
      <c r="J105" s="13"/>
      <c r="K105" s="13">
        <f t="shared" si="5"/>
        <v>48</v>
      </c>
      <c r="L105" s="13">
        <f t="shared" si="4"/>
        <v>0</v>
      </c>
      <c r="M105" s="25"/>
      <c r="N105" s="25"/>
      <c r="O105" s="25"/>
      <c r="P105" s="25"/>
      <c r="Q105" s="25">
        <f>R105-AH105</f>
        <v>48</v>
      </c>
      <c r="R105" s="23">
        <f t="shared" si="3"/>
        <v>56</v>
      </c>
      <c r="S105" s="13"/>
      <c r="T105" s="13"/>
      <c r="U105" s="12"/>
      <c r="V105" s="12"/>
      <c r="W105" s="12"/>
      <c r="X105" s="12"/>
      <c r="Y105" s="12"/>
      <c r="Z105" s="12"/>
      <c r="AA105" s="12"/>
      <c r="AB105" s="12">
        <v>4</v>
      </c>
      <c r="AC105" s="12">
        <v>2</v>
      </c>
      <c r="AD105" s="12">
        <v>9</v>
      </c>
      <c r="AE105" s="45">
        <v>5</v>
      </c>
      <c r="AF105" s="12">
        <v>2</v>
      </c>
      <c r="AG105" s="12">
        <v>8</v>
      </c>
      <c r="AH105" s="110">
        <v>8</v>
      </c>
      <c r="AI105" s="12">
        <v>6</v>
      </c>
      <c r="AJ105" s="12">
        <v>4</v>
      </c>
      <c r="AK105" s="12">
        <v>8</v>
      </c>
      <c r="AL105" s="12"/>
      <c r="AM105" s="130">
        <v>2</v>
      </c>
      <c r="AN105" s="23"/>
      <c r="AO105" s="23">
        <v>9</v>
      </c>
      <c r="AP105" s="132"/>
      <c r="AQ105" s="132"/>
      <c r="AR105" s="127"/>
      <c r="AS105" s="140"/>
      <c r="AT105" s="416">
        <v>42629</v>
      </c>
      <c r="AU105" s="415"/>
      <c r="AV105" s="169"/>
      <c r="AW105" s="9"/>
      <c r="AX105" s="9"/>
      <c r="AY105" s="9"/>
      <c r="AZ105" s="9"/>
      <c r="BA105" s="9"/>
      <c r="BB105" s="9"/>
    </row>
    <row r="106" spans="1:54">
      <c r="A106" s="18" t="s">
        <v>49</v>
      </c>
      <c r="B106" s="21"/>
      <c r="C106" s="21"/>
      <c r="D106" s="21"/>
      <c r="E106" s="19"/>
      <c r="F106" s="19"/>
      <c r="G106" s="21"/>
      <c r="H106" s="20"/>
      <c r="I106" s="20"/>
      <c r="J106" s="20"/>
      <c r="K106" s="20"/>
      <c r="L106" s="20"/>
      <c r="M106" s="20"/>
      <c r="N106" s="20"/>
      <c r="O106" s="20"/>
      <c r="P106" s="20"/>
      <c r="Q106" s="20"/>
      <c r="R106" s="19"/>
      <c r="S106" s="20"/>
      <c r="T106" s="20"/>
      <c r="U106" s="19"/>
      <c r="V106" s="19"/>
      <c r="W106" s="19"/>
      <c r="X106" s="19"/>
      <c r="Y106" s="19"/>
      <c r="Z106" s="19"/>
      <c r="AA106" s="19"/>
      <c r="AB106" s="19"/>
      <c r="AC106" s="19"/>
      <c r="AD106" s="19"/>
      <c r="AE106" s="129"/>
      <c r="AF106" s="19"/>
      <c r="AG106" s="19"/>
      <c r="AH106" s="129"/>
      <c r="AI106" s="19"/>
      <c r="AJ106" s="19"/>
      <c r="AK106" s="19"/>
      <c r="AL106" s="19"/>
      <c r="AM106" s="19"/>
      <c r="AN106" s="203"/>
      <c r="AO106" s="203"/>
      <c r="AP106" s="132"/>
      <c r="AQ106" s="127"/>
      <c r="AR106" s="127"/>
      <c r="AS106" s="278"/>
      <c r="AT106" s="19"/>
      <c r="AU106" s="19"/>
      <c r="AV106" s="168"/>
      <c r="AW106" s="19"/>
      <c r="AX106" s="19"/>
      <c r="AY106" s="19"/>
      <c r="AZ106" s="19"/>
      <c r="BA106" s="19"/>
      <c r="BB106" s="19"/>
    </row>
    <row r="107" spans="1:54" outlineLevel="1">
      <c r="A107" s="296"/>
      <c r="B107" s="42" t="s">
        <v>875</v>
      </c>
      <c r="C107" s="42"/>
      <c r="D107" s="42"/>
      <c r="E107" s="27"/>
      <c r="F107" s="27"/>
      <c r="G107" s="42"/>
      <c r="H107" s="32"/>
      <c r="I107" s="32"/>
      <c r="J107" s="32"/>
      <c r="K107" s="32"/>
      <c r="L107" s="32"/>
      <c r="M107" s="32"/>
      <c r="N107" s="32"/>
      <c r="O107" s="32"/>
      <c r="P107" s="32"/>
      <c r="Q107" s="32">
        <v>480</v>
      </c>
      <c r="R107" s="27">
        <f t="shared" ref="R107:R133" si="6">SUM(S107:AL107)</f>
        <v>480</v>
      </c>
      <c r="S107" s="32"/>
      <c r="T107" s="32"/>
      <c r="U107" s="27"/>
      <c r="V107" s="27"/>
      <c r="W107" s="27"/>
      <c r="X107" s="27"/>
      <c r="Y107" s="27"/>
      <c r="Z107" s="27"/>
      <c r="AA107" s="27"/>
      <c r="AB107" s="27">
        <v>32</v>
      </c>
      <c r="AC107" s="27"/>
      <c r="AD107" s="27">
        <v>32</v>
      </c>
      <c r="AE107" s="233">
        <v>144</v>
      </c>
      <c r="AF107" s="27">
        <v>32</v>
      </c>
      <c r="AG107" s="27">
        <v>112</v>
      </c>
      <c r="AH107" s="233"/>
      <c r="AI107" s="27">
        <v>64</v>
      </c>
      <c r="AJ107" s="27">
        <v>32</v>
      </c>
      <c r="AK107" s="27">
        <v>32</v>
      </c>
      <c r="AL107" s="27"/>
      <c r="AM107" s="197"/>
      <c r="AN107" s="27"/>
      <c r="AO107" s="27">
        <v>48</v>
      </c>
      <c r="AP107" s="132"/>
      <c r="AQ107" s="127"/>
      <c r="AR107" s="127"/>
      <c r="AS107" s="12"/>
      <c r="AT107" s="12"/>
      <c r="AU107" s="12"/>
      <c r="AW107" s="285"/>
      <c r="AX107" s="285"/>
      <c r="AY107" s="285"/>
      <c r="AZ107" s="285"/>
      <c r="BA107" s="285"/>
      <c r="BB107" s="285"/>
    </row>
    <row r="108" spans="1:54" ht="15.75" customHeight="1" outlineLevel="1">
      <c r="A108" s="829" t="s">
        <v>1064</v>
      </c>
      <c r="B108" s="14" t="s">
        <v>1153</v>
      </c>
      <c r="C108" s="14"/>
      <c r="D108" s="14"/>
      <c r="E108" s="12"/>
      <c r="F108" s="12"/>
      <c r="G108" s="14" t="s">
        <v>46</v>
      </c>
      <c r="H108" s="13"/>
      <c r="I108" s="13"/>
      <c r="J108" s="13"/>
      <c r="K108" s="13"/>
      <c r="L108" s="25">
        <v>84</v>
      </c>
      <c r="M108" s="13"/>
      <c r="N108" s="13"/>
      <c r="O108" s="13"/>
      <c r="P108" s="13"/>
      <c r="Q108" s="13">
        <v>31</v>
      </c>
      <c r="R108" s="12">
        <f t="shared" si="6"/>
        <v>31</v>
      </c>
      <c r="S108" s="13"/>
      <c r="T108" s="13"/>
      <c r="U108" s="12"/>
      <c r="V108" s="12"/>
      <c r="W108" s="12"/>
      <c r="X108" s="12"/>
      <c r="Y108" s="12"/>
      <c r="Z108" s="12"/>
      <c r="AA108" s="12"/>
      <c r="AB108" s="12">
        <v>2</v>
      </c>
      <c r="AC108" s="12"/>
      <c r="AD108" s="12">
        <v>3</v>
      </c>
      <c r="AE108" s="45">
        <v>9</v>
      </c>
      <c r="AF108" s="12">
        <v>2</v>
      </c>
      <c r="AG108" s="12">
        <v>7</v>
      </c>
      <c r="AH108" s="45"/>
      <c r="AI108" s="12">
        <v>4</v>
      </c>
      <c r="AJ108" s="12">
        <v>2</v>
      </c>
      <c r="AK108" s="12">
        <v>2</v>
      </c>
      <c r="AL108" s="12"/>
      <c r="AM108" s="130"/>
      <c r="AN108" s="23"/>
      <c r="AO108" s="23">
        <v>8</v>
      </c>
      <c r="AP108" s="132"/>
      <c r="AQ108" s="127"/>
      <c r="AR108" s="127"/>
      <c r="AS108" s="140"/>
      <c r="AT108" s="416"/>
      <c r="AU108" s="415"/>
      <c r="AV108" s="169"/>
      <c r="AW108" s="9"/>
      <c r="AX108" s="9"/>
      <c r="AY108" s="9"/>
      <c r="AZ108" s="9"/>
      <c r="BA108" s="9"/>
      <c r="BB108" s="9"/>
    </row>
    <row r="109" spans="1:54" ht="15.75" customHeight="1" outlineLevel="1">
      <c r="A109" s="831"/>
      <c r="B109" s="38" t="s">
        <v>1154</v>
      </c>
      <c r="C109" s="38" t="s">
        <v>76</v>
      </c>
      <c r="D109" s="27">
        <v>4</v>
      </c>
      <c r="E109" s="12" t="s">
        <v>61</v>
      </c>
      <c r="F109" s="12"/>
      <c r="G109" s="14"/>
      <c r="H109" s="13"/>
      <c r="I109" s="13"/>
      <c r="J109" s="13"/>
      <c r="K109" s="13"/>
      <c r="L109" s="25"/>
      <c r="M109" s="13"/>
      <c r="N109" s="13"/>
      <c r="O109" s="13"/>
      <c r="P109" s="13"/>
      <c r="Q109" s="13">
        <v>124</v>
      </c>
      <c r="R109" s="12">
        <f t="shared" si="6"/>
        <v>124</v>
      </c>
      <c r="S109" s="13"/>
      <c r="T109" s="13"/>
      <c r="U109" s="12"/>
      <c r="V109" s="12"/>
      <c r="W109" s="12"/>
      <c r="X109" s="12"/>
      <c r="Y109" s="12"/>
      <c r="Z109" s="12"/>
      <c r="AA109" s="12"/>
      <c r="AB109" s="136">
        <v>8</v>
      </c>
      <c r="AC109" s="12"/>
      <c r="AD109" s="12">
        <v>12</v>
      </c>
      <c r="AE109" s="45">
        <v>36</v>
      </c>
      <c r="AF109" s="136">
        <v>8</v>
      </c>
      <c r="AG109" s="12">
        <v>28</v>
      </c>
      <c r="AH109" s="45"/>
      <c r="AI109" s="136">
        <v>16</v>
      </c>
      <c r="AJ109" s="136">
        <v>8</v>
      </c>
      <c r="AK109" s="136">
        <v>8</v>
      </c>
      <c r="AL109" s="12"/>
      <c r="AM109" s="130"/>
      <c r="AN109" s="23"/>
      <c r="AO109" s="23">
        <v>32</v>
      </c>
      <c r="AP109" s="132"/>
      <c r="AQ109" s="127"/>
      <c r="AR109" s="127"/>
      <c r="AS109" s="140"/>
      <c r="AT109" s="416"/>
      <c r="AU109" s="415"/>
      <c r="AV109" s="169"/>
      <c r="AW109" s="9"/>
      <c r="AX109" s="9"/>
      <c r="AY109" s="9"/>
      <c r="AZ109" s="9"/>
      <c r="BA109" s="9"/>
      <c r="BB109" s="9"/>
    </row>
    <row r="110" spans="1:54" ht="15.75" customHeight="1" outlineLevel="1">
      <c r="A110" s="831"/>
      <c r="B110" s="38" t="s">
        <v>110</v>
      </c>
      <c r="C110" s="38" t="s">
        <v>76</v>
      </c>
      <c r="D110" s="14"/>
      <c r="E110" s="12" t="s">
        <v>1155</v>
      </c>
      <c r="F110" s="12"/>
      <c r="G110" s="14"/>
      <c r="H110" s="13"/>
      <c r="I110" s="13"/>
      <c r="J110" s="13"/>
      <c r="K110" s="13"/>
      <c r="L110" s="25"/>
      <c r="M110" s="13"/>
      <c r="N110" s="13"/>
      <c r="O110" s="13"/>
      <c r="P110" s="13"/>
      <c r="Q110" s="13">
        <v>31</v>
      </c>
      <c r="R110" s="12">
        <f t="shared" si="6"/>
        <v>31</v>
      </c>
      <c r="S110" s="13"/>
      <c r="T110" s="13"/>
      <c r="U110" s="12"/>
      <c r="V110" s="12"/>
      <c r="W110" s="12"/>
      <c r="X110" s="12"/>
      <c r="Y110" s="12"/>
      <c r="Z110" s="12"/>
      <c r="AA110" s="12"/>
      <c r="AB110" s="12">
        <v>2</v>
      </c>
      <c r="AC110" s="12"/>
      <c r="AD110" s="12">
        <v>3</v>
      </c>
      <c r="AE110" s="45">
        <v>9</v>
      </c>
      <c r="AF110" s="12">
        <v>2</v>
      </c>
      <c r="AG110" s="12">
        <v>7</v>
      </c>
      <c r="AH110" s="45"/>
      <c r="AI110" s="12">
        <v>4</v>
      </c>
      <c r="AJ110" s="12">
        <v>2</v>
      </c>
      <c r="AK110" s="12">
        <v>2</v>
      </c>
      <c r="AL110" s="12"/>
      <c r="AM110" s="130"/>
      <c r="AN110" s="23"/>
      <c r="AO110" s="23">
        <v>8</v>
      </c>
      <c r="AP110" s="132"/>
      <c r="AQ110" s="127"/>
      <c r="AR110" s="127"/>
      <c r="AS110" s="140"/>
      <c r="AT110" s="416"/>
      <c r="AU110" s="415"/>
      <c r="AV110" s="169"/>
      <c r="AW110" s="9"/>
      <c r="AX110" s="9"/>
      <c r="AY110" s="9"/>
      <c r="AZ110" s="9"/>
      <c r="BA110" s="9"/>
      <c r="BB110" s="9"/>
    </row>
    <row r="111" spans="1:54" ht="15.75" customHeight="1" outlineLevel="1">
      <c r="A111" s="831"/>
      <c r="B111" s="38" t="s">
        <v>111</v>
      </c>
      <c r="C111" s="38" t="s">
        <v>76</v>
      </c>
      <c r="D111" s="14"/>
      <c r="E111" s="12" t="s">
        <v>1156</v>
      </c>
      <c r="F111" s="12"/>
      <c r="G111" s="14"/>
      <c r="H111" s="13"/>
      <c r="I111" s="13"/>
      <c r="J111" s="13"/>
      <c r="K111" s="13"/>
      <c r="L111" s="25"/>
      <c r="M111" s="13"/>
      <c r="N111" s="13"/>
      <c r="O111" s="13"/>
      <c r="P111" s="13"/>
      <c r="Q111" s="13">
        <v>31</v>
      </c>
      <c r="R111" s="12">
        <f t="shared" si="6"/>
        <v>31</v>
      </c>
      <c r="S111" s="13"/>
      <c r="T111" s="13"/>
      <c r="U111" s="12"/>
      <c r="V111" s="12"/>
      <c r="W111" s="12"/>
      <c r="X111" s="12"/>
      <c r="Y111" s="12"/>
      <c r="Z111" s="12"/>
      <c r="AA111" s="12"/>
      <c r="AB111" s="12">
        <v>2</v>
      </c>
      <c r="AC111" s="12"/>
      <c r="AD111" s="12">
        <v>3</v>
      </c>
      <c r="AE111" s="45">
        <v>9</v>
      </c>
      <c r="AF111" s="12">
        <v>2</v>
      </c>
      <c r="AG111" s="12">
        <v>7</v>
      </c>
      <c r="AH111" s="45"/>
      <c r="AI111" s="12">
        <v>4</v>
      </c>
      <c r="AJ111" s="12">
        <v>2</v>
      </c>
      <c r="AK111" s="12">
        <v>2</v>
      </c>
      <c r="AL111" s="12"/>
      <c r="AM111" s="130"/>
      <c r="AN111" s="23"/>
      <c r="AO111" s="23">
        <v>8</v>
      </c>
      <c r="AP111" s="132"/>
      <c r="AQ111" s="127"/>
      <c r="AR111" s="127"/>
      <c r="AS111" s="140"/>
      <c r="AT111" s="416"/>
      <c r="AU111" s="415"/>
      <c r="AV111" s="169"/>
      <c r="AW111" s="9"/>
      <c r="AX111" s="9"/>
      <c r="AY111" s="9"/>
      <c r="AZ111" s="9"/>
      <c r="BA111" s="9"/>
      <c r="BB111" s="9"/>
    </row>
    <row r="112" spans="1:54" ht="15.75" customHeight="1" outlineLevel="1">
      <c r="A112" s="831"/>
      <c r="B112" s="38" t="s">
        <v>112</v>
      </c>
      <c r="C112" s="38" t="s">
        <v>76</v>
      </c>
      <c r="D112" s="14"/>
      <c r="E112" s="12" t="s">
        <v>259</v>
      </c>
      <c r="F112" s="12"/>
      <c r="G112" s="14"/>
      <c r="H112" s="13"/>
      <c r="I112" s="13"/>
      <c r="J112" s="13"/>
      <c r="K112" s="13"/>
      <c r="L112" s="25"/>
      <c r="M112" s="13"/>
      <c r="N112" s="13"/>
      <c r="O112" s="13"/>
      <c r="P112" s="13"/>
      <c r="Q112" s="13">
        <v>31</v>
      </c>
      <c r="R112" s="12">
        <f t="shared" si="6"/>
        <v>31</v>
      </c>
      <c r="S112" s="13"/>
      <c r="T112" s="13"/>
      <c r="U112" s="12"/>
      <c r="V112" s="12"/>
      <c r="W112" s="12"/>
      <c r="X112" s="12"/>
      <c r="Y112" s="12"/>
      <c r="Z112" s="12"/>
      <c r="AA112" s="12"/>
      <c r="AB112" s="12">
        <v>2</v>
      </c>
      <c r="AC112" s="12"/>
      <c r="AD112" s="12">
        <v>3</v>
      </c>
      <c r="AE112" s="45">
        <v>9</v>
      </c>
      <c r="AF112" s="12">
        <v>2</v>
      </c>
      <c r="AG112" s="12">
        <v>7</v>
      </c>
      <c r="AH112" s="45"/>
      <c r="AI112" s="12">
        <v>4</v>
      </c>
      <c r="AJ112" s="12">
        <v>2</v>
      </c>
      <c r="AK112" s="12">
        <v>2</v>
      </c>
      <c r="AL112" s="12"/>
      <c r="AM112" s="130"/>
      <c r="AN112" s="23"/>
      <c r="AO112" s="23">
        <v>8</v>
      </c>
      <c r="AP112" s="132"/>
      <c r="AQ112" s="127"/>
      <c r="AR112" s="127"/>
      <c r="AS112" s="140"/>
      <c r="AT112" s="416"/>
      <c r="AU112" s="415"/>
      <c r="AV112" s="169"/>
      <c r="AW112" s="9"/>
      <c r="AX112" s="9"/>
      <c r="AY112" s="9"/>
      <c r="AZ112" s="9"/>
      <c r="BA112" s="9"/>
      <c r="BB112" s="9"/>
    </row>
    <row r="113" spans="1:54" ht="15.75" customHeight="1" outlineLevel="1">
      <c r="A113" s="831"/>
      <c r="B113" s="36" t="s">
        <v>1157</v>
      </c>
      <c r="C113" s="38"/>
      <c r="D113" s="14"/>
      <c r="E113" s="12" t="s">
        <v>1158</v>
      </c>
      <c r="F113" s="12"/>
      <c r="G113" s="14"/>
      <c r="H113" s="13"/>
      <c r="I113" s="13"/>
      <c r="J113" s="13"/>
      <c r="K113" s="13"/>
      <c r="L113" s="25"/>
      <c r="M113" s="13"/>
      <c r="N113" s="13"/>
      <c r="O113" s="13"/>
      <c r="P113" s="13"/>
      <c r="Q113" s="13">
        <v>31</v>
      </c>
      <c r="R113" s="12">
        <f t="shared" si="6"/>
        <v>31</v>
      </c>
      <c r="S113" s="13"/>
      <c r="T113" s="13"/>
      <c r="U113" s="12"/>
      <c r="V113" s="12"/>
      <c r="W113" s="12"/>
      <c r="X113" s="12"/>
      <c r="Y113" s="12"/>
      <c r="Z113" s="12"/>
      <c r="AA113" s="12"/>
      <c r="AB113" s="12">
        <v>2</v>
      </c>
      <c r="AC113" s="12"/>
      <c r="AD113" s="12">
        <v>3</v>
      </c>
      <c r="AE113" s="45">
        <v>9</v>
      </c>
      <c r="AF113" s="12">
        <v>2</v>
      </c>
      <c r="AG113" s="12">
        <v>7</v>
      </c>
      <c r="AH113" s="45"/>
      <c r="AI113" s="12">
        <v>4</v>
      </c>
      <c r="AJ113" s="12">
        <v>2</v>
      </c>
      <c r="AK113" s="12">
        <v>2</v>
      </c>
      <c r="AL113" s="12"/>
      <c r="AM113" s="130"/>
      <c r="AN113" s="23"/>
      <c r="AO113" s="23">
        <v>8</v>
      </c>
      <c r="AP113" s="132"/>
      <c r="AQ113" s="127"/>
      <c r="AR113" s="127"/>
      <c r="AS113" s="140"/>
      <c r="AT113" s="416"/>
      <c r="AU113" s="415"/>
      <c r="AV113" s="169"/>
      <c r="AW113" s="9"/>
      <c r="AX113" s="9"/>
      <c r="AY113" s="9"/>
      <c r="AZ113" s="9"/>
      <c r="BA113" s="9"/>
      <c r="BB113" s="9"/>
    </row>
    <row r="114" spans="1:54" ht="15.75" customHeight="1" outlineLevel="1">
      <c r="A114" s="831"/>
      <c r="B114" s="14" t="s">
        <v>526</v>
      </c>
      <c r="C114" s="14"/>
      <c r="D114" s="14"/>
      <c r="E114" s="12"/>
      <c r="F114" s="12"/>
      <c r="G114" s="14" t="s">
        <v>46</v>
      </c>
      <c r="H114" s="13"/>
      <c r="I114" s="13"/>
      <c r="J114" s="13"/>
      <c r="K114" s="13"/>
      <c r="L114" s="25">
        <v>118</v>
      </c>
      <c r="M114" s="13"/>
      <c r="N114" s="13"/>
      <c r="O114" s="13"/>
      <c r="P114" s="13"/>
      <c r="Q114" s="13">
        <v>22</v>
      </c>
      <c r="R114" s="12">
        <f t="shared" si="6"/>
        <v>22</v>
      </c>
      <c r="S114" s="13"/>
      <c r="T114" s="13"/>
      <c r="U114" s="12"/>
      <c r="V114" s="12"/>
      <c r="W114" s="12"/>
      <c r="X114" s="12"/>
      <c r="Y114" s="12"/>
      <c r="Z114" s="12"/>
      <c r="AA114" s="12"/>
      <c r="AB114" s="12">
        <v>2</v>
      </c>
      <c r="AC114" s="12"/>
      <c r="AD114" s="12"/>
      <c r="AE114" s="45">
        <v>6</v>
      </c>
      <c r="AF114" s="12">
        <v>4</v>
      </c>
      <c r="AG114" s="12">
        <v>2</v>
      </c>
      <c r="AH114" s="45"/>
      <c r="AI114" s="12">
        <v>4</v>
      </c>
      <c r="AJ114" s="12">
        <v>2</v>
      </c>
      <c r="AK114" s="12">
        <v>2</v>
      </c>
      <c r="AL114" s="12"/>
      <c r="AM114" s="130"/>
      <c r="AN114" s="23"/>
      <c r="AO114" s="23">
        <v>12</v>
      </c>
      <c r="AP114" s="132"/>
      <c r="AQ114" s="127"/>
      <c r="AR114" s="127"/>
      <c r="AS114" s="140"/>
      <c r="AT114" s="416"/>
      <c r="AU114" s="415"/>
      <c r="AV114" s="169"/>
      <c r="AW114" s="9"/>
      <c r="AX114" s="9"/>
      <c r="AY114" s="9"/>
      <c r="AZ114" s="9"/>
      <c r="BA114" s="9"/>
      <c r="BB114" s="9"/>
    </row>
    <row r="115" spans="1:54" ht="15.75" customHeight="1" outlineLevel="1">
      <c r="A115" s="831"/>
      <c r="B115" s="36" t="s">
        <v>1159</v>
      </c>
      <c r="C115" s="38" t="s">
        <v>1160</v>
      </c>
      <c r="D115" s="14"/>
      <c r="E115" s="12" t="s">
        <v>1161</v>
      </c>
      <c r="F115" s="12"/>
      <c r="G115" s="14"/>
      <c r="H115" s="13"/>
      <c r="I115" s="13"/>
      <c r="J115" s="13"/>
      <c r="K115" s="13"/>
      <c r="L115" s="13"/>
      <c r="M115" s="13"/>
      <c r="N115" s="13"/>
      <c r="O115" s="13"/>
      <c r="P115" s="13"/>
      <c r="Q115" s="13">
        <v>22</v>
      </c>
      <c r="R115" s="12">
        <f t="shared" si="6"/>
        <v>22</v>
      </c>
      <c r="S115" s="13"/>
      <c r="T115" s="13"/>
      <c r="U115" s="12"/>
      <c r="V115" s="12"/>
      <c r="W115" s="12"/>
      <c r="X115" s="12"/>
      <c r="Y115" s="12"/>
      <c r="Z115" s="12"/>
      <c r="AA115" s="12"/>
      <c r="AB115" s="12">
        <v>2</v>
      </c>
      <c r="AC115" s="12"/>
      <c r="AD115" s="12">
        <v>4</v>
      </c>
      <c r="AE115" s="45">
        <v>6</v>
      </c>
      <c r="AF115" s="12"/>
      <c r="AG115" s="12">
        <v>2</v>
      </c>
      <c r="AH115" s="45"/>
      <c r="AI115" s="12">
        <v>4</v>
      </c>
      <c r="AJ115" s="12">
        <v>2</v>
      </c>
      <c r="AK115" s="12">
        <v>2</v>
      </c>
      <c r="AL115" s="12"/>
      <c r="AM115" s="130"/>
      <c r="AN115" s="23"/>
      <c r="AO115" s="23">
        <v>12</v>
      </c>
      <c r="AP115" s="132"/>
      <c r="AQ115" s="127"/>
      <c r="AR115" s="127"/>
      <c r="AS115" s="140"/>
      <c r="AT115" s="416"/>
      <c r="AU115" s="415"/>
      <c r="AV115" s="169"/>
      <c r="AW115" s="9"/>
      <c r="AX115" s="9"/>
      <c r="AY115" s="9"/>
      <c r="AZ115" s="9"/>
      <c r="BA115" s="9"/>
      <c r="BB115" s="9"/>
    </row>
    <row r="116" spans="1:54" s="44" customFormat="1" ht="26.25" customHeight="1" outlineLevel="1">
      <c r="A116" s="831"/>
      <c r="B116" s="14" t="s">
        <v>527</v>
      </c>
      <c r="C116" s="12"/>
      <c r="D116" s="12"/>
      <c r="E116" s="12" t="s">
        <v>876</v>
      </c>
      <c r="F116" s="12"/>
      <c r="G116" s="12" t="s">
        <v>46</v>
      </c>
      <c r="H116" s="13"/>
      <c r="I116" s="13"/>
      <c r="J116" s="13"/>
      <c r="K116" s="13"/>
      <c r="L116" s="13">
        <v>76</v>
      </c>
      <c r="M116" s="13"/>
      <c r="N116" s="13"/>
      <c r="O116" s="13"/>
      <c r="P116" s="13"/>
      <c r="Q116" s="13">
        <v>9</v>
      </c>
      <c r="R116" s="12">
        <f t="shared" si="6"/>
        <v>9</v>
      </c>
      <c r="S116" s="13"/>
      <c r="T116" s="13"/>
      <c r="U116" s="12"/>
      <c r="V116" s="12">
        <v>2</v>
      </c>
      <c r="W116" s="12"/>
      <c r="X116" s="12"/>
      <c r="Y116" s="12"/>
      <c r="Z116" s="12">
        <v>3</v>
      </c>
      <c r="AA116" s="12">
        <v>1</v>
      </c>
      <c r="AB116" s="12"/>
      <c r="AC116" s="12"/>
      <c r="AD116" s="12">
        <v>3</v>
      </c>
      <c r="AE116" s="45"/>
      <c r="AF116" s="12"/>
      <c r="AG116" s="12"/>
      <c r="AH116" s="45"/>
      <c r="AI116" s="12"/>
      <c r="AJ116" s="12"/>
      <c r="AK116" s="12"/>
      <c r="AL116" s="12"/>
      <c r="AM116" s="130"/>
      <c r="AN116" s="23"/>
      <c r="AO116" s="23"/>
      <c r="AP116" s="132"/>
      <c r="AQ116" s="137"/>
      <c r="AR116" s="137"/>
      <c r="AS116" s="148"/>
      <c r="AT116" s="416"/>
      <c r="AU116" s="415"/>
      <c r="AV116" s="175"/>
      <c r="AW116" s="297"/>
      <c r="AX116" s="297"/>
      <c r="AY116" s="297"/>
      <c r="AZ116" s="297"/>
      <c r="BA116" s="297"/>
      <c r="BB116" s="297"/>
    </row>
    <row r="117" spans="1:54" ht="15.75" customHeight="1" outlineLevel="1">
      <c r="A117" s="829" t="s">
        <v>446</v>
      </c>
      <c r="B117" s="839" t="s">
        <v>1154</v>
      </c>
      <c r="C117" s="36" t="s">
        <v>81</v>
      </c>
      <c r="D117" s="829"/>
      <c r="E117" s="829" t="s">
        <v>61</v>
      </c>
      <c r="F117" s="829" t="s">
        <v>77</v>
      </c>
      <c r="G117" s="839" t="s">
        <v>36</v>
      </c>
      <c r="H117" s="13"/>
      <c r="I117" s="13"/>
      <c r="J117" s="13"/>
      <c r="K117" s="820"/>
      <c r="L117" s="13"/>
      <c r="M117" s="13"/>
      <c r="N117" s="13"/>
      <c r="O117" s="13"/>
      <c r="P117" s="13"/>
      <c r="Q117" s="13">
        <v>26</v>
      </c>
      <c r="R117" s="12">
        <f t="shared" si="6"/>
        <v>26</v>
      </c>
      <c r="S117" s="13"/>
      <c r="T117" s="13"/>
      <c r="U117" s="12"/>
      <c r="V117" s="12">
        <v>8</v>
      </c>
      <c r="W117" s="12"/>
      <c r="X117" s="12">
        <v>4</v>
      </c>
      <c r="Y117" s="12">
        <v>4</v>
      </c>
      <c r="Z117" s="12">
        <v>3</v>
      </c>
      <c r="AA117" s="12">
        <v>3</v>
      </c>
      <c r="AB117" s="12"/>
      <c r="AC117" s="12"/>
      <c r="AD117" s="12">
        <v>4</v>
      </c>
      <c r="AE117" s="45"/>
      <c r="AF117" s="12"/>
      <c r="AG117" s="12"/>
      <c r="AH117" s="45"/>
      <c r="AI117" s="12"/>
      <c r="AJ117" s="12"/>
      <c r="AK117" s="12"/>
      <c r="AL117" s="12"/>
      <c r="AM117" s="130">
        <v>2</v>
      </c>
      <c r="AN117" s="23">
        <v>2</v>
      </c>
      <c r="AO117" s="23"/>
      <c r="AP117" s="132"/>
      <c r="AQ117" s="132"/>
      <c r="AR117" s="127"/>
      <c r="AS117" s="140"/>
      <c r="AT117" s="416"/>
      <c r="AU117" s="415"/>
      <c r="AV117" s="169"/>
      <c r="AW117" s="9"/>
      <c r="AX117" s="9"/>
      <c r="AY117" s="9"/>
      <c r="AZ117" s="9"/>
      <c r="BA117" s="9"/>
      <c r="BB117" s="9"/>
    </row>
    <row r="118" spans="1:54" ht="15.75" customHeight="1" outlineLevel="1">
      <c r="A118" s="831"/>
      <c r="B118" s="840"/>
      <c r="C118" s="36" t="s">
        <v>79</v>
      </c>
      <c r="D118" s="830"/>
      <c r="E118" s="830"/>
      <c r="F118" s="830"/>
      <c r="G118" s="840"/>
      <c r="H118" s="13"/>
      <c r="I118" s="13"/>
      <c r="J118" s="13"/>
      <c r="K118" s="843"/>
      <c r="L118" s="13"/>
      <c r="M118" s="13"/>
      <c r="N118" s="13"/>
      <c r="O118" s="13"/>
      <c r="P118" s="13"/>
      <c r="Q118" s="13">
        <v>14</v>
      </c>
      <c r="R118" s="12">
        <f t="shared" si="6"/>
        <v>14</v>
      </c>
      <c r="S118" s="13"/>
      <c r="T118" s="13"/>
      <c r="U118" s="12"/>
      <c r="V118" s="12">
        <v>4</v>
      </c>
      <c r="W118" s="12"/>
      <c r="X118" s="12"/>
      <c r="Y118" s="12"/>
      <c r="Z118" s="12">
        <v>1</v>
      </c>
      <c r="AA118" s="12">
        <v>1</v>
      </c>
      <c r="AB118" s="12"/>
      <c r="AC118" s="12"/>
      <c r="AD118" s="12">
        <v>8</v>
      </c>
      <c r="AE118" s="45"/>
      <c r="AF118" s="12"/>
      <c r="AG118" s="12"/>
      <c r="AH118" s="45"/>
      <c r="AI118" s="12"/>
      <c r="AJ118" s="12"/>
      <c r="AK118" s="12"/>
      <c r="AL118" s="12"/>
      <c r="AM118" s="130"/>
      <c r="AN118" s="23"/>
      <c r="AO118" s="23"/>
      <c r="AP118" s="132"/>
      <c r="AQ118" s="127"/>
      <c r="AR118" s="127"/>
      <c r="AS118" s="140"/>
      <c r="AT118" s="416"/>
      <c r="AU118" s="415"/>
      <c r="AV118" s="169"/>
      <c r="AW118" s="9"/>
      <c r="AX118" s="9"/>
      <c r="AY118" s="9"/>
      <c r="AZ118" s="9"/>
      <c r="BA118" s="9"/>
      <c r="BB118" s="9"/>
    </row>
    <row r="119" spans="1:54" ht="15.75" customHeight="1" outlineLevel="1">
      <c r="A119" s="831"/>
      <c r="B119" s="839" t="s">
        <v>1162</v>
      </c>
      <c r="C119" s="36" t="s">
        <v>81</v>
      </c>
      <c r="D119" s="829"/>
      <c r="E119" s="829" t="s">
        <v>59</v>
      </c>
      <c r="F119" s="829" t="s">
        <v>77</v>
      </c>
      <c r="G119" s="839" t="s">
        <v>529</v>
      </c>
      <c r="H119" s="13"/>
      <c r="I119" s="13"/>
      <c r="J119" s="13"/>
      <c r="K119" s="820"/>
      <c r="L119" s="13"/>
      <c r="M119" s="13"/>
      <c r="N119" s="13"/>
      <c r="O119" s="13"/>
      <c r="P119" s="13"/>
      <c r="Q119" s="13">
        <v>11</v>
      </c>
      <c r="R119" s="12">
        <f t="shared" si="6"/>
        <v>11</v>
      </c>
      <c r="S119" s="13"/>
      <c r="T119" s="13"/>
      <c r="U119" s="12"/>
      <c r="V119" s="12">
        <v>2</v>
      </c>
      <c r="W119" s="12"/>
      <c r="X119" s="136">
        <v>2</v>
      </c>
      <c r="Y119" s="136">
        <v>2</v>
      </c>
      <c r="Z119" s="12">
        <v>3</v>
      </c>
      <c r="AA119" s="12">
        <v>1</v>
      </c>
      <c r="AB119" s="12"/>
      <c r="AC119" s="12"/>
      <c r="AD119" s="12">
        <v>1</v>
      </c>
      <c r="AE119" s="45"/>
      <c r="AF119" s="12"/>
      <c r="AG119" s="12"/>
      <c r="AH119" s="45"/>
      <c r="AI119" s="12"/>
      <c r="AJ119" s="12"/>
      <c r="AK119" s="12"/>
      <c r="AL119" s="12"/>
      <c r="AM119" s="130">
        <v>2</v>
      </c>
      <c r="AN119" s="23"/>
      <c r="AO119" s="23"/>
      <c r="AP119" s="132"/>
      <c r="AQ119" s="132"/>
      <c r="AR119" s="127"/>
      <c r="AS119" s="140"/>
      <c r="AT119" s="416"/>
      <c r="AU119" s="415"/>
      <c r="AV119" s="169"/>
      <c r="AW119" s="9"/>
      <c r="AX119" s="9"/>
      <c r="AY119" s="9"/>
      <c r="AZ119" s="9"/>
      <c r="BA119" s="9"/>
      <c r="BB119" s="9"/>
    </row>
    <row r="120" spans="1:54" ht="15.75" customHeight="1" outlineLevel="1">
      <c r="A120" s="831"/>
      <c r="B120" s="840"/>
      <c r="C120" s="36" t="s">
        <v>79</v>
      </c>
      <c r="D120" s="830"/>
      <c r="E120" s="830"/>
      <c r="F120" s="830"/>
      <c r="G120" s="840"/>
      <c r="H120" s="13"/>
      <c r="I120" s="13"/>
      <c r="J120" s="13"/>
      <c r="K120" s="843"/>
      <c r="L120" s="13"/>
      <c r="M120" s="13"/>
      <c r="N120" s="13"/>
      <c r="O120" s="13"/>
      <c r="P120" s="13"/>
      <c r="Q120" s="13">
        <v>4</v>
      </c>
      <c r="R120" s="12">
        <f t="shared" si="6"/>
        <v>4</v>
      </c>
      <c r="S120" s="13"/>
      <c r="T120" s="13"/>
      <c r="U120" s="12"/>
      <c r="V120" s="12">
        <v>1</v>
      </c>
      <c r="W120" s="12"/>
      <c r="X120" s="12"/>
      <c r="Y120" s="12"/>
      <c r="Z120" s="12">
        <v>1</v>
      </c>
      <c r="AA120" s="12"/>
      <c r="AB120" s="12"/>
      <c r="AC120" s="12"/>
      <c r="AD120" s="12">
        <v>2</v>
      </c>
      <c r="AE120" s="45"/>
      <c r="AF120" s="12"/>
      <c r="AG120" s="12"/>
      <c r="AH120" s="45"/>
      <c r="AI120" s="12"/>
      <c r="AJ120" s="12"/>
      <c r="AK120" s="12"/>
      <c r="AL120" s="12"/>
      <c r="AM120" s="130"/>
      <c r="AN120" s="23"/>
      <c r="AO120" s="23"/>
      <c r="AP120" s="132"/>
      <c r="AQ120" s="127"/>
      <c r="AR120" s="127"/>
      <c r="AS120" s="140"/>
      <c r="AT120" s="416"/>
      <c r="AU120" s="415"/>
      <c r="AV120" s="169"/>
      <c r="AW120" s="9"/>
      <c r="AX120" s="9"/>
      <c r="AY120" s="9"/>
      <c r="AZ120" s="9"/>
      <c r="BA120" s="9"/>
      <c r="BB120" s="9"/>
    </row>
    <row r="121" spans="1:54" ht="15.75" customHeight="1" outlineLevel="1">
      <c r="A121" s="831"/>
      <c r="B121" s="839" t="s">
        <v>110</v>
      </c>
      <c r="C121" s="36" t="s">
        <v>81</v>
      </c>
      <c r="D121" s="829"/>
      <c r="E121" s="829" t="s">
        <v>60</v>
      </c>
      <c r="F121" s="829" t="s">
        <v>77</v>
      </c>
      <c r="G121" s="839" t="s">
        <v>36</v>
      </c>
      <c r="H121" s="13"/>
      <c r="I121" s="13"/>
      <c r="J121" s="13"/>
      <c r="K121" s="820"/>
      <c r="L121" s="13"/>
      <c r="M121" s="13"/>
      <c r="N121" s="13"/>
      <c r="O121" s="13"/>
      <c r="P121" s="13"/>
      <c r="Q121" s="13">
        <v>10</v>
      </c>
      <c r="R121" s="12">
        <f t="shared" si="6"/>
        <v>10</v>
      </c>
      <c r="S121" s="13"/>
      <c r="T121" s="13"/>
      <c r="U121" s="12"/>
      <c r="V121" s="12">
        <v>2</v>
      </c>
      <c r="W121" s="12"/>
      <c r="X121" s="12">
        <v>2</v>
      </c>
      <c r="Y121" s="12">
        <v>1</v>
      </c>
      <c r="Z121" s="12">
        <v>3</v>
      </c>
      <c r="AA121" s="12">
        <v>1</v>
      </c>
      <c r="AB121" s="12"/>
      <c r="AC121" s="12"/>
      <c r="AD121" s="12">
        <v>1</v>
      </c>
      <c r="AE121" s="45"/>
      <c r="AF121" s="12"/>
      <c r="AG121" s="12"/>
      <c r="AH121" s="45"/>
      <c r="AI121" s="12"/>
      <c r="AJ121" s="12"/>
      <c r="AK121" s="12"/>
      <c r="AL121" s="12"/>
      <c r="AM121" s="130">
        <v>2</v>
      </c>
      <c r="AN121" s="23">
        <v>1</v>
      </c>
      <c r="AO121" s="23"/>
      <c r="AP121" s="132"/>
      <c r="AQ121" s="132"/>
      <c r="AR121" s="127"/>
      <c r="AS121" s="140"/>
      <c r="AT121" s="416"/>
      <c r="AU121" s="415"/>
      <c r="AV121" s="169"/>
      <c r="AW121" s="9"/>
      <c r="AX121" s="9"/>
      <c r="AY121" s="9"/>
      <c r="AZ121" s="9"/>
      <c r="BA121" s="9"/>
      <c r="BB121" s="9"/>
    </row>
    <row r="122" spans="1:54" ht="15.75" customHeight="1" outlineLevel="1">
      <c r="A122" s="831"/>
      <c r="B122" s="840"/>
      <c r="C122" s="36" t="s">
        <v>79</v>
      </c>
      <c r="D122" s="830"/>
      <c r="E122" s="830"/>
      <c r="F122" s="830"/>
      <c r="G122" s="840"/>
      <c r="H122" s="13"/>
      <c r="I122" s="13"/>
      <c r="J122" s="13"/>
      <c r="K122" s="843"/>
      <c r="L122" s="13"/>
      <c r="M122" s="13"/>
      <c r="N122" s="13"/>
      <c r="O122" s="13"/>
      <c r="P122" s="13"/>
      <c r="Q122" s="13">
        <v>7</v>
      </c>
      <c r="R122" s="12">
        <f t="shared" si="6"/>
        <v>7</v>
      </c>
      <c r="S122" s="13"/>
      <c r="T122" s="13"/>
      <c r="U122" s="12"/>
      <c r="V122" s="12">
        <v>1</v>
      </c>
      <c r="W122" s="12"/>
      <c r="X122" s="12">
        <v>2</v>
      </c>
      <c r="Y122" s="12">
        <v>1</v>
      </c>
      <c r="Z122" s="12">
        <v>1</v>
      </c>
      <c r="AA122" s="12"/>
      <c r="AB122" s="12"/>
      <c r="AC122" s="12"/>
      <c r="AD122" s="12">
        <v>2</v>
      </c>
      <c r="AE122" s="45"/>
      <c r="AF122" s="12"/>
      <c r="AG122" s="12"/>
      <c r="AH122" s="45"/>
      <c r="AI122" s="12"/>
      <c r="AJ122" s="12"/>
      <c r="AK122" s="12"/>
      <c r="AL122" s="12"/>
      <c r="AM122" s="130"/>
      <c r="AN122" s="23"/>
      <c r="AO122" s="23"/>
      <c r="AP122" s="132"/>
      <c r="AQ122" s="127"/>
      <c r="AR122" s="127"/>
      <c r="AS122" s="140"/>
      <c r="AT122" s="416"/>
      <c r="AU122" s="415"/>
      <c r="AV122" s="169"/>
      <c r="AW122" s="9"/>
      <c r="AX122" s="9"/>
      <c r="AY122" s="9"/>
      <c r="AZ122" s="9"/>
      <c r="BA122" s="9"/>
      <c r="BB122" s="9"/>
    </row>
    <row r="123" spans="1:54" ht="15.75" customHeight="1" outlineLevel="1">
      <c r="A123" s="831"/>
      <c r="B123" s="839" t="s">
        <v>111</v>
      </c>
      <c r="C123" s="36" t="s">
        <v>81</v>
      </c>
      <c r="D123" s="829"/>
      <c r="E123" s="829" t="s">
        <v>62</v>
      </c>
      <c r="F123" s="829" t="s">
        <v>77</v>
      </c>
      <c r="G123" s="839" t="s">
        <v>36</v>
      </c>
      <c r="H123" s="13"/>
      <c r="I123" s="13"/>
      <c r="J123" s="13"/>
      <c r="K123" s="820"/>
      <c r="L123" s="13"/>
      <c r="M123" s="13"/>
      <c r="N123" s="13"/>
      <c r="O123" s="13"/>
      <c r="P123" s="13"/>
      <c r="Q123" s="13">
        <v>10</v>
      </c>
      <c r="R123" s="12">
        <f t="shared" si="6"/>
        <v>10</v>
      </c>
      <c r="S123" s="13"/>
      <c r="T123" s="13"/>
      <c r="U123" s="12"/>
      <c r="V123" s="12">
        <v>2</v>
      </c>
      <c r="W123" s="12"/>
      <c r="X123" s="12">
        <v>2</v>
      </c>
      <c r="Y123" s="12">
        <v>1</v>
      </c>
      <c r="Z123" s="12">
        <v>3</v>
      </c>
      <c r="AA123" s="12">
        <v>1</v>
      </c>
      <c r="AB123" s="12"/>
      <c r="AC123" s="12"/>
      <c r="AD123" s="12">
        <v>1</v>
      </c>
      <c r="AE123" s="45"/>
      <c r="AF123" s="12"/>
      <c r="AG123" s="12"/>
      <c r="AH123" s="45"/>
      <c r="AI123" s="12"/>
      <c r="AJ123" s="12"/>
      <c r="AK123" s="12"/>
      <c r="AL123" s="12"/>
      <c r="AM123" s="130">
        <v>2</v>
      </c>
      <c r="AN123" s="23">
        <v>3</v>
      </c>
      <c r="AO123" s="23"/>
      <c r="AP123" s="132"/>
      <c r="AQ123" s="132"/>
      <c r="AR123" s="127"/>
      <c r="AS123" s="140"/>
      <c r="AT123" s="416"/>
      <c r="AU123" s="415"/>
      <c r="AV123" s="169"/>
      <c r="AW123" s="9"/>
      <c r="AX123" s="9"/>
      <c r="AY123" s="9"/>
      <c r="AZ123" s="9"/>
      <c r="BA123" s="9"/>
      <c r="BB123" s="9"/>
    </row>
    <row r="124" spans="1:54" ht="15.75" customHeight="1" outlineLevel="1">
      <c r="A124" s="831"/>
      <c r="B124" s="840"/>
      <c r="C124" s="36" t="s">
        <v>79</v>
      </c>
      <c r="D124" s="830"/>
      <c r="E124" s="830"/>
      <c r="F124" s="830"/>
      <c r="G124" s="840"/>
      <c r="H124" s="13"/>
      <c r="I124" s="13"/>
      <c r="J124" s="13"/>
      <c r="K124" s="843"/>
      <c r="L124" s="13"/>
      <c r="M124" s="13"/>
      <c r="N124" s="13"/>
      <c r="O124" s="13"/>
      <c r="P124" s="13"/>
      <c r="Q124" s="13">
        <v>8</v>
      </c>
      <c r="R124" s="12">
        <f t="shared" si="6"/>
        <v>8</v>
      </c>
      <c r="S124" s="13"/>
      <c r="T124" s="13"/>
      <c r="U124" s="12"/>
      <c r="V124" s="12">
        <v>1</v>
      </c>
      <c r="W124" s="12"/>
      <c r="X124" s="12">
        <v>2</v>
      </c>
      <c r="Y124" s="12">
        <v>1</v>
      </c>
      <c r="Z124" s="12">
        <v>1</v>
      </c>
      <c r="AA124" s="12">
        <v>1</v>
      </c>
      <c r="AB124" s="12"/>
      <c r="AC124" s="12"/>
      <c r="AD124" s="12">
        <v>2</v>
      </c>
      <c r="AE124" s="45"/>
      <c r="AF124" s="12"/>
      <c r="AG124" s="12"/>
      <c r="AH124" s="45"/>
      <c r="AI124" s="12"/>
      <c r="AJ124" s="12"/>
      <c r="AK124" s="12"/>
      <c r="AL124" s="12"/>
      <c r="AM124" s="130"/>
      <c r="AN124" s="23"/>
      <c r="AO124" s="23"/>
      <c r="AP124" s="132"/>
      <c r="AQ124" s="127"/>
      <c r="AR124" s="127"/>
      <c r="AS124" s="140"/>
      <c r="AT124" s="416"/>
      <c r="AU124" s="415"/>
      <c r="AV124" s="169"/>
      <c r="AW124" s="9"/>
      <c r="AX124" s="9"/>
      <c r="AY124" s="9"/>
      <c r="AZ124" s="9"/>
      <c r="BA124" s="9"/>
      <c r="BB124" s="9"/>
    </row>
    <row r="125" spans="1:54" ht="15.75" customHeight="1" outlineLevel="1">
      <c r="A125" s="831"/>
      <c r="B125" s="839" t="s">
        <v>112</v>
      </c>
      <c r="C125" s="36" t="s">
        <v>81</v>
      </c>
      <c r="D125" s="829"/>
      <c r="E125" s="829" t="s">
        <v>644</v>
      </c>
      <c r="F125" s="829"/>
      <c r="G125" s="839" t="s">
        <v>36</v>
      </c>
      <c r="H125" s="13"/>
      <c r="I125" s="13"/>
      <c r="J125" s="13"/>
      <c r="K125" s="820"/>
      <c r="L125" s="13"/>
      <c r="M125" s="13"/>
      <c r="N125" s="13"/>
      <c r="O125" s="13"/>
      <c r="P125" s="13"/>
      <c r="Q125" s="13">
        <v>7</v>
      </c>
      <c r="R125" s="12">
        <f t="shared" si="6"/>
        <v>7</v>
      </c>
      <c r="S125" s="13"/>
      <c r="T125" s="13"/>
      <c r="U125" s="12"/>
      <c r="V125" s="12">
        <v>2</v>
      </c>
      <c r="W125" s="12"/>
      <c r="X125" s="12"/>
      <c r="Y125" s="12"/>
      <c r="Z125" s="12">
        <v>3</v>
      </c>
      <c r="AA125" s="12">
        <v>1</v>
      </c>
      <c r="AB125" s="12"/>
      <c r="AC125" s="12"/>
      <c r="AD125" s="12">
        <v>1</v>
      </c>
      <c r="AE125" s="45"/>
      <c r="AF125" s="12"/>
      <c r="AG125" s="12"/>
      <c r="AH125" s="45"/>
      <c r="AI125" s="12"/>
      <c r="AJ125" s="12"/>
      <c r="AK125" s="12"/>
      <c r="AL125" s="12"/>
      <c r="AM125" s="130">
        <v>2</v>
      </c>
      <c r="AN125" s="23">
        <v>2</v>
      </c>
      <c r="AO125" s="23"/>
      <c r="AP125" s="132"/>
      <c r="AQ125" s="132"/>
      <c r="AR125" s="127"/>
      <c r="AS125" s="140"/>
      <c r="AT125" s="416"/>
      <c r="AU125" s="415"/>
      <c r="AV125" s="169"/>
      <c r="AW125" s="9"/>
      <c r="AX125" s="9"/>
      <c r="AY125" s="9"/>
      <c r="AZ125" s="9"/>
      <c r="BA125" s="9"/>
      <c r="BB125" s="9"/>
    </row>
    <row r="126" spans="1:54" ht="15.75" customHeight="1" outlineLevel="1">
      <c r="A126" s="831"/>
      <c r="B126" s="840"/>
      <c r="C126" s="36" t="s">
        <v>79</v>
      </c>
      <c r="D126" s="830"/>
      <c r="E126" s="830"/>
      <c r="F126" s="830"/>
      <c r="G126" s="840"/>
      <c r="H126" s="13"/>
      <c r="I126" s="13"/>
      <c r="J126" s="13"/>
      <c r="K126" s="843"/>
      <c r="L126" s="13"/>
      <c r="M126" s="13"/>
      <c r="N126" s="13"/>
      <c r="O126" s="13"/>
      <c r="P126" s="13"/>
      <c r="Q126" s="13">
        <v>4</v>
      </c>
      <c r="R126" s="12">
        <f t="shared" si="6"/>
        <v>4</v>
      </c>
      <c r="S126" s="13"/>
      <c r="T126" s="13"/>
      <c r="U126" s="12"/>
      <c r="V126" s="12">
        <v>1</v>
      </c>
      <c r="W126" s="12"/>
      <c r="X126" s="12"/>
      <c r="Y126" s="12"/>
      <c r="Z126" s="12">
        <v>1</v>
      </c>
      <c r="AA126" s="12"/>
      <c r="AB126" s="12"/>
      <c r="AC126" s="12"/>
      <c r="AD126" s="12">
        <v>2</v>
      </c>
      <c r="AE126" s="45"/>
      <c r="AF126" s="12"/>
      <c r="AG126" s="12"/>
      <c r="AH126" s="45"/>
      <c r="AI126" s="12"/>
      <c r="AJ126" s="12"/>
      <c r="AK126" s="12"/>
      <c r="AL126" s="12"/>
      <c r="AM126" s="130"/>
      <c r="AN126" s="23"/>
      <c r="AO126" s="23"/>
      <c r="AP126" s="132"/>
      <c r="AQ126" s="127"/>
      <c r="AR126" s="127"/>
      <c r="AS126" s="140"/>
      <c r="AT126" s="416"/>
      <c r="AU126" s="415"/>
      <c r="AV126" s="169"/>
      <c r="AW126" s="9"/>
      <c r="AX126" s="9"/>
      <c r="AY126" s="9"/>
      <c r="AZ126" s="9"/>
      <c r="BA126" s="9"/>
      <c r="BB126" s="9"/>
    </row>
    <row r="127" spans="1:54" ht="15.75" customHeight="1" outlineLevel="1">
      <c r="A127" s="831"/>
      <c r="B127" s="839" t="s">
        <v>1163</v>
      </c>
      <c r="C127" s="36" t="s">
        <v>81</v>
      </c>
      <c r="D127" s="829"/>
      <c r="E127" s="829" t="s">
        <v>63</v>
      </c>
      <c r="F127" s="829" t="s">
        <v>77</v>
      </c>
      <c r="G127" s="839" t="s">
        <v>36</v>
      </c>
      <c r="H127" s="13"/>
      <c r="I127" s="13"/>
      <c r="J127" s="13"/>
      <c r="K127" s="820"/>
      <c r="L127" s="13"/>
      <c r="M127" s="13"/>
      <c r="N127" s="13"/>
      <c r="O127" s="13"/>
      <c r="P127" s="13"/>
      <c r="Q127" s="13">
        <v>12</v>
      </c>
      <c r="R127" s="12">
        <f t="shared" si="6"/>
        <v>12</v>
      </c>
      <c r="S127" s="13"/>
      <c r="T127" s="13"/>
      <c r="U127" s="12"/>
      <c r="V127" s="12">
        <v>4</v>
      </c>
      <c r="W127" s="12"/>
      <c r="X127" s="12">
        <v>2</v>
      </c>
      <c r="Y127" s="12">
        <v>1</v>
      </c>
      <c r="Z127" s="12">
        <v>3</v>
      </c>
      <c r="AA127" s="12">
        <v>1</v>
      </c>
      <c r="AB127" s="12"/>
      <c r="AC127" s="12"/>
      <c r="AD127" s="12">
        <v>1</v>
      </c>
      <c r="AE127" s="45"/>
      <c r="AF127" s="12"/>
      <c r="AG127" s="12"/>
      <c r="AH127" s="45"/>
      <c r="AI127" s="12"/>
      <c r="AJ127" s="12"/>
      <c r="AK127" s="12"/>
      <c r="AL127" s="12"/>
      <c r="AM127" s="130">
        <v>2</v>
      </c>
      <c r="AN127" s="23"/>
      <c r="AO127" s="23"/>
      <c r="AP127" s="132"/>
      <c r="AQ127" s="132"/>
      <c r="AR127" s="127"/>
      <c r="AS127" s="140"/>
      <c r="AT127" s="416"/>
      <c r="AU127" s="415"/>
      <c r="AV127" s="169"/>
      <c r="AW127" s="9"/>
      <c r="AX127" s="9"/>
      <c r="AY127" s="9"/>
      <c r="AZ127" s="9"/>
      <c r="BA127" s="9"/>
      <c r="BB127" s="9"/>
    </row>
    <row r="128" spans="1:54" ht="15.75" customHeight="1" outlineLevel="1">
      <c r="A128" s="830"/>
      <c r="B128" s="840"/>
      <c r="C128" s="36" t="s">
        <v>79</v>
      </c>
      <c r="D128" s="830"/>
      <c r="E128" s="830"/>
      <c r="F128" s="830"/>
      <c r="G128" s="840"/>
      <c r="H128" s="13"/>
      <c r="I128" s="13"/>
      <c r="J128" s="13"/>
      <c r="K128" s="843"/>
      <c r="L128" s="13"/>
      <c r="M128" s="13"/>
      <c r="N128" s="13"/>
      <c r="O128" s="13"/>
      <c r="P128" s="13"/>
      <c r="Q128" s="13">
        <v>8</v>
      </c>
      <c r="R128" s="12">
        <f t="shared" si="6"/>
        <v>8</v>
      </c>
      <c r="S128" s="13"/>
      <c r="T128" s="13"/>
      <c r="U128" s="12"/>
      <c r="V128" s="12">
        <v>2</v>
      </c>
      <c r="W128" s="12"/>
      <c r="X128" s="12">
        <v>2</v>
      </c>
      <c r="Y128" s="12">
        <v>1</v>
      </c>
      <c r="Z128" s="12">
        <v>1</v>
      </c>
      <c r="AA128" s="12"/>
      <c r="AB128" s="12"/>
      <c r="AC128" s="12"/>
      <c r="AD128" s="12">
        <v>2</v>
      </c>
      <c r="AE128" s="45"/>
      <c r="AF128" s="12"/>
      <c r="AG128" s="12"/>
      <c r="AH128" s="45"/>
      <c r="AI128" s="12"/>
      <c r="AJ128" s="12"/>
      <c r="AK128" s="12"/>
      <c r="AL128" s="12"/>
      <c r="AM128" s="130"/>
      <c r="AN128" s="23"/>
      <c r="AO128" s="23"/>
      <c r="AP128" s="132"/>
      <c r="AQ128" s="127"/>
      <c r="AR128" s="127"/>
      <c r="AS128" s="140"/>
      <c r="AT128" s="416"/>
      <c r="AU128" s="415"/>
      <c r="AV128" s="169"/>
      <c r="AW128" s="9"/>
      <c r="AX128" s="9"/>
      <c r="AY128" s="9"/>
      <c r="AZ128" s="9"/>
      <c r="BA128" s="9"/>
      <c r="BB128" s="9"/>
    </row>
    <row r="129" spans="1:54" ht="15.75" customHeight="1" outlineLevel="1">
      <c r="A129" s="812" t="s">
        <v>530</v>
      </c>
      <c r="B129" s="35" t="s">
        <v>1164</v>
      </c>
      <c r="C129" s="35"/>
      <c r="D129" s="35"/>
      <c r="E129" s="12" t="s">
        <v>256</v>
      </c>
      <c r="F129" s="23"/>
      <c r="G129" s="35" t="s">
        <v>36</v>
      </c>
      <c r="H129" s="34"/>
      <c r="I129" s="13"/>
      <c r="J129" s="13"/>
      <c r="K129" s="13"/>
      <c r="L129" s="13">
        <v>48</v>
      </c>
      <c r="M129" s="13"/>
      <c r="N129" s="13"/>
      <c r="O129" s="13"/>
      <c r="P129" s="13"/>
      <c r="Q129" s="13">
        <v>3</v>
      </c>
      <c r="R129" s="12">
        <f t="shared" si="6"/>
        <v>3</v>
      </c>
      <c r="S129" s="13"/>
      <c r="T129" s="13"/>
      <c r="U129" s="12"/>
      <c r="V129" s="12">
        <v>1</v>
      </c>
      <c r="W129" s="12"/>
      <c r="X129" s="12"/>
      <c r="Y129" s="12"/>
      <c r="Z129" s="12">
        <v>1</v>
      </c>
      <c r="AA129" s="12">
        <v>1</v>
      </c>
      <c r="AB129" s="12"/>
      <c r="AC129" s="12"/>
      <c r="AD129" s="12"/>
      <c r="AE129" s="45"/>
      <c r="AF129" s="12"/>
      <c r="AG129" s="12"/>
      <c r="AH129" s="45"/>
      <c r="AI129" s="12"/>
      <c r="AJ129" s="12"/>
      <c r="AK129" s="12"/>
      <c r="AL129" s="12"/>
      <c r="AM129" s="130">
        <v>2</v>
      </c>
      <c r="AN129" s="23">
        <v>3</v>
      </c>
      <c r="AO129" s="23"/>
      <c r="AP129" s="132"/>
      <c r="AQ129" s="127"/>
      <c r="AR129" s="127"/>
      <c r="AS129" s="140"/>
      <c r="AT129" s="416"/>
      <c r="AU129" s="415"/>
      <c r="AV129" s="169"/>
      <c r="AW129" s="9"/>
      <c r="AX129" s="9"/>
      <c r="AY129" s="9"/>
      <c r="AZ129" s="9"/>
      <c r="BA129" s="9"/>
      <c r="BB129" s="9"/>
    </row>
    <row r="130" spans="1:54" ht="15.75" customHeight="1" outlineLevel="1">
      <c r="A130" s="813"/>
      <c r="B130" s="35" t="s">
        <v>1165</v>
      </c>
      <c r="C130" s="35"/>
      <c r="D130" s="35"/>
      <c r="E130" s="12" t="s">
        <v>257</v>
      </c>
      <c r="F130" s="23"/>
      <c r="G130" s="35" t="s">
        <v>36</v>
      </c>
      <c r="H130" s="34"/>
      <c r="I130" s="13"/>
      <c r="J130" s="13"/>
      <c r="K130" s="13"/>
      <c r="L130" s="13">
        <v>34</v>
      </c>
      <c r="M130" s="13"/>
      <c r="N130" s="13"/>
      <c r="O130" s="13"/>
      <c r="P130" s="13"/>
      <c r="Q130" s="13">
        <v>3</v>
      </c>
      <c r="R130" s="12">
        <f t="shared" si="6"/>
        <v>3</v>
      </c>
      <c r="S130" s="13"/>
      <c r="T130" s="13"/>
      <c r="U130" s="12"/>
      <c r="V130" s="12">
        <v>1</v>
      </c>
      <c r="W130" s="12"/>
      <c r="X130" s="12"/>
      <c r="Y130" s="12"/>
      <c r="Z130" s="12">
        <v>1</v>
      </c>
      <c r="AA130" s="12">
        <v>1</v>
      </c>
      <c r="AB130" s="12"/>
      <c r="AC130" s="12"/>
      <c r="AD130" s="12"/>
      <c r="AE130" s="45"/>
      <c r="AF130" s="12"/>
      <c r="AG130" s="12"/>
      <c r="AH130" s="45"/>
      <c r="AI130" s="12"/>
      <c r="AJ130" s="12"/>
      <c r="AK130" s="12"/>
      <c r="AL130" s="12"/>
      <c r="AM130" s="130">
        <v>2</v>
      </c>
      <c r="AN130" s="23">
        <v>3</v>
      </c>
      <c r="AO130" s="23"/>
      <c r="AP130" s="132"/>
      <c r="AQ130" s="127"/>
      <c r="AR130" s="127"/>
      <c r="AS130" s="140"/>
      <c r="AT130" s="416"/>
      <c r="AU130" s="415"/>
      <c r="AV130" s="169"/>
      <c r="AW130" s="9"/>
      <c r="AX130" s="9"/>
      <c r="AY130" s="9"/>
      <c r="AZ130" s="9"/>
      <c r="BA130" s="9"/>
      <c r="BB130" s="9"/>
    </row>
    <row r="131" spans="1:54" ht="15.75" customHeight="1" outlineLevel="1">
      <c r="A131" s="814"/>
      <c r="B131" s="35" t="s">
        <v>1166</v>
      </c>
      <c r="C131" s="35"/>
      <c r="D131" s="35"/>
      <c r="E131" s="12" t="s">
        <v>258</v>
      </c>
      <c r="F131" s="23"/>
      <c r="G131" s="35" t="s">
        <v>36</v>
      </c>
      <c r="H131" s="34"/>
      <c r="I131" s="13"/>
      <c r="J131" s="13"/>
      <c r="K131" s="13"/>
      <c r="L131" s="13">
        <v>24</v>
      </c>
      <c r="M131" s="13"/>
      <c r="N131" s="13"/>
      <c r="O131" s="13"/>
      <c r="P131" s="13"/>
      <c r="Q131" s="13">
        <v>3</v>
      </c>
      <c r="R131" s="12">
        <f t="shared" si="6"/>
        <v>3</v>
      </c>
      <c r="S131" s="13"/>
      <c r="T131" s="13"/>
      <c r="U131" s="12"/>
      <c r="V131" s="12">
        <v>1</v>
      </c>
      <c r="W131" s="12"/>
      <c r="X131" s="12"/>
      <c r="Y131" s="12"/>
      <c r="Z131" s="12">
        <v>1</v>
      </c>
      <c r="AA131" s="12">
        <v>1</v>
      </c>
      <c r="AB131" s="12"/>
      <c r="AC131" s="12"/>
      <c r="AD131" s="12"/>
      <c r="AE131" s="45"/>
      <c r="AF131" s="12"/>
      <c r="AG131" s="12"/>
      <c r="AH131" s="45"/>
      <c r="AI131" s="12"/>
      <c r="AJ131" s="12"/>
      <c r="AK131" s="12"/>
      <c r="AL131" s="12"/>
      <c r="AM131" s="130"/>
      <c r="AN131" s="23">
        <v>3</v>
      </c>
      <c r="AO131" s="23"/>
      <c r="AP131" s="132"/>
      <c r="AQ131" s="127"/>
      <c r="AR131" s="127"/>
      <c r="AS131" s="140"/>
      <c r="AT131" s="416"/>
      <c r="AU131" s="415"/>
      <c r="AV131" s="169"/>
      <c r="AW131" s="9"/>
      <c r="AX131" s="9"/>
      <c r="AY131" s="9"/>
      <c r="AZ131" s="9"/>
      <c r="BA131" s="9"/>
      <c r="BB131" s="9"/>
    </row>
    <row r="132" spans="1:54" ht="15.75" customHeight="1" outlineLevel="1">
      <c r="A132" s="829" t="s">
        <v>534</v>
      </c>
      <c r="B132" s="14" t="s">
        <v>1167</v>
      </c>
      <c r="C132" s="36" t="s">
        <v>118</v>
      </c>
      <c r="D132" s="14"/>
      <c r="E132" s="12" t="s">
        <v>1168</v>
      </c>
      <c r="F132" s="12"/>
      <c r="G132" s="14"/>
      <c r="H132" s="13"/>
      <c r="I132" s="13"/>
      <c r="J132" s="13"/>
      <c r="K132" s="13"/>
      <c r="L132" s="13"/>
      <c r="M132" s="13"/>
      <c r="N132" s="13"/>
      <c r="O132" s="13"/>
      <c r="P132" s="13"/>
      <c r="Q132" s="13">
        <v>3</v>
      </c>
      <c r="R132" s="12">
        <f t="shared" si="6"/>
        <v>3</v>
      </c>
      <c r="S132" s="13"/>
      <c r="T132" s="13"/>
      <c r="U132" s="12"/>
      <c r="V132" s="12">
        <v>3</v>
      </c>
      <c r="W132" s="12"/>
      <c r="X132" s="12"/>
      <c r="Y132" s="12"/>
      <c r="Z132" s="12"/>
      <c r="AA132" s="12"/>
      <c r="AB132" s="12"/>
      <c r="AC132" s="12"/>
      <c r="AD132" s="12"/>
      <c r="AE132" s="45"/>
      <c r="AF132" s="12"/>
      <c r="AG132" s="12"/>
      <c r="AH132" s="45"/>
      <c r="AI132" s="12"/>
      <c r="AJ132" s="12"/>
      <c r="AK132" s="12"/>
      <c r="AL132" s="12"/>
      <c r="AM132" s="130">
        <v>2</v>
      </c>
      <c r="AN132" s="23"/>
      <c r="AO132" s="23"/>
      <c r="AP132" s="132"/>
      <c r="AQ132" s="132"/>
      <c r="AR132" s="127"/>
      <c r="AS132" s="140"/>
      <c r="AT132" s="416"/>
      <c r="AU132" s="415"/>
      <c r="AV132" s="169"/>
      <c r="AW132" s="9"/>
      <c r="AX132" s="9"/>
      <c r="AY132" s="9"/>
      <c r="AZ132" s="9"/>
      <c r="BA132" s="9"/>
      <c r="BB132" s="9"/>
    </row>
    <row r="133" spans="1:54" ht="15.75" customHeight="1" outlineLevel="1">
      <c r="A133" s="847"/>
      <c r="B133" s="42" t="s">
        <v>874</v>
      </c>
      <c r="C133" s="43" t="s">
        <v>118</v>
      </c>
      <c r="D133" s="14"/>
      <c r="E133" s="12" t="s">
        <v>1168</v>
      </c>
      <c r="F133" s="12"/>
      <c r="G133" s="14"/>
      <c r="H133" s="13"/>
      <c r="I133" s="13"/>
      <c r="J133" s="13"/>
      <c r="K133" s="13"/>
      <c r="L133" s="13"/>
      <c r="M133" s="13"/>
      <c r="N133" s="13"/>
      <c r="O133" s="13"/>
      <c r="P133" s="13"/>
      <c r="Q133" s="13">
        <v>11</v>
      </c>
      <c r="R133" s="12">
        <f t="shared" si="6"/>
        <v>11</v>
      </c>
      <c r="S133" s="13"/>
      <c r="T133" s="13"/>
      <c r="U133" s="12"/>
      <c r="V133" s="12"/>
      <c r="W133" s="12"/>
      <c r="X133" s="136">
        <v>2</v>
      </c>
      <c r="Y133" s="136">
        <v>2</v>
      </c>
      <c r="Z133" s="12">
        <v>3</v>
      </c>
      <c r="AA133" s="12">
        <v>1</v>
      </c>
      <c r="AB133" s="12"/>
      <c r="AC133" s="12"/>
      <c r="AD133" s="12">
        <v>3</v>
      </c>
      <c r="AE133" s="45"/>
      <c r="AF133" s="12"/>
      <c r="AG133" s="12"/>
      <c r="AH133" s="45"/>
      <c r="AI133" s="12"/>
      <c r="AJ133" s="12"/>
      <c r="AK133" s="12"/>
      <c r="AL133" s="12"/>
      <c r="AM133" s="130"/>
      <c r="AN133" s="23"/>
      <c r="AO133" s="23"/>
      <c r="AP133" s="132"/>
      <c r="AQ133" s="127"/>
      <c r="AR133" s="127"/>
      <c r="AS133" s="140"/>
      <c r="AT133" s="416"/>
      <c r="AU133" s="415"/>
      <c r="AV133" s="169"/>
      <c r="AW133" s="9"/>
      <c r="AX133" s="9"/>
      <c r="AY133" s="9"/>
      <c r="AZ133" s="9"/>
      <c r="BA133" s="9"/>
      <c r="BB133" s="9"/>
    </row>
    <row r="134" spans="1:54" ht="15.75" customHeight="1">
      <c r="A134" s="18" t="s">
        <v>50</v>
      </c>
      <c r="B134" s="21"/>
      <c r="C134" s="21"/>
      <c r="D134" s="21"/>
      <c r="E134" s="19"/>
      <c r="F134" s="19"/>
      <c r="G134" s="21"/>
      <c r="H134" s="20"/>
      <c r="I134" s="20"/>
      <c r="J134" s="20"/>
      <c r="K134" s="20"/>
      <c r="L134" s="20"/>
      <c r="M134" s="20"/>
      <c r="N134" s="20"/>
      <c r="O134" s="20"/>
      <c r="P134" s="20"/>
      <c r="Q134" s="20"/>
      <c r="R134" s="19"/>
      <c r="S134" s="20"/>
      <c r="T134" s="20"/>
      <c r="U134" s="19"/>
      <c r="V134" s="19"/>
      <c r="W134" s="19"/>
      <c r="X134" s="19"/>
      <c r="Y134" s="19"/>
      <c r="Z134" s="19"/>
      <c r="AA134" s="19"/>
      <c r="AB134" s="19"/>
      <c r="AC134" s="19"/>
      <c r="AD134" s="19"/>
      <c r="AE134" s="129"/>
      <c r="AF134" s="19"/>
      <c r="AG134" s="19"/>
      <c r="AH134" s="129"/>
      <c r="AI134" s="19"/>
      <c r="AJ134" s="19"/>
      <c r="AK134" s="19"/>
      <c r="AL134" s="19"/>
      <c r="AM134" s="19"/>
      <c r="AN134" s="203"/>
      <c r="AO134" s="203"/>
      <c r="AP134" s="132"/>
      <c r="AQ134" s="127"/>
      <c r="AR134" s="127"/>
      <c r="AS134" s="278"/>
      <c r="AT134" s="19"/>
      <c r="AU134" s="19"/>
      <c r="AV134" s="168"/>
      <c r="AW134" s="19"/>
      <c r="AX134" s="19"/>
      <c r="AY134" s="19"/>
      <c r="AZ134" s="19"/>
      <c r="BA134" s="19"/>
      <c r="BB134" s="19"/>
    </row>
    <row r="135" spans="1:54" outlineLevel="1">
      <c r="A135" s="6" t="s">
        <v>23</v>
      </c>
      <c r="B135" s="7"/>
      <c r="C135" s="7"/>
      <c r="D135" s="7"/>
      <c r="E135" s="7"/>
      <c r="F135" s="7"/>
      <c r="G135" s="7"/>
      <c r="H135" s="10"/>
      <c r="I135" s="10"/>
      <c r="J135" s="10"/>
      <c r="K135" s="138"/>
      <c r="L135" s="138"/>
      <c r="M135" s="138"/>
      <c r="N135" s="138"/>
      <c r="O135" s="138"/>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9"/>
      <c r="AK135" s="139"/>
      <c r="AL135" s="139"/>
      <c r="AM135" s="138"/>
      <c r="AN135" s="160"/>
      <c r="AO135" s="160"/>
      <c r="AP135" s="137"/>
      <c r="AQ135" s="127"/>
      <c r="AR135" s="127"/>
      <c r="AS135" s="160"/>
      <c r="AT135" s="138"/>
      <c r="AU135" s="138"/>
      <c r="AV135" s="176"/>
      <c r="AW135" s="138"/>
      <c r="AX135" s="138"/>
      <c r="AY135" s="138"/>
      <c r="AZ135" s="138"/>
      <c r="BA135" s="138"/>
      <c r="BB135" s="138"/>
    </row>
    <row r="136" spans="1:54" hidden="1" outlineLevel="1">
      <c r="A136" s="8" t="s">
        <v>1169</v>
      </c>
      <c r="B136" s="8" t="s">
        <v>667</v>
      </c>
      <c r="C136" s="8"/>
      <c r="D136" s="8"/>
      <c r="E136" s="8" t="s">
        <v>668</v>
      </c>
      <c r="F136" s="8" t="s">
        <v>669</v>
      </c>
      <c r="G136" s="8" t="s">
        <v>24</v>
      </c>
      <c r="H136" s="9"/>
      <c r="I136" s="23" t="s">
        <v>58</v>
      </c>
      <c r="J136" s="9"/>
      <c r="K136" s="140"/>
      <c r="L136" s="140"/>
      <c r="M136" s="140"/>
      <c r="N136" s="140"/>
      <c r="O136" s="140"/>
      <c r="P136" s="140"/>
      <c r="Q136" s="140"/>
      <c r="R136" s="12">
        <f t="shared" ref="R136:R157" si="7">SUM(S136:AL136)</f>
        <v>45</v>
      </c>
      <c r="S136" s="140"/>
      <c r="T136" s="140"/>
      <c r="U136" s="12">
        <v>4</v>
      </c>
      <c r="V136" s="140"/>
      <c r="W136" s="140"/>
      <c r="X136" s="140"/>
      <c r="Y136" s="140"/>
      <c r="Z136" s="140"/>
      <c r="AA136" s="140"/>
      <c r="AB136" s="140"/>
      <c r="AC136" s="12">
        <v>2</v>
      </c>
      <c r="AD136" s="12">
        <v>8</v>
      </c>
      <c r="AE136" s="12">
        <v>9</v>
      </c>
      <c r="AF136" s="12">
        <v>2</v>
      </c>
      <c r="AG136" s="12">
        <v>16</v>
      </c>
      <c r="AH136" s="140"/>
      <c r="AI136" s="12">
        <v>2</v>
      </c>
      <c r="AJ136" s="12">
        <v>0</v>
      </c>
      <c r="AK136" s="12">
        <v>2</v>
      </c>
      <c r="AL136" s="12"/>
      <c r="AM136" s="130">
        <v>4</v>
      </c>
      <c r="AN136" s="23"/>
      <c r="AO136" s="23">
        <v>18</v>
      </c>
      <c r="AP136" s="132"/>
      <c r="AQ136" s="132"/>
      <c r="AR136" s="127"/>
      <c r="AS136" s="23" t="s">
        <v>656</v>
      </c>
      <c r="AT136" s="416" t="s">
        <v>670</v>
      </c>
      <c r="AU136" s="124" t="s">
        <v>878</v>
      </c>
      <c r="AV136" s="169"/>
      <c r="AW136" s="26" t="s">
        <v>671</v>
      </c>
      <c r="AX136" s="26" t="s">
        <v>671</v>
      </c>
      <c r="AY136" s="26" t="s">
        <v>1170</v>
      </c>
      <c r="AZ136" s="26" t="s">
        <v>877</v>
      </c>
      <c r="BA136" s="26"/>
      <c r="BB136" s="8" t="s">
        <v>877</v>
      </c>
    </row>
    <row r="137" spans="1:54" hidden="1" outlineLevel="1">
      <c r="A137" s="8" t="s">
        <v>672</v>
      </c>
      <c r="B137" s="8" t="s">
        <v>673</v>
      </c>
      <c r="C137" s="8"/>
      <c r="D137" s="8"/>
      <c r="E137" s="8" t="s">
        <v>674</v>
      </c>
      <c r="F137" s="8" t="s">
        <v>669</v>
      </c>
      <c r="G137" s="8" t="s">
        <v>24</v>
      </c>
      <c r="H137" s="9"/>
      <c r="I137" s="23" t="s">
        <v>58</v>
      </c>
      <c r="J137" s="9"/>
      <c r="K137" s="140"/>
      <c r="L137" s="140"/>
      <c r="M137" s="140"/>
      <c r="N137" s="140"/>
      <c r="O137" s="140"/>
      <c r="P137" s="140"/>
      <c r="Q137" s="140"/>
      <c r="R137" s="12">
        <f t="shared" si="7"/>
        <v>16</v>
      </c>
      <c r="S137" s="140"/>
      <c r="T137" s="140"/>
      <c r="U137" s="12"/>
      <c r="V137" s="140"/>
      <c r="W137" s="140"/>
      <c r="X137" s="140"/>
      <c r="Y137" s="140"/>
      <c r="Z137" s="140"/>
      <c r="AA137" s="140"/>
      <c r="AB137" s="140"/>
      <c r="AC137" s="12">
        <v>2</v>
      </c>
      <c r="AD137" s="12">
        <v>4</v>
      </c>
      <c r="AE137" s="140"/>
      <c r="AF137" s="12">
        <v>4</v>
      </c>
      <c r="AG137" s="12"/>
      <c r="AH137" s="140"/>
      <c r="AI137" s="12">
        <v>4</v>
      </c>
      <c r="AJ137" s="12">
        <v>0</v>
      </c>
      <c r="AK137" s="12">
        <v>2</v>
      </c>
      <c r="AL137" s="12"/>
      <c r="AM137" s="130"/>
      <c r="AN137" s="23"/>
      <c r="AO137" s="23"/>
      <c r="AP137" s="132"/>
      <c r="AQ137" s="127"/>
      <c r="AR137" s="127"/>
      <c r="AS137" s="23" t="s">
        <v>656</v>
      </c>
      <c r="AT137" s="416" t="s">
        <v>670</v>
      </c>
      <c r="AU137" s="124" t="s">
        <v>878</v>
      </c>
      <c r="AV137" s="298" t="s">
        <v>1171</v>
      </c>
      <c r="AW137" s="8" t="s">
        <v>879</v>
      </c>
      <c r="AX137" s="8" t="s">
        <v>1172</v>
      </c>
      <c r="AY137" s="8" t="s">
        <v>675</v>
      </c>
      <c r="AZ137" s="8" t="s">
        <v>676</v>
      </c>
      <c r="BA137" s="8"/>
      <c r="BB137" s="8" t="s">
        <v>1173</v>
      </c>
    </row>
    <row r="138" spans="1:54" hidden="1" outlineLevel="1">
      <c r="A138" s="8" t="s">
        <v>677</v>
      </c>
      <c r="B138" s="8" t="s">
        <v>678</v>
      </c>
      <c r="C138" s="8"/>
      <c r="D138" s="8"/>
      <c r="E138" s="8" t="s">
        <v>679</v>
      </c>
      <c r="F138" s="8" t="s">
        <v>669</v>
      </c>
      <c r="G138" s="8" t="s">
        <v>24</v>
      </c>
      <c r="H138" s="9"/>
      <c r="I138" s="23" t="s">
        <v>58</v>
      </c>
      <c r="J138" s="9"/>
      <c r="K138" s="140"/>
      <c r="L138" s="140"/>
      <c r="M138" s="140"/>
      <c r="N138" s="140"/>
      <c r="O138" s="140"/>
      <c r="P138" s="140"/>
      <c r="Q138" s="140"/>
      <c r="R138" s="12">
        <f t="shared" si="7"/>
        <v>60</v>
      </c>
      <c r="S138" s="140"/>
      <c r="T138" s="140"/>
      <c r="U138" s="12">
        <v>4</v>
      </c>
      <c r="V138" s="140"/>
      <c r="W138" s="140"/>
      <c r="X138" s="140"/>
      <c r="Y138" s="140"/>
      <c r="Z138" s="12">
        <v>6</v>
      </c>
      <c r="AA138" s="12">
        <v>2</v>
      </c>
      <c r="AB138" s="140"/>
      <c r="AC138" s="12">
        <v>2</v>
      </c>
      <c r="AD138" s="12">
        <v>4</v>
      </c>
      <c r="AE138" s="140"/>
      <c r="AF138" s="12">
        <v>2</v>
      </c>
      <c r="AG138" s="12"/>
      <c r="AH138" s="12">
        <v>16</v>
      </c>
      <c r="AI138" s="12">
        <v>4</v>
      </c>
      <c r="AJ138" s="12">
        <v>8</v>
      </c>
      <c r="AK138" s="12">
        <v>12</v>
      </c>
      <c r="AL138" s="12"/>
      <c r="AM138" s="130"/>
      <c r="AN138" s="23"/>
      <c r="AO138" s="23"/>
      <c r="AP138" s="132"/>
      <c r="AQ138" s="127"/>
      <c r="AR138" s="127"/>
      <c r="AS138" s="23" t="s">
        <v>656</v>
      </c>
      <c r="AT138" s="416" t="s">
        <v>670</v>
      </c>
      <c r="AU138" s="124" t="s">
        <v>878</v>
      </c>
      <c r="AV138" s="298" t="s">
        <v>1171</v>
      </c>
      <c r="AW138" s="8" t="s">
        <v>879</v>
      </c>
      <c r="AX138" s="8" t="s">
        <v>1172</v>
      </c>
      <c r="AY138" s="8" t="s">
        <v>1174</v>
      </c>
      <c r="AZ138" s="8" t="s">
        <v>880</v>
      </c>
      <c r="BA138" s="8"/>
      <c r="BB138" s="8" t="s">
        <v>1175</v>
      </c>
    </row>
    <row r="139" spans="1:54" hidden="1" outlineLevel="1">
      <c r="A139" s="8" t="s">
        <v>23</v>
      </c>
      <c r="B139" s="8" t="s">
        <v>680</v>
      </c>
      <c r="C139" s="8"/>
      <c r="D139" s="8"/>
      <c r="E139" s="8" t="s">
        <v>681</v>
      </c>
      <c r="F139" s="8" t="s">
        <v>669</v>
      </c>
      <c r="G139" s="8" t="s">
        <v>24</v>
      </c>
      <c r="H139" s="9"/>
      <c r="I139" s="23"/>
      <c r="J139" s="9"/>
      <c r="K139" s="140"/>
      <c r="L139" s="140"/>
      <c r="M139" s="140"/>
      <c r="N139" s="140"/>
      <c r="O139" s="140"/>
      <c r="P139" s="140"/>
      <c r="Q139" s="140"/>
      <c r="R139" s="12">
        <f t="shared" si="7"/>
        <v>0</v>
      </c>
      <c r="S139" s="140"/>
      <c r="T139" s="140"/>
      <c r="U139" s="12"/>
      <c r="V139" s="140"/>
      <c r="W139" s="140"/>
      <c r="X139" s="140"/>
      <c r="Y139" s="140"/>
      <c r="Z139" s="12"/>
      <c r="AA139" s="12"/>
      <c r="AB139" s="140"/>
      <c r="AC139" s="12"/>
      <c r="AD139" s="12"/>
      <c r="AE139" s="140"/>
      <c r="AF139" s="12"/>
      <c r="AG139" s="12"/>
      <c r="AH139" s="12"/>
      <c r="AI139" s="12"/>
      <c r="AJ139" s="12"/>
      <c r="AK139" s="12"/>
      <c r="AL139" s="12"/>
      <c r="AM139" s="130"/>
      <c r="AN139" s="23"/>
      <c r="AO139" s="23"/>
      <c r="AP139" s="132"/>
      <c r="AQ139" s="127"/>
      <c r="AR139" s="127"/>
      <c r="AS139" s="23" t="s">
        <v>656</v>
      </c>
      <c r="AT139" s="416"/>
      <c r="AU139" s="124" t="s">
        <v>878</v>
      </c>
      <c r="AV139" s="298"/>
      <c r="AW139" s="8"/>
      <c r="AX139" s="8"/>
      <c r="AY139" s="26" t="s">
        <v>1170</v>
      </c>
      <c r="AZ139" s="26" t="s">
        <v>1176</v>
      </c>
      <c r="BA139" s="26"/>
      <c r="BB139" s="8" t="s">
        <v>881</v>
      </c>
    </row>
    <row r="140" spans="1:54" hidden="1" outlineLevel="1">
      <c r="A140" s="8" t="s">
        <v>23</v>
      </c>
      <c r="B140" s="8" t="s">
        <v>682</v>
      </c>
      <c r="C140" s="8"/>
      <c r="D140" s="8"/>
      <c r="E140" s="8" t="s">
        <v>1177</v>
      </c>
      <c r="F140" s="8" t="s">
        <v>669</v>
      </c>
      <c r="G140" s="8" t="s">
        <v>24</v>
      </c>
      <c r="H140" s="9"/>
      <c r="I140" s="23"/>
      <c r="J140" s="9"/>
      <c r="K140" s="140"/>
      <c r="L140" s="140"/>
      <c r="M140" s="140"/>
      <c r="N140" s="140"/>
      <c r="O140" s="140"/>
      <c r="P140" s="140"/>
      <c r="Q140" s="140"/>
      <c r="R140" s="12">
        <f t="shared" si="7"/>
        <v>0</v>
      </c>
      <c r="S140" s="140"/>
      <c r="T140" s="140"/>
      <c r="U140" s="12"/>
      <c r="V140" s="140"/>
      <c r="W140" s="140"/>
      <c r="X140" s="140"/>
      <c r="Y140" s="140"/>
      <c r="Z140" s="12"/>
      <c r="AA140" s="12"/>
      <c r="AB140" s="140"/>
      <c r="AC140" s="12"/>
      <c r="AD140" s="12"/>
      <c r="AE140" s="140"/>
      <c r="AF140" s="12"/>
      <c r="AG140" s="12"/>
      <c r="AH140" s="12"/>
      <c r="AI140" s="12"/>
      <c r="AJ140" s="12"/>
      <c r="AK140" s="12"/>
      <c r="AL140" s="12"/>
      <c r="AM140" s="130"/>
      <c r="AN140" s="23"/>
      <c r="AO140" s="23"/>
      <c r="AP140" s="132"/>
      <c r="AQ140" s="127"/>
      <c r="AR140" s="127"/>
      <c r="AS140" s="23" t="s">
        <v>656</v>
      </c>
      <c r="AT140" s="416"/>
      <c r="AU140" s="124" t="s">
        <v>878</v>
      </c>
      <c r="AV140" s="298"/>
      <c r="AW140" s="8"/>
      <c r="AX140" s="8"/>
      <c r="AY140" s="26" t="s">
        <v>1170</v>
      </c>
      <c r="AZ140" s="26" t="s">
        <v>1178</v>
      </c>
      <c r="BA140" s="26"/>
      <c r="BB140" s="8" t="s">
        <v>1179</v>
      </c>
    </row>
    <row r="141" spans="1:54" hidden="1" outlineLevel="1">
      <c r="A141" s="8" t="s">
        <v>23</v>
      </c>
      <c r="B141" s="8" t="s">
        <v>683</v>
      </c>
      <c r="C141" s="8"/>
      <c r="D141" s="8"/>
      <c r="E141" s="8" t="s">
        <v>684</v>
      </c>
      <c r="F141" s="8" t="s">
        <v>669</v>
      </c>
      <c r="G141" s="8" t="s">
        <v>24</v>
      </c>
      <c r="H141" s="9"/>
      <c r="I141" s="23"/>
      <c r="J141" s="9"/>
      <c r="K141" s="140"/>
      <c r="L141" s="140"/>
      <c r="M141" s="140"/>
      <c r="N141" s="140"/>
      <c r="O141" s="140"/>
      <c r="P141" s="140"/>
      <c r="Q141" s="140"/>
      <c r="R141" s="12">
        <f t="shared" si="7"/>
        <v>0</v>
      </c>
      <c r="S141" s="140"/>
      <c r="T141" s="140"/>
      <c r="U141" s="12"/>
      <c r="V141" s="140"/>
      <c r="W141" s="140"/>
      <c r="X141" s="140"/>
      <c r="Y141" s="140"/>
      <c r="Z141" s="12"/>
      <c r="AA141" s="12"/>
      <c r="AB141" s="140"/>
      <c r="AC141" s="12"/>
      <c r="AD141" s="12"/>
      <c r="AE141" s="140"/>
      <c r="AF141" s="12"/>
      <c r="AG141" s="12"/>
      <c r="AH141" s="12"/>
      <c r="AI141" s="12"/>
      <c r="AJ141" s="12"/>
      <c r="AK141" s="12"/>
      <c r="AL141" s="12"/>
      <c r="AM141" s="130"/>
      <c r="AN141" s="23"/>
      <c r="AO141" s="23"/>
      <c r="AP141" s="132"/>
      <c r="AQ141" s="127"/>
      <c r="AR141" s="127"/>
      <c r="AS141" s="23" t="s">
        <v>656</v>
      </c>
      <c r="AT141" s="416"/>
      <c r="AU141" s="124" t="s">
        <v>878</v>
      </c>
      <c r="AV141" s="298"/>
      <c r="AW141" s="8"/>
      <c r="AX141" s="8"/>
      <c r="AY141" s="26" t="s">
        <v>1170</v>
      </c>
      <c r="AZ141" s="26" t="s">
        <v>1178</v>
      </c>
      <c r="BA141" s="26"/>
      <c r="BB141" s="8" t="s">
        <v>1180</v>
      </c>
    </row>
    <row r="142" spans="1:54" outlineLevel="1">
      <c r="A142" s="951" t="s">
        <v>685</v>
      </c>
      <c r="B142" s="299" t="s">
        <v>686</v>
      </c>
      <c r="C142" s="294"/>
      <c r="D142" s="294"/>
      <c r="E142" s="299" t="s">
        <v>687</v>
      </c>
      <c r="F142" s="299" t="s">
        <v>1181</v>
      </c>
      <c r="G142" s="299" t="s">
        <v>1182</v>
      </c>
      <c r="H142" s="300"/>
      <c r="I142" s="191"/>
      <c r="J142" s="300"/>
      <c r="K142" s="301"/>
      <c r="L142" s="301"/>
      <c r="M142" s="301"/>
      <c r="N142" s="301"/>
      <c r="O142" s="301"/>
      <c r="P142" s="301"/>
      <c r="Q142" s="217">
        <f>R142</f>
        <v>29</v>
      </c>
      <c r="R142" s="217">
        <f t="shared" si="7"/>
        <v>29</v>
      </c>
      <c r="S142" s="306"/>
      <c r="T142" s="306"/>
      <c r="U142" s="217"/>
      <c r="V142" s="306"/>
      <c r="W142" s="306"/>
      <c r="X142" s="306"/>
      <c r="Y142" s="306"/>
      <c r="Z142" s="217"/>
      <c r="AA142" s="217"/>
      <c r="AB142" s="306"/>
      <c r="AC142" s="217"/>
      <c r="AD142" s="217"/>
      <c r="AE142" s="217">
        <v>9</v>
      </c>
      <c r="AF142" s="217">
        <v>4</v>
      </c>
      <c r="AG142" s="217">
        <v>16</v>
      </c>
      <c r="AH142" s="217"/>
      <c r="AI142" s="217"/>
      <c r="AJ142" s="217"/>
      <c r="AK142" s="217"/>
      <c r="AL142" s="217"/>
      <c r="AM142" s="217"/>
      <c r="AN142" s="217"/>
      <c r="AO142" s="217"/>
      <c r="AP142" s="307"/>
      <c r="AQ142" s="308"/>
      <c r="AR142" s="308"/>
      <c r="AS142" s="217" t="s">
        <v>656</v>
      </c>
      <c r="AT142" s="309"/>
      <c r="AU142" s="304" t="s">
        <v>928</v>
      </c>
      <c r="AV142" s="298"/>
      <c r="AW142" s="8"/>
      <c r="AX142" s="8"/>
      <c r="AY142" s="26"/>
      <c r="AZ142" s="26"/>
      <c r="BA142" s="191">
        <v>17</v>
      </c>
      <c r="BB142" s="8" t="s">
        <v>1959</v>
      </c>
    </row>
    <row r="143" spans="1:54" outlineLevel="1">
      <c r="A143" s="952"/>
      <c r="B143" s="299" t="s">
        <v>690</v>
      </c>
      <c r="C143" s="294"/>
      <c r="D143" s="294"/>
      <c r="E143" s="299" t="s">
        <v>691</v>
      </c>
      <c r="F143" s="299" t="s">
        <v>1181</v>
      </c>
      <c r="G143" s="299" t="s">
        <v>24</v>
      </c>
      <c r="H143" s="300"/>
      <c r="I143" s="191"/>
      <c r="J143" s="300"/>
      <c r="K143" s="301"/>
      <c r="L143" s="301"/>
      <c r="M143" s="301"/>
      <c r="N143" s="301"/>
      <c r="O143" s="301"/>
      <c r="P143" s="301"/>
      <c r="Q143" s="217">
        <f t="shared" ref="Q143:Q157" si="8">R143</f>
        <v>8</v>
      </c>
      <c r="R143" s="217">
        <f t="shared" si="7"/>
        <v>8</v>
      </c>
      <c r="S143" s="306"/>
      <c r="T143" s="306"/>
      <c r="U143" s="217"/>
      <c r="V143" s="306"/>
      <c r="W143" s="306"/>
      <c r="X143" s="306"/>
      <c r="Y143" s="306"/>
      <c r="Z143" s="217"/>
      <c r="AA143" s="217"/>
      <c r="AB143" s="306"/>
      <c r="AC143" s="217"/>
      <c r="AD143" s="217"/>
      <c r="AE143" s="306"/>
      <c r="AF143" s="217">
        <v>4</v>
      </c>
      <c r="AG143" s="217"/>
      <c r="AH143" s="217"/>
      <c r="AI143" s="217">
        <v>4</v>
      </c>
      <c r="AJ143" s="217"/>
      <c r="AK143" s="217"/>
      <c r="AL143" s="217"/>
      <c r="AM143" s="217"/>
      <c r="AN143" s="217"/>
      <c r="AO143" s="217"/>
      <c r="AP143" s="307"/>
      <c r="AQ143" s="308"/>
      <c r="AR143" s="308"/>
      <c r="AS143" s="217" t="s">
        <v>656</v>
      </c>
      <c r="AT143" s="309"/>
      <c r="AU143" s="123" t="s">
        <v>932</v>
      </c>
      <c r="AV143" s="298"/>
      <c r="AW143" s="8"/>
      <c r="AX143" s="8"/>
      <c r="AY143" s="26"/>
      <c r="AZ143" s="26"/>
      <c r="BA143" s="191">
        <v>8</v>
      </c>
      <c r="BB143" s="8" t="s">
        <v>1183</v>
      </c>
    </row>
    <row r="144" spans="1:54" outlineLevel="1">
      <c r="A144" s="952"/>
      <c r="B144" s="299" t="s">
        <v>692</v>
      </c>
      <c r="C144" s="294"/>
      <c r="D144" s="294"/>
      <c r="E144" s="299" t="s">
        <v>693</v>
      </c>
      <c r="F144" s="299" t="s">
        <v>1181</v>
      </c>
      <c r="G144" s="299" t="s">
        <v>24</v>
      </c>
      <c r="H144" s="300"/>
      <c r="I144" s="191"/>
      <c r="J144" s="300"/>
      <c r="K144" s="301"/>
      <c r="L144" s="301"/>
      <c r="M144" s="301"/>
      <c r="N144" s="301"/>
      <c r="O144" s="301"/>
      <c r="P144" s="301"/>
      <c r="Q144" s="217">
        <f t="shared" si="8"/>
        <v>2</v>
      </c>
      <c r="R144" s="217">
        <f t="shared" si="7"/>
        <v>2</v>
      </c>
      <c r="S144" s="306"/>
      <c r="T144" s="306"/>
      <c r="U144" s="217"/>
      <c r="V144" s="306"/>
      <c r="W144" s="306"/>
      <c r="X144" s="306"/>
      <c r="Y144" s="306"/>
      <c r="Z144" s="217"/>
      <c r="AA144" s="217"/>
      <c r="AB144" s="306"/>
      <c r="AC144" s="217"/>
      <c r="AD144" s="217"/>
      <c r="AE144" s="306"/>
      <c r="AF144" s="217"/>
      <c r="AG144" s="217"/>
      <c r="AH144" s="217"/>
      <c r="AI144" s="217">
        <v>2</v>
      </c>
      <c r="AJ144" s="217"/>
      <c r="AK144" s="217"/>
      <c r="AL144" s="217"/>
      <c r="AM144" s="217"/>
      <c r="AN144" s="217"/>
      <c r="AO144" s="217"/>
      <c r="AP144" s="307"/>
      <c r="AQ144" s="308"/>
      <c r="AR144" s="308"/>
      <c r="AS144" s="217" t="s">
        <v>656</v>
      </c>
      <c r="AT144" s="309"/>
      <c r="AU144" s="123" t="s">
        <v>932</v>
      </c>
      <c r="AV144" s="298"/>
      <c r="AW144" s="8"/>
      <c r="AX144" s="8"/>
      <c r="AY144" s="26"/>
      <c r="AZ144" s="26"/>
      <c r="BA144" s="191">
        <v>8</v>
      </c>
      <c r="BB144" s="8" t="s">
        <v>1183</v>
      </c>
    </row>
    <row r="145" spans="1:54" outlineLevel="1">
      <c r="A145" s="952"/>
      <c r="B145" s="299" t="s">
        <v>694</v>
      </c>
      <c r="C145" s="294"/>
      <c r="D145" s="294"/>
      <c r="E145" s="299" t="s">
        <v>695</v>
      </c>
      <c r="F145" s="299" t="s">
        <v>1181</v>
      </c>
      <c r="G145" s="299" t="s">
        <v>24</v>
      </c>
      <c r="H145" s="300"/>
      <c r="I145" s="191"/>
      <c r="J145" s="300"/>
      <c r="K145" s="301"/>
      <c r="L145" s="301"/>
      <c r="M145" s="301"/>
      <c r="N145" s="301"/>
      <c r="O145" s="301"/>
      <c r="P145" s="301"/>
      <c r="Q145" s="217">
        <f t="shared" si="8"/>
        <v>10</v>
      </c>
      <c r="R145" s="217">
        <f t="shared" si="7"/>
        <v>10</v>
      </c>
      <c r="S145" s="306"/>
      <c r="T145" s="306"/>
      <c r="U145" s="217"/>
      <c r="V145" s="306"/>
      <c r="W145" s="306"/>
      <c r="X145" s="306"/>
      <c r="Y145" s="306"/>
      <c r="Z145" s="217"/>
      <c r="AA145" s="217"/>
      <c r="AB145" s="306"/>
      <c r="AC145" s="217"/>
      <c r="AD145" s="217"/>
      <c r="AE145" s="306"/>
      <c r="AF145" s="217">
        <v>6</v>
      </c>
      <c r="AG145" s="217"/>
      <c r="AH145" s="217"/>
      <c r="AI145" s="217">
        <v>2</v>
      </c>
      <c r="AJ145" s="217"/>
      <c r="AK145" s="217">
        <v>2</v>
      </c>
      <c r="AL145" s="217"/>
      <c r="AM145" s="217"/>
      <c r="AN145" s="217"/>
      <c r="AO145" s="217"/>
      <c r="AP145" s="307"/>
      <c r="AQ145" s="308"/>
      <c r="AR145" s="308"/>
      <c r="AS145" s="217" t="s">
        <v>656</v>
      </c>
      <c r="AT145" s="309"/>
      <c r="AU145" s="124" t="s">
        <v>878</v>
      </c>
      <c r="AV145" s="298"/>
      <c r="AW145" s="8"/>
      <c r="AX145" s="8"/>
      <c r="AY145" s="26"/>
      <c r="AZ145" s="26"/>
      <c r="BA145" s="191">
        <v>7</v>
      </c>
      <c r="BB145" s="8" t="s">
        <v>1184</v>
      </c>
    </row>
    <row r="146" spans="1:54" outlineLevel="1">
      <c r="A146" s="952"/>
      <c r="B146" s="299" t="s">
        <v>697</v>
      </c>
      <c r="C146" s="294"/>
      <c r="D146" s="294"/>
      <c r="E146" s="299" t="s">
        <v>698</v>
      </c>
      <c r="F146" s="299" t="s">
        <v>1181</v>
      </c>
      <c r="G146" s="299" t="s">
        <v>24</v>
      </c>
      <c r="H146" s="300"/>
      <c r="I146" s="191"/>
      <c r="J146" s="300"/>
      <c r="K146" s="301"/>
      <c r="L146" s="301"/>
      <c r="M146" s="301"/>
      <c r="N146" s="301"/>
      <c r="O146" s="301"/>
      <c r="P146" s="301"/>
      <c r="Q146" s="217">
        <f t="shared" si="8"/>
        <v>4</v>
      </c>
      <c r="R146" s="217">
        <f t="shared" si="7"/>
        <v>4</v>
      </c>
      <c r="S146" s="306"/>
      <c r="T146" s="306"/>
      <c r="U146" s="217"/>
      <c r="V146" s="306"/>
      <c r="W146" s="306"/>
      <c r="X146" s="306"/>
      <c r="Y146" s="306"/>
      <c r="Z146" s="217"/>
      <c r="AA146" s="217"/>
      <c r="AB146" s="306"/>
      <c r="AC146" s="217"/>
      <c r="AD146" s="217"/>
      <c r="AE146" s="306"/>
      <c r="AF146" s="217">
        <v>4</v>
      </c>
      <c r="AG146" s="217"/>
      <c r="AH146" s="217"/>
      <c r="AI146" s="217"/>
      <c r="AJ146" s="217"/>
      <c r="AK146" s="217"/>
      <c r="AL146" s="217"/>
      <c r="AM146" s="217"/>
      <c r="AN146" s="217"/>
      <c r="AO146" s="217"/>
      <c r="AP146" s="307"/>
      <c r="AQ146" s="308"/>
      <c r="AR146" s="308"/>
      <c r="AS146" s="217" t="s">
        <v>656</v>
      </c>
      <c r="AT146" s="309"/>
      <c r="AU146" s="124" t="s">
        <v>878</v>
      </c>
      <c r="AV146" s="298"/>
      <c r="AW146" s="8"/>
      <c r="AX146" s="8"/>
      <c r="AY146" s="26"/>
      <c r="AZ146" s="26"/>
      <c r="BA146" s="191">
        <v>12</v>
      </c>
      <c r="BB146" s="8" t="s">
        <v>1369</v>
      </c>
    </row>
    <row r="147" spans="1:54" outlineLevel="1">
      <c r="A147" s="953"/>
      <c r="B147" s="299" t="s">
        <v>699</v>
      </c>
      <c r="C147" s="294"/>
      <c r="D147" s="294"/>
      <c r="E147" s="299" t="s">
        <v>700</v>
      </c>
      <c r="F147" s="299" t="s">
        <v>1181</v>
      </c>
      <c r="G147" s="299" t="s">
        <v>24</v>
      </c>
      <c r="H147" s="300"/>
      <c r="I147" s="191"/>
      <c r="J147" s="300"/>
      <c r="K147" s="301"/>
      <c r="L147" s="301"/>
      <c r="M147" s="301"/>
      <c r="N147" s="301"/>
      <c r="O147" s="301"/>
      <c r="P147" s="301"/>
      <c r="Q147" s="217">
        <f t="shared" si="8"/>
        <v>4</v>
      </c>
      <c r="R147" s="217">
        <f t="shared" si="7"/>
        <v>4</v>
      </c>
      <c r="S147" s="306"/>
      <c r="T147" s="306"/>
      <c r="U147" s="217"/>
      <c r="V147" s="306"/>
      <c r="W147" s="306"/>
      <c r="X147" s="306"/>
      <c r="Y147" s="306"/>
      <c r="Z147" s="217"/>
      <c r="AA147" s="217"/>
      <c r="AB147" s="306"/>
      <c r="AC147" s="217"/>
      <c r="AD147" s="217"/>
      <c r="AE147" s="306"/>
      <c r="AF147" s="217">
        <v>4</v>
      </c>
      <c r="AG147" s="217"/>
      <c r="AH147" s="217"/>
      <c r="AI147" s="217"/>
      <c r="AJ147" s="217"/>
      <c r="AK147" s="217"/>
      <c r="AL147" s="217"/>
      <c r="AM147" s="217"/>
      <c r="AN147" s="217"/>
      <c r="AO147" s="217"/>
      <c r="AP147" s="307"/>
      <c r="AQ147" s="308"/>
      <c r="AR147" s="308"/>
      <c r="AS147" s="217" t="s">
        <v>656</v>
      </c>
      <c r="AT147" s="309"/>
      <c r="AU147" s="123" t="s">
        <v>932</v>
      </c>
      <c r="AV147" s="298"/>
      <c r="AW147" s="8"/>
      <c r="AX147" s="8"/>
      <c r="AY147" s="26"/>
      <c r="AZ147" s="26"/>
      <c r="BA147" s="191">
        <v>8</v>
      </c>
      <c r="BB147" s="8" t="s">
        <v>1183</v>
      </c>
    </row>
    <row r="148" spans="1:54" outlineLevel="1">
      <c r="A148" s="951" t="s">
        <v>685</v>
      </c>
      <c r="B148" s="299" t="s">
        <v>702</v>
      </c>
      <c r="C148" s="294"/>
      <c r="D148" s="294"/>
      <c r="E148" s="299" t="s">
        <v>703</v>
      </c>
      <c r="F148" s="299" t="s">
        <v>669</v>
      </c>
      <c r="G148" s="299" t="s">
        <v>24</v>
      </c>
      <c r="H148" s="300"/>
      <c r="I148" s="191"/>
      <c r="J148" s="300"/>
      <c r="K148" s="301"/>
      <c r="L148" s="301"/>
      <c r="M148" s="301"/>
      <c r="N148" s="301"/>
      <c r="O148" s="301"/>
      <c r="P148" s="301"/>
      <c r="Q148" s="217">
        <f t="shared" si="8"/>
        <v>4</v>
      </c>
      <c r="R148" s="217">
        <f t="shared" si="7"/>
        <v>4</v>
      </c>
      <c r="S148" s="306"/>
      <c r="T148" s="306"/>
      <c r="U148" s="217"/>
      <c r="V148" s="306"/>
      <c r="W148" s="306"/>
      <c r="X148" s="306"/>
      <c r="Y148" s="306"/>
      <c r="Z148" s="217"/>
      <c r="AA148" s="217"/>
      <c r="AB148" s="306"/>
      <c r="AC148" s="217"/>
      <c r="AD148" s="217"/>
      <c r="AE148" s="306"/>
      <c r="AF148" s="217">
        <v>4</v>
      </c>
      <c r="AG148" s="217"/>
      <c r="AH148" s="217"/>
      <c r="AI148" s="217"/>
      <c r="AJ148" s="217"/>
      <c r="AK148" s="217"/>
      <c r="AL148" s="217"/>
      <c r="AM148" s="217"/>
      <c r="AN148" s="217"/>
      <c r="AO148" s="217"/>
      <c r="AP148" s="307"/>
      <c r="AQ148" s="308"/>
      <c r="AR148" s="308"/>
      <c r="AS148" s="217" t="s">
        <v>656</v>
      </c>
      <c r="AT148" s="309"/>
      <c r="AU148" s="123" t="s">
        <v>932</v>
      </c>
      <c r="AV148" s="298"/>
      <c r="AW148" s="8"/>
      <c r="AX148" s="8"/>
      <c r="AY148" s="26"/>
      <c r="AZ148" s="26"/>
      <c r="BA148" s="191">
        <v>48</v>
      </c>
      <c r="BB148" s="8" t="s">
        <v>1969</v>
      </c>
    </row>
    <row r="149" spans="1:54" outlineLevel="1">
      <c r="A149" s="952"/>
      <c r="B149" s="299" t="s">
        <v>678</v>
      </c>
      <c r="C149" s="294"/>
      <c r="D149" s="294"/>
      <c r="E149" s="299" t="s">
        <v>679</v>
      </c>
      <c r="F149" s="299" t="s">
        <v>669</v>
      </c>
      <c r="G149" s="299" t="s">
        <v>24</v>
      </c>
      <c r="H149" s="300"/>
      <c r="I149" s="191"/>
      <c r="J149" s="300"/>
      <c r="K149" s="301"/>
      <c r="L149" s="301"/>
      <c r="M149" s="301"/>
      <c r="N149" s="301"/>
      <c r="O149" s="301"/>
      <c r="P149" s="301"/>
      <c r="Q149" s="217">
        <f t="shared" si="8"/>
        <v>0</v>
      </c>
      <c r="R149" s="217">
        <f t="shared" si="7"/>
        <v>0</v>
      </c>
      <c r="S149" s="306"/>
      <c r="T149" s="306"/>
      <c r="U149" s="217"/>
      <c r="V149" s="306"/>
      <c r="W149" s="306"/>
      <c r="X149" s="306"/>
      <c r="Y149" s="306"/>
      <c r="Z149" s="217"/>
      <c r="AA149" s="217"/>
      <c r="AB149" s="306"/>
      <c r="AC149" s="217"/>
      <c r="AD149" s="217"/>
      <c r="AE149" s="306"/>
      <c r="AF149" s="217"/>
      <c r="AG149" s="217"/>
      <c r="AH149" s="217"/>
      <c r="AI149" s="217"/>
      <c r="AJ149" s="217"/>
      <c r="AK149" s="217"/>
      <c r="AL149" s="217"/>
      <c r="AM149" s="217"/>
      <c r="AN149" s="217"/>
      <c r="AO149" s="217"/>
      <c r="AP149" s="307"/>
      <c r="AQ149" s="308"/>
      <c r="AR149" s="308"/>
      <c r="AS149" s="217" t="s">
        <v>656</v>
      </c>
      <c r="AT149" s="309"/>
      <c r="AU149" s="123" t="s">
        <v>932</v>
      </c>
      <c r="AV149" s="298"/>
      <c r="AW149" s="8"/>
      <c r="AX149" s="8"/>
      <c r="AY149" s="26"/>
      <c r="AZ149" s="26"/>
      <c r="BA149" s="191">
        <v>10</v>
      </c>
      <c r="BB149" s="8" t="s">
        <v>1175</v>
      </c>
    </row>
    <row r="150" spans="1:54" outlineLevel="1">
      <c r="A150" s="952"/>
      <c r="B150" s="299" t="s">
        <v>704</v>
      </c>
      <c r="C150" s="294"/>
      <c r="D150" s="294"/>
      <c r="E150" s="299" t="s">
        <v>705</v>
      </c>
      <c r="F150" s="299" t="s">
        <v>669</v>
      </c>
      <c r="G150" s="299" t="s">
        <v>24</v>
      </c>
      <c r="H150" s="300"/>
      <c r="I150" s="191"/>
      <c r="J150" s="300"/>
      <c r="K150" s="301"/>
      <c r="L150" s="301"/>
      <c r="M150" s="301"/>
      <c r="N150" s="301"/>
      <c r="O150" s="301"/>
      <c r="P150" s="301"/>
      <c r="Q150" s="217">
        <f t="shared" si="8"/>
        <v>0</v>
      </c>
      <c r="R150" s="217">
        <f t="shared" si="7"/>
        <v>0</v>
      </c>
      <c r="S150" s="306"/>
      <c r="T150" s="306"/>
      <c r="U150" s="217"/>
      <c r="V150" s="306"/>
      <c r="W150" s="306"/>
      <c r="X150" s="306"/>
      <c r="Y150" s="306"/>
      <c r="Z150" s="217"/>
      <c r="AA150" s="217"/>
      <c r="AB150" s="306"/>
      <c r="AC150" s="217"/>
      <c r="AD150" s="217"/>
      <c r="AE150" s="306"/>
      <c r="AF150" s="217"/>
      <c r="AG150" s="217"/>
      <c r="AH150" s="217"/>
      <c r="AI150" s="217"/>
      <c r="AJ150" s="217"/>
      <c r="AK150" s="217"/>
      <c r="AL150" s="217"/>
      <c r="AM150" s="217"/>
      <c r="AN150" s="217"/>
      <c r="AO150" s="217"/>
      <c r="AP150" s="307"/>
      <c r="AQ150" s="308"/>
      <c r="AR150" s="308"/>
      <c r="AS150" s="217" t="s">
        <v>656</v>
      </c>
      <c r="AT150" s="309"/>
      <c r="AU150" s="123" t="s">
        <v>932</v>
      </c>
      <c r="AV150" s="298"/>
      <c r="AW150" s="8"/>
      <c r="AX150" s="8"/>
      <c r="AY150" s="26"/>
      <c r="AZ150" s="26"/>
      <c r="BA150" s="191">
        <v>107</v>
      </c>
      <c r="BB150" s="8" t="s">
        <v>2561</v>
      </c>
    </row>
    <row r="151" spans="1:54" outlineLevel="1">
      <c r="A151" s="952"/>
      <c r="B151" s="299" t="s">
        <v>667</v>
      </c>
      <c r="C151" s="294"/>
      <c r="D151" s="294"/>
      <c r="E151" s="299" t="s">
        <v>668</v>
      </c>
      <c r="F151" s="299" t="s">
        <v>669</v>
      </c>
      <c r="G151" s="299" t="s">
        <v>24</v>
      </c>
      <c r="H151" s="300"/>
      <c r="I151" s="191"/>
      <c r="J151" s="300"/>
      <c r="K151" s="301"/>
      <c r="L151" s="301"/>
      <c r="M151" s="301"/>
      <c r="N151" s="301"/>
      <c r="O151" s="301"/>
      <c r="P151" s="301"/>
      <c r="Q151" s="217">
        <f t="shared" si="8"/>
        <v>6</v>
      </c>
      <c r="R151" s="217">
        <f t="shared" si="7"/>
        <v>6</v>
      </c>
      <c r="S151" s="306"/>
      <c r="T151" s="306"/>
      <c r="U151" s="217"/>
      <c r="V151" s="306"/>
      <c r="W151" s="306"/>
      <c r="X151" s="306"/>
      <c r="Y151" s="306"/>
      <c r="Z151" s="217"/>
      <c r="AA151" s="217"/>
      <c r="AB151" s="306"/>
      <c r="AC151" s="217"/>
      <c r="AD151" s="217"/>
      <c r="AE151" s="306"/>
      <c r="AF151" s="217">
        <v>4</v>
      </c>
      <c r="AG151" s="217"/>
      <c r="AH151" s="217"/>
      <c r="AI151" s="217"/>
      <c r="AJ151" s="217"/>
      <c r="AK151" s="217">
        <v>2</v>
      </c>
      <c r="AL151" s="217"/>
      <c r="AM151" s="217"/>
      <c r="AN151" s="217"/>
      <c r="AO151" s="217"/>
      <c r="AP151" s="307"/>
      <c r="AQ151" s="308"/>
      <c r="AR151" s="308"/>
      <c r="AS151" s="217" t="s">
        <v>656</v>
      </c>
      <c r="AT151" s="309"/>
      <c r="AU151" s="124" t="s">
        <v>878</v>
      </c>
      <c r="AV151" s="298"/>
      <c r="AW151" s="8"/>
      <c r="AX151" s="8"/>
      <c r="AY151" s="26"/>
      <c r="AZ151" s="26"/>
      <c r="BA151" s="191">
        <v>16</v>
      </c>
      <c r="BB151" s="8" t="s">
        <v>1366</v>
      </c>
    </row>
    <row r="152" spans="1:54" outlineLevel="1">
      <c r="A152" s="952"/>
      <c r="B152" s="299" t="s">
        <v>1185</v>
      </c>
      <c r="C152" s="294"/>
      <c r="D152" s="294"/>
      <c r="E152" s="299" t="s">
        <v>681</v>
      </c>
      <c r="F152" s="299" t="s">
        <v>669</v>
      </c>
      <c r="G152" s="299" t="s">
        <v>24</v>
      </c>
      <c r="H152" s="300"/>
      <c r="I152" s="191"/>
      <c r="J152" s="300"/>
      <c r="K152" s="301"/>
      <c r="L152" s="301"/>
      <c r="M152" s="301"/>
      <c r="N152" s="301"/>
      <c r="O152" s="301"/>
      <c r="P152" s="301"/>
      <c r="Q152" s="217">
        <f t="shared" si="8"/>
        <v>4</v>
      </c>
      <c r="R152" s="217">
        <f t="shared" si="7"/>
        <v>4</v>
      </c>
      <c r="S152" s="306"/>
      <c r="T152" s="306"/>
      <c r="U152" s="217"/>
      <c r="V152" s="306"/>
      <c r="W152" s="306"/>
      <c r="X152" s="306"/>
      <c r="Y152" s="306"/>
      <c r="Z152" s="217"/>
      <c r="AA152" s="217"/>
      <c r="AB152" s="306"/>
      <c r="AC152" s="217"/>
      <c r="AD152" s="217"/>
      <c r="AE152" s="306"/>
      <c r="AF152" s="217">
        <v>4</v>
      </c>
      <c r="AG152" s="217"/>
      <c r="AH152" s="217"/>
      <c r="AI152" s="217"/>
      <c r="AJ152" s="217"/>
      <c r="AK152" s="217"/>
      <c r="AL152" s="217"/>
      <c r="AM152" s="217"/>
      <c r="AN152" s="217"/>
      <c r="AO152" s="217"/>
      <c r="AP152" s="307"/>
      <c r="AQ152" s="308"/>
      <c r="AR152" s="308"/>
      <c r="AS152" s="217" t="s">
        <v>656</v>
      </c>
      <c r="AT152" s="309"/>
      <c r="AU152" s="123" t="s">
        <v>932</v>
      </c>
      <c r="AV152" s="298"/>
      <c r="AW152" s="8"/>
      <c r="AX152" s="8"/>
      <c r="AY152" s="26"/>
      <c r="AZ152" s="26"/>
      <c r="BA152" s="191">
        <v>46</v>
      </c>
      <c r="BB152" s="8" t="s">
        <v>1368</v>
      </c>
    </row>
    <row r="153" spans="1:54" outlineLevel="1">
      <c r="A153" s="952"/>
      <c r="B153" s="299" t="s">
        <v>682</v>
      </c>
      <c r="C153" s="294"/>
      <c r="D153" s="294"/>
      <c r="E153" s="299" t="s">
        <v>707</v>
      </c>
      <c r="F153" s="299" t="s">
        <v>669</v>
      </c>
      <c r="G153" s="299" t="s">
        <v>24</v>
      </c>
      <c r="H153" s="300"/>
      <c r="I153" s="191"/>
      <c r="J153" s="300"/>
      <c r="K153" s="301"/>
      <c r="L153" s="301"/>
      <c r="M153" s="301"/>
      <c r="N153" s="301"/>
      <c r="O153" s="301"/>
      <c r="P153" s="301"/>
      <c r="Q153" s="217">
        <f t="shared" si="8"/>
        <v>4</v>
      </c>
      <c r="R153" s="217">
        <f t="shared" si="7"/>
        <v>4</v>
      </c>
      <c r="S153" s="306"/>
      <c r="T153" s="306"/>
      <c r="U153" s="217"/>
      <c r="V153" s="306"/>
      <c r="W153" s="306"/>
      <c r="X153" s="306"/>
      <c r="Y153" s="306"/>
      <c r="Z153" s="217"/>
      <c r="AA153" s="217"/>
      <c r="AB153" s="306"/>
      <c r="AC153" s="217"/>
      <c r="AD153" s="217"/>
      <c r="AE153" s="306"/>
      <c r="AF153" s="217">
        <v>4</v>
      </c>
      <c r="AG153" s="217"/>
      <c r="AH153" s="217"/>
      <c r="AI153" s="217"/>
      <c r="AJ153" s="217"/>
      <c r="AK153" s="217"/>
      <c r="AL153" s="217"/>
      <c r="AM153" s="217"/>
      <c r="AN153" s="217"/>
      <c r="AO153" s="217"/>
      <c r="AP153" s="307"/>
      <c r="AQ153" s="308"/>
      <c r="AR153" s="308"/>
      <c r="AS153" s="217" t="s">
        <v>656</v>
      </c>
      <c r="AT153" s="309"/>
      <c r="AU153" s="123" t="s">
        <v>932</v>
      </c>
      <c r="AV153" s="298"/>
      <c r="AW153" s="8"/>
      <c r="AX153" s="8"/>
      <c r="AY153" s="26"/>
      <c r="AZ153" s="26"/>
      <c r="BA153" s="191">
        <v>32</v>
      </c>
      <c r="BB153" s="8" t="s">
        <v>1960</v>
      </c>
    </row>
    <row r="154" spans="1:54" outlineLevel="1">
      <c r="A154" s="953"/>
      <c r="B154" s="299" t="s">
        <v>683</v>
      </c>
      <c r="C154" s="294"/>
      <c r="D154" s="294"/>
      <c r="E154" s="299" t="s">
        <v>684</v>
      </c>
      <c r="F154" s="299" t="s">
        <v>669</v>
      </c>
      <c r="G154" s="299" t="s">
        <v>24</v>
      </c>
      <c r="H154" s="300"/>
      <c r="I154" s="191"/>
      <c r="J154" s="300"/>
      <c r="K154" s="301"/>
      <c r="L154" s="301"/>
      <c r="M154" s="301"/>
      <c r="N154" s="301"/>
      <c r="O154" s="301"/>
      <c r="P154" s="301"/>
      <c r="Q154" s="217">
        <f t="shared" si="8"/>
        <v>0</v>
      </c>
      <c r="R154" s="217">
        <f t="shared" si="7"/>
        <v>0</v>
      </c>
      <c r="S154" s="306"/>
      <c r="T154" s="306"/>
      <c r="U154" s="217"/>
      <c r="V154" s="306"/>
      <c r="W154" s="306"/>
      <c r="X154" s="306"/>
      <c r="Y154" s="306"/>
      <c r="Z154" s="217"/>
      <c r="AA154" s="217"/>
      <c r="AB154" s="306"/>
      <c r="AC154" s="217"/>
      <c r="AD154" s="217"/>
      <c r="AE154" s="306"/>
      <c r="AF154" s="217"/>
      <c r="AG154" s="217"/>
      <c r="AH154" s="217"/>
      <c r="AI154" s="217"/>
      <c r="AJ154" s="217"/>
      <c r="AK154" s="217"/>
      <c r="AL154" s="217"/>
      <c r="AM154" s="217"/>
      <c r="AN154" s="217"/>
      <c r="AO154" s="217"/>
      <c r="AP154" s="307"/>
      <c r="AQ154" s="308"/>
      <c r="AR154" s="308"/>
      <c r="AS154" s="217" t="s">
        <v>656</v>
      </c>
      <c r="AT154" s="309"/>
      <c r="AU154" s="123" t="s">
        <v>932</v>
      </c>
      <c r="AV154" s="298"/>
      <c r="AW154" s="8"/>
      <c r="AX154" s="8"/>
      <c r="AY154" s="26"/>
      <c r="AZ154" s="26"/>
      <c r="BA154" s="191">
        <v>22</v>
      </c>
      <c r="BB154" s="8" t="s">
        <v>1367</v>
      </c>
    </row>
    <row r="155" spans="1:54" outlineLevel="1">
      <c r="A155" s="951" t="s">
        <v>1186</v>
      </c>
      <c r="B155" s="299" t="s">
        <v>709</v>
      </c>
      <c r="C155" s="294"/>
      <c r="D155" s="294"/>
      <c r="E155" s="299" t="s">
        <v>882</v>
      </c>
      <c r="F155" s="299" t="s">
        <v>669</v>
      </c>
      <c r="G155" s="299" t="s">
        <v>24</v>
      </c>
      <c r="H155" s="300"/>
      <c r="I155" s="191"/>
      <c r="J155" s="300"/>
      <c r="K155" s="301"/>
      <c r="L155" s="301"/>
      <c r="M155" s="301"/>
      <c r="N155" s="301"/>
      <c r="O155" s="301"/>
      <c r="P155" s="301"/>
      <c r="Q155" s="217">
        <f t="shared" si="8"/>
        <v>10</v>
      </c>
      <c r="R155" s="217">
        <f t="shared" si="7"/>
        <v>10</v>
      </c>
      <c r="S155" s="306"/>
      <c r="T155" s="306"/>
      <c r="U155" s="217"/>
      <c r="V155" s="306"/>
      <c r="W155" s="306"/>
      <c r="X155" s="306"/>
      <c r="Y155" s="306"/>
      <c r="Z155" s="217"/>
      <c r="AA155" s="217"/>
      <c r="AB155" s="306"/>
      <c r="AC155" s="217">
        <v>2</v>
      </c>
      <c r="AD155" s="217"/>
      <c r="AE155" s="306"/>
      <c r="AF155" s="217">
        <v>6</v>
      </c>
      <c r="AG155" s="217"/>
      <c r="AH155" s="217"/>
      <c r="AI155" s="217"/>
      <c r="AJ155" s="217"/>
      <c r="AK155" s="217">
        <v>2</v>
      </c>
      <c r="AL155" s="217"/>
      <c r="AM155" s="217"/>
      <c r="AN155" s="217"/>
      <c r="AO155" s="217"/>
      <c r="AP155" s="307"/>
      <c r="AQ155" s="308"/>
      <c r="AR155" s="308"/>
      <c r="AS155" s="217" t="s">
        <v>656</v>
      </c>
      <c r="AT155" s="309"/>
      <c r="AU155" s="124" t="s">
        <v>878</v>
      </c>
      <c r="AV155" s="298"/>
      <c r="AW155" s="8"/>
      <c r="AX155" s="8"/>
      <c r="AY155" s="26"/>
      <c r="AZ155" s="26"/>
      <c r="BA155" s="191">
        <v>6</v>
      </c>
      <c r="BB155" s="8" t="s">
        <v>1187</v>
      </c>
    </row>
    <row r="156" spans="1:54" outlineLevel="1">
      <c r="A156" s="952"/>
      <c r="B156" s="299" t="s">
        <v>710</v>
      </c>
      <c r="C156" s="294"/>
      <c r="D156" s="294"/>
      <c r="E156" s="299" t="s">
        <v>883</v>
      </c>
      <c r="F156" s="299" t="s">
        <v>669</v>
      </c>
      <c r="G156" s="299" t="s">
        <v>24</v>
      </c>
      <c r="H156" s="300"/>
      <c r="I156" s="191"/>
      <c r="J156" s="300"/>
      <c r="K156" s="301"/>
      <c r="L156" s="301"/>
      <c r="M156" s="301"/>
      <c r="N156" s="301"/>
      <c r="O156" s="301"/>
      <c r="P156" s="301"/>
      <c r="Q156" s="217">
        <f t="shared" si="8"/>
        <v>8</v>
      </c>
      <c r="R156" s="217">
        <f t="shared" si="7"/>
        <v>8</v>
      </c>
      <c r="S156" s="306"/>
      <c r="T156" s="306"/>
      <c r="U156" s="217"/>
      <c r="V156" s="306"/>
      <c r="W156" s="306"/>
      <c r="X156" s="306"/>
      <c r="Y156" s="306"/>
      <c r="Z156" s="217"/>
      <c r="AA156" s="217"/>
      <c r="AB156" s="306"/>
      <c r="AC156" s="217">
        <v>2</v>
      </c>
      <c r="AD156" s="217"/>
      <c r="AE156" s="306"/>
      <c r="AF156" s="217">
        <v>6</v>
      </c>
      <c r="AG156" s="217"/>
      <c r="AH156" s="217"/>
      <c r="AI156" s="217"/>
      <c r="AJ156" s="217"/>
      <c r="AK156" s="217"/>
      <c r="AL156" s="217"/>
      <c r="AM156" s="217"/>
      <c r="AN156" s="217"/>
      <c r="AO156" s="217"/>
      <c r="AP156" s="307"/>
      <c r="AQ156" s="308"/>
      <c r="AR156" s="308"/>
      <c r="AS156" s="217" t="s">
        <v>656</v>
      </c>
      <c r="AT156" s="309"/>
      <c r="AU156" s="124" t="s">
        <v>878</v>
      </c>
      <c r="AV156" s="298"/>
      <c r="AW156" s="8"/>
      <c r="AX156" s="8"/>
      <c r="AY156" s="26"/>
      <c r="AZ156" s="26"/>
      <c r="BA156" s="191">
        <v>6</v>
      </c>
      <c r="BB156" s="8" t="s">
        <v>1187</v>
      </c>
    </row>
    <row r="157" spans="1:54" outlineLevel="1">
      <c r="A157" s="953"/>
      <c r="B157" s="299" t="s">
        <v>1188</v>
      </c>
      <c r="C157" s="294"/>
      <c r="D157" s="294"/>
      <c r="E157" s="299" t="s">
        <v>884</v>
      </c>
      <c r="F157" s="299" t="s">
        <v>669</v>
      </c>
      <c r="G157" s="299" t="s">
        <v>24</v>
      </c>
      <c r="H157" s="300"/>
      <c r="I157" s="191"/>
      <c r="J157" s="300"/>
      <c r="K157" s="301"/>
      <c r="L157" s="301"/>
      <c r="M157" s="301"/>
      <c r="N157" s="301"/>
      <c r="O157" s="301"/>
      <c r="P157" s="301"/>
      <c r="Q157" s="217">
        <f t="shared" si="8"/>
        <v>20</v>
      </c>
      <c r="R157" s="217">
        <f t="shared" si="7"/>
        <v>20</v>
      </c>
      <c r="S157" s="306"/>
      <c r="T157" s="306"/>
      <c r="U157" s="217"/>
      <c r="V157" s="306"/>
      <c r="W157" s="306"/>
      <c r="X157" s="306"/>
      <c r="Y157" s="306"/>
      <c r="Z157" s="217">
        <v>2</v>
      </c>
      <c r="AA157" s="217"/>
      <c r="AB157" s="306"/>
      <c r="AC157" s="217">
        <v>2</v>
      </c>
      <c r="AD157" s="217"/>
      <c r="AE157" s="306"/>
      <c r="AF157" s="217">
        <v>6</v>
      </c>
      <c r="AG157" s="217"/>
      <c r="AH157" s="217"/>
      <c r="AI157" s="217"/>
      <c r="AJ157" s="217">
        <v>8</v>
      </c>
      <c r="AK157" s="217">
        <v>2</v>
      </c>
      <c r="AL157" s="217"/>
      <c r="AM157" s="217"/>
      <c r="AN157" s="217"/>
      <c r="AO157" s="217"/>
      <c r="AP157" s="307"/>
      <c r="AQ157" s="308"/>
      <c r="AR157" s="308"/>
      <c r="AS157" s="217" t="s">
        <v>656</v>
      </c>
      <c r="AT157" s="309"/>
      <c r="AU157" s="124" t="s">
        <v>878</v>
      </c>
      <c r="AV157" s="298"/>
      <c r="AW157" s="8"/>
      <c r="AX157" s="8"/>
      <c r="AY157" s="26"/>
      <c r="AZ157" s="26"/>
      <c r="BA157" s="191">
        <v>6</v>
      </c>
      <c r="BB157" s="8" t="s">
        <v>1187</v>
      </c>
    </row>
    <row r="158" spans="1:54" outlineLevel="1">
      <c r="A158" s="6" t="s">
        <v>1189</v>
      </c>
      <c r="B158" s="7"/>
      <c r="C158" s="7"/>
      <c r="D158" s="7"/>
      <c r="E158" s="7"/>
      <c r="F158" s="7"/>
      <c r="G158" s="7"/>
      <c r="H158" s="10"/>
      <c r="I158" s="10"/>
      <c r="J158" s="10"/>
      <c r="K158" s="138"/>
      <c r="L158" s="138"/>
      <c r="M158" s="138"/>
      <c r="N158" s="138"/>
      <c r="O158" s="138"/>
      <c r="P158" s="138"/>
      <c r="Q158" s="138"/>
      <c r="R158" s="141"/>
      <c r="S158" s="138"/>
      <c r="T158" s="138"/>
      <c r="U158" s="141"/>
      <c r="V158" s="138"/>
      <c r="W158" s="138"/>
      <c r="X158" s="138"/>
      <c r="Y158" s="138"/>
      <c r="Z158" s="141"/>
      <c r="AA158" s="141"/>
      <c r="AB158" s="138"/>
      <c r="AC158" s="141"/>
      <c r="AD158" s="141"/>
      <c r="AE158" s="138"/>
      <c r="AF158" s="141"/>
      <c r="AG158" s="141"/>
      <c r="AH158" s="138"/>
      <c r="AI158" s="141"/>
      <c r="AJ158" s="141"/>
      <c r="AK158" s="141"/>
      <c r="AL158" s="141"/>
      <c r="AM158" s="141"/>
      <c r="AN158" s="160"/>
      <c r="AO158" s="160"/>
      <c r="AP158" s="141"/>
      <c r="AQ158" s="141"/>
      <c r="AR158" s="141"/>
      <c r="AS158" s="160"/>
      <c r="AT158" s="138"/>
      <c r="AU158" s="138"/>
      <c r="AV158" s="303"/>
      <c r="AW158" s="10"/>
      <c r="AX158" s="10"/>
      <c r="AY158" s="10"/>
      <c r="AZ158" s="10"/>
      <c r="BA158" s="10"/>
      <c r="BB158" s="10"/>
    </row>
    <row r="159" spans="1:54" outlineLevel="1">
      <c r="A159" s="8" t="s">
        <v>1189</v>
      </c>
      <c r="B159" s="8" t="s">
        <v>1190</v>
      </c>
      <c r="C159" s="8"/>
      <c r="D159" s="8"/>
      <c r="E159" s="8" t="s">
        <v>1191</v>
      </c>
      <c r="F159" s="8"/>
      <c r="G159" s="8" t="s">
        <v>714</v>
      </c>
      <c r="H159" s="9"/>
      <c r="I159" s="23" t="s">
        <v>58</v>
      </c>
      <c r="J159" s="9"/>
      <c r="K159" s="140"/>
      <c r="L159" s="140"/>
      <c r="M159" s="140"/>
      <c r="N159" s="140"/>
      <c r="O159" s="140"/>
      <c r="P159" s="140"/>
      <c r="Q159" s="12">
        <f>R159-AE159</f>
        <v>418</v>
      </c>
      <c r="R159" s="12">
        <f t="shared" ref="R159:R165" si="9">SUM(S159:AL159)</f>
        <v>515</v>
      </c>
      <c r="S159" s="140"/>
      <c r="T159" s="140"/>
      <c r="U159" s="12">
        <v>26</v>
      </c>
      <c r="V159" s="140"/>
      <c r="W159" s="140"/>
      <c r="X159" s="140"/>
      <c r="Y159" s="140"/>
      <c r="Z159" s="12">
        <v>6</v>
      </c>
      <c r="AA159" s="12">
        <v>2</v>
      </c>
      <c r="AB159" s="140"/>
      <c r="AC159" s="12">
        <v>24</v>
      </c>
      <c r="AD159" s="136">
        <v>36</v>
      </c>
      <c r="AE159" s="130">
        <v>97</v>
      </c>
      <c r="AF159" s="12"/>
      <c r="AG159" s="12">
        <v>16</v>
      </c>
      <c r="AH159" s="140"/>
      <c r="AI159" s="136">
        <v>24</v>
      </c>
      <c r="AJ159" s="136">
        <v>96</v>
      </c>
      <c r="AK159" s="136">
        <v>188</v>
      </c>
      <c r="AL159" s="12"/>
      <c r="AM159" s="130">
        <v>48</v>
      </c>
      <c r="AN159" s="23"/>
      <c r="AO159" s="23">
        <v>216</v>
      </c>
      <c r="AP159" s="132"/>
      <c r="AQ159" s="132"/>
      <c r="AR159" s="127"/>
      <c r="AS159" s="23"/>
      <c r="AT159" s="416" t="s">
        <v>670</v>
      </c>
      <c r="AU159" s="304" t="s">
        <v>928</v>
      </c>
      <c r="AV159" s="298" t="s">
        <v>1192</v>
      </c>
      <c r="AW159" s="26" t="s">
        <v>1193</v>
      </c>
      <c r="AX159" s="8" t="s">
        <v>1193</v>
      </c>
      <c r="AY159" s="8" t="s">
        <v>926</v>
      </c>
      <c r="AZ159" s="8" t="s">
        <v>927</v>
      </c>
      <c r="BA159" s="23">
        <v>418</v>
      </c>
      <c r="BB159" s="8" t="s">
        <v>1364</v>
      </c>
    </row>
    <row r="160" spans="1:54" outlineLevel="1">
      <c r="A160" s="8" t="s">
        <v>9</v>
      </c>
      <c r="B160" s="8" t="s">
        <v>1194</v>
      </c>
      <c r="C160" s="8"/>
      <c r="D160" s="8"/>
      <c r="E160" s="8" t="s">
        <v>5</v>
      </c>
      <c r="F160" s="8"/>
      <c r="G160" s="8" t="s">
        <v>1195</v>
      </c>
      <c r="H160" s="9"/>
      <c r="I160" s="23" t="s">
        <v>1196</v>
      </c>
      <c r="J160" s="9"/>
      <c r="K160" s="140"/>
      <c r="L160" s="140"/>
      <c r="M160" s="140"/>
      <c r="N160" s="140"/>
      <c r="O160" s="140"/>
      <c r="P160" s="140"/>
      <c r="Q160" s="12">
        <v>192</v>
      </c>
      <c r="R160" s="12">
        <f t="shared" si="9"/>
        <v>268</v>
      </c>
      <c r="S160" s="140"/>
      <c r="T160" s="140"/>
      <c r="U160" s="12"/>
      <c r="V160" s="140"/>
      <c r="W160" s="140"/>
      <c r="X160" s="140"/>
      <c r="Y160" s="140"/>
      <c r="Z160" s="140"/>
      <c r="AA160" s="140"/>
      <c r="AB160" s="140"/>
      <c r="AC160" s="12">
        <v>2</v>
      </c>
      <c r="AD160" s="136">
        <v>24</v>
      </c>
      <c r="AE160" s="140"/>
      <c r="AF160" s="12"/>
      <c r="AG160" s="12"/>
      <c r="AH160" s="136">
        <v>192</v>
      </c>
      <c r="AI160" s="136">
        <v>48</v>
      </c>
      <c r="AJ160" s="136">
        <v>0</v>
      </c>
      <c r="AK160" s="136">
        <v>2</v>
      </c>
      <c r="AL160" s="12"/>
      <c r="AM160" s="130"/>
      <c r="AN160" s="23"/>
      <c r="AO160" s="23"/>
      <c r="AP160" s="132"/>
      <c r="AQ160" s="127"/>
      <c r="AR160" s="127"/>
      <c r="AS160" s="23"/>
      <c r="AT160" s="416" t="s">
        <v>1197</v>
      </c>
      <c r="AU160" s="304" t="s">
        <v>1198</v>
      </c>
      <c r="AV160" s="298" t="s">
        <v>1199</v>
      </c>
      <c r="AW160" s="8" t="s">
        <v>1200</v>
      </c>
      <c r="AX160" s="8" t="s">
        <v>1201</v>
      </c>
      <c r="AY160" s="8" t="s">
        <v>1202</v>
      </c>
      <c r="AZ160" s="26" t="s">
        <v>1203</v>
      </c>
      <c r="BA160" s="23">
        <v>192</v>
      </c>
      <c r="BB160" s="8" t="s">
        <v>1365</v>
      </c>
    </row>
    <row r="161" spans="1:54" outlineLevel="1">
      <c r="A161" s="114" t="s">
        <v>9</v>
      </c>
      <c r="B161" s="114" t="s">
        <v>1204</v>
      </c>
      <c r="C161" s="114"/>
      <c r="D161" s="114"/>
      <c r="E161" s="114" t="s">
        <v>1205</v>
      </c>
      <c r="F161" s="114"/>
      <c r="G161" s="114"/>
      <c r="H161" s="115"/>
      <c r="I161" s="46" t="s">
        <v>1196</v>
      </c>
      <c r="J161" s="115"/>
      <c r="K161" s="143"/>
      <c r="L161" s="143"/>
      <c r="M161" s="143"/>
      <c r="N161" s="143"/>
      <c r="O161" s="143"/>
      <c r="P161" s="143"/>
      <c r="Q161" s="143"/>
      <c r="R161" s="125">
        <f t="shared" si="9"/>
        <v>0</v>
      </c>
      <c r="S161" s="142"/>
      <c r="T161" s="142"/>
      <c r="U161" s="130"/>
      <c r="V161" s="142"/>
      <c r="W161" s="142"/>
      <c r="X161" s="142"/>
      <c r="Y161" s="142"/>
      <c r="Z161" s="142"/>
      <c r="AA161" s="142"/>
      <c r="AB161" s="142"/>
      <c r="AC161" s="130">
        <v>0</v>
      </c>
      <c r="AD161" s="130">
        <v>0</v>
      </c>
      <c r="AE161" s="142"/>
      <c r="AF161" s="130"/>
      <c r="AG161" s="130"/>
      <c r="AH161" s="142"/>
      <c r="AI161" s="130"/>
      <c r="AJ161" s="130">
        <v>0</v>
      </c>
      <c r="AK161" s="130">
        <v>0</v>
      </c>
      <c r="AL161" s="130"/>
      <c r="AM161" s="130"/>
      <c r="AN161" s="52"/>
      <c r="AO161" s="52"/>
      <c r="AP161" s="132"/>
      <c r="AQ161" s="127"/>
      <c r="AR161" s="127"/>
      <c r="AS161" s="52"/>
      <c r="AT161" s="177"/>
      <c r="AU161" s="178"/>
      <c r="AV161" s="179"/>
      <c r="AW161" s="115"/>
      <c r="AX161" s="115"/>
      <c r="AY161" s="115"/>
      <c r="AZ161" s="115"/>
      <c r="BA161" s="52"/>
      <c r="BB161" s="115"/>
    </row>
    <row r="162" spans="1:54" outlineLevel="1">
      <c r="A162" s="8" t="s">
        <v>9</v>
      </c>
      <c r="B162" s="8" t="s">
        <v>1206</v>
      </c>
      <c r="C162" s="8"/>
      <c r="D162" s="8"/>
      <c r="E162" s="8" t="s">
        <v>6</v>
      </c>
      <c r="F162" s="8"/>
      <c r="G162" s="8" t="s">
        <v>1195</v>
      </c>
      <c r="H162" s="9"/>
      <c r="I162" s="23" t="s">
        <v>1196</v>
      </c>
      <c r="J162" s="9"/>
      <c r="K162" s="140"/>
      <c r="L162" s="140"/>
      <c r="M162" s="140"/>
      <c r="N162" s="140"/>
      <c r="O162" s="140"/>
      <c r="P162" s="140"/>
      <c r="Q162" s="12">
        <v>120</v>
      </c>
      <c r="R162" s="12">
        <f t="shared" si="9"/>
        <v>124</v>
      </c>
      <c r="S162" s="140"/>
      <c r="T162" s="140"/>
      <c r="U162" s="12"/>
      <c r="V162" s="140"/>
      <c r="W162" s="140"/>
      <c r="X162" s="140"/>
      <c r="Y162" s="140"/>
      <c r="Z162" s="140"/>
      <c r="AA162" s="140"/>
      <c r="AB162" s="140"/>
      <c r="AC162" s="12">
        <v>2</v>
      </c>
      <c r="AD162" s="136">
        <v>24</v>
      </c>
      <c r="AE162" s="140"/>
      <c r="AF162" s="136">
        <v>48</v>
      </c>
      <c r="AG162" s="12"/>
      <c r="AH162" s="12"/>
      <c r="AI162" s="136">
        <v>48</v>
      </c>
      <c r="AJ162" s="136">
        <v>0</v>
      </c>
      <c r="AK162" s="136">
        <v>2</v>
      </c>
      <c r="AL162" s="12"/>
      <c r="AM162" s="130"/>
      <c r="AN162" s="23"/>
      <c r="AO162" s="23"/>
      <c r="AP162" s="132"/>
      <c r="AQ162" s="127"/>
      <c r="AR162" s="127"/>
      <c r="AS162" s="23"/>
      <c r="AT162" s="416" t="s">
        <v>1197</v>
      </c>
      <c r="AU162" s="304" t="s">
        <v>1198</v>
      </c>
      <c r="AV162" s="298" t="s">
        <v>1207</v>
      </c>
      <c r="AW162" s="8" t="s">
        <v>1208</v>
      </c>
      <c r="AX162" s="8" t="s">
        <v>1209</v>
      </c>
      <c r="AY162" s="8" t="s">
        <v>1210</v>
      </c>
      <c r="AZ162" s="8" t="s">
        <v>1211</v>
      </c>
      <c r="BA162" s="23">
        <v>120</v>
      </c>
      <c r="BB162" s="8" t="s">
        <v>1372</v>
      </c>
    </row>
    <row r="163" spans="1:54" outlineLevel="1">
      <c r="A163" s="396" t="s">
        <v>9</v>
      </c>
      <c r="B163" s="396" t="s">
        <v>32</v>
      </c>
      <c r="C163" s="396"/>
      <c r="D163" s="396"/>
      <c r="E163" s="396" t="s">
        <v>7</v>
      </c>
      <c r="F163" s="396"/>
      <c r="G163" s="396"/>
      <c r="H163" s="397"/>
      <c r="I163" s="398" t="s">
        <v>58</v>
      </c>
      <c r="J163" s="397"/>
      <c r="K163" s="399"/>
      <c r="L163" s="399"/>
      <c r="M163" s="399"/>
      <c r="N163" s="399"/>
      <c r="O163" s="399"/>
      <c r="P163" s="399"/>
      <c r="Q163" s="399"/>
      <c r="R163" s="400">
        <f t="shared" si="9"/>
        <v>0</v>
      </c>
      <c r="S163" s="399"/>
      <c r="T163" s="399"/>
      <c r="U163" s="400"/>
      <c r="V163" s="399"/>
      <c r="W163" s="399"/>
      <c r="X163" s="399"/>
      <c r="Y163" s="399"/>
      <c r="Z163" s="399"/>
      <c r="AA163" s="399"/>
      <c r="AB163" s="399"/>
      <c r="AC163" s="400">
        <v>0</v>
      </c>
      <c r="AD163" s="400">
        <v>0</v>
      </c>
      <c r="AE163" s="399"/>
      <c r="AF163" s="400"/>
      <c r="AG163" s="400"/>
      <c r="AH163" s="399"/>
      <c r="AI163" s="400">
        <v>0</v>
      </c>
      <c r="AJ163" s="400">
        <v>0</v>
      </c>
      <c r="AK163" s="400">
        <v>0</v>
      </c>
      <c r="AL163" s="400"/>
      <c r="AM163" s="400"/>
      <c r="AN163" s="398"/>
      <c r="AO163" s="398"/>
      <c r="AP163" s="469"/>
      <c r="AQ163" s="470"/>
      <c r="AR163" s="470"/>
      <c r="AS163" s="398"/>
      <c r="AT163" s="471"/>
      <c r="AU163" s="472"/>
      <c r="AV163" s="473"/>
      <c r="AW163" s="397"/>
      <c r="AX163" s="397"/>
      <c r="AY163" s="397"/>
      <c r="AZ163" s="397"/>
      <c r="BA163" s="398">
        <v>0</v>
      </c>
      <c r="BB163" s="397"/>
    </row>
    <row r="164" spans="1:54" outlineLevel="1">
      <c r="A164" s="396" t="s">
        <v>9</v>
      </c>
      <c r="B164" s="396" t="s">
        <v>33</v>
      </c>
      <c r="C164" s="396"/>
      <c r="D164" s="396"/>
      <c r="E164" s="396" t="s">
        <v>8</v>
      </c>
      <c r="F164" s="396"/>
      <c r="G164" s="396"/>
      <c r="H164" s="397"/>
      <c r="I164" s="398" t="s">
        <v>58</v>
      </c>
      <c r="J164" s="397"/>
      <c r="K164" s="399"/>
      <c r="L164" s="399"/>
      <c r="M164" s="399"/>
      <c r="N164" s="399"/>
      <c r="O164" s="399"/>
      <c r="P164" s="399"/>
      <c r="Q164" s="399"/>
      <c r="R164" s="400">
        <f t="shared" si="9"/>
        <v>0</v>
      </c>
      <c r="S164" s="399"/>
      <c r="T164" s="399"/>
      <c r="U164" s="400"/>
      <c r="V164" s="399"/>
      <c r="W164" s="399"/>
      <c r="X164" s="399"/>
      <c r="Y164" s="399"/>
      <c r="Z164" s="399"/>
      <c r="AA164" s="399"/>
      <c r="AB164" s="399"/>
      <c r="AC164" s="400">
        <v>0</v>
      </c>
      <c r="AD164" s="400">
        <v>0</v>
      </c>
      <c r="AE164" s="399"/>
      <c r="AF164" s="400">
        <v>0</v>
      </c>
      <c r="AG164" s="400"/>
      <c r="AH164" s="399"/>
      <c r="AI164" s="400">
        <v>0</v>
      </c>
      <c r="AJ164" s="400">
        <v>0</v>
      </c>
      <c r="AK164" s="400">
        <v>0</v>
      </c>
      <c r="AL164" s="400"/>
      <c r="AM164" s="400"/>
      <c r="AN164" s="398"/>
      <c r="AO164" s="398"/>
      <c r="AP164" s="469"/>
      <c r="AQ164" s="470"/>
      <c r="AR164" s="470"/>
      <c r="AS164" s="398"/>
      <c r="AT164" s="471"/>
      <c r="AU164" s="472"/>
      <c r="AV164" s="473"/>
      <c r="AW164" s="397"/>
      <c r="AX164" s="397"/>
      <c r="AY164" s="397"/>
      <c r="AZ164" s="397"/>
      <c r="BA164" s="398">
        <v>0</v>
      </c>
      <c r="BB164" s="397"/>
    </row>
    <row r="165" spans="1:54" ht="15.75" customHeight="1" outlineLevel="1">
      <c r="A165" s="8" t="s">
        <v>28</v>
      </c>
      <c r="B165" s="305" t="s">
        <v>1212</v>
      </c>
      <c r="C165" s="38"/>
      <c r="D165" s="255">
        <v>12</v>
      </c>
      <c r="E165" s="305" t="s">
        <v>321</v>
      </c>
      <c r="F165" s="413"/>
      <c r="G165" s="35"/>
      <c r="H165" s="25"/>
      <c r="I165" s="25"/>
      <c r="J165" s="25"/>
      <c r="K165" s="25">
        <f>L165+Q165</f>
        <v>144</v>
      </c>
      <c r="L165" s="25">
        <f>SUM(M165:P165)</f>
        <v>0</v>
      </c>
      <c r="M165" s="25"/>
      <c r="N165" s="25"/>
      <c r="O165" s="25"/>
      <c r="P165" s="25"/>
      <c r="Q165" s="32">
        <f>R165-AH165</f>
        <v>144</v>
      </c>
      <c r="R165" s="27">
        <f t="shared" si="9"/>
        <v>240</v>
      </c>
      <c r="S165" s="32"/>
      <c r="T165" s="32"/>
      <c r="U165" s="27">
        <v>12</v>
      </c>
      <c r="V165" s="27"/>
      <c r="W165" s="27"/>
      <c r="X165" s="27"/>
      <c r="Y165" s="27"/>
      <c r="Z165" s="27">
        <v>12</v>
      </c>
      <c r="AA165" s="27">
        <v>0</v>
      </c>
      <c r="AB165" s="27">
        <v>0</v>
      </c>
      <c r="AC165" s="27">
        <v>12</v>
      </c>
      <c r="AD165" s="27">
        <v>12</v>
      </c>
      <c r="AE165" s="27">
        <v>24</v>
      </c>
      <c r="AF165" s="27">
        <v>24</v>
      </c>
      <c r="AG165" s="27">
        <v>0</v>
      </c>
      <c r="AH165" s="27">
        <v>96</v>
      </c>
      <c r="AI165" s="27">
        <v>24</v>
      </c>
      <c r="AJ165" s="27">
        <v>12</v>
      </c>
      <c r="AK165" s="27">
        <v>12</v>
      </c>
      <c r="AL165" s="27">
        <v>0</v>
      </c>
      <c r="AM165" s="27">
        <v>0</v>
      </c>
      <c r="AN165" s="27"/>
      <c r="AO165" s="217">
        <v>12</v>
      </c>
      <c r="AP165" s="132"/>
      <c r="AQ165" s="127"/>
      <c r="AR165" s="127"/>
      <c r="AS165" s="23" t="s">
        <v>656</v>
      </c>
      <c r="AT165" s="416"/>
      <c r="AU165" s="124" t="s">
        <v>1213</v>
      </c>
      <c r="AV165" s="169"/>
      <c r="AW165" s="26" t="s">
        <v>1214</v>
      </c>
      <c r="AX165" s="26" t="s">
        <v>1214</v>
      </c>
      <c r="AY165" s="26" t="s">
        <v>1214</v>
      </c>
      <c r="AZ165" s="26" t="s">
        <v>1214</v>
      </c>
      <c r="BA165" s="23">
        <v>0</v>
      </c>
      <c r="BB165" s="8" t="s">
        <v>1215</v>
      </c>
    </row>
    <row r="166" spans="1:54" outlineLevel="1">
      <c r="A166" s="6" t="s">
        <v>716</v>
      </c>
      <c r="B166" s="7"/>
      <c r="C166" s="7"/>
      <c r="D166" s="7"/>
      <c r="E166" s="7"/>
      <c r="F166" s="7"/>
      <c r="G166" s="7"/>
      <c r="H166" s="10"/>
      <c r="I166" s="10"/>
      <c r="J166" s="10"/>
      <c r="K166" s="138"/>
      <c r="L166" s="138"/>
      <c r="M166" s="138"/>
      <c r="N166" s="138"/>
      <c r="O166" s="138"/>
      <c r="P166" s="138"/>
      <c r="Q166" s="138"/>
      <c r="R166" s="141"/>
      <c r="S166" s="138"/>
      <c r="T166" s="138"/>
      <c r="U166" s="141"/>
      <c r="V166" s="138"/>
      <c r="W166" s="138"/>
      <c r="X166" s="138"/>
      <c r="Y166" s="138"/>
      <c r="Z166" s="138"/>
      <c r="AA166" s="138"/>
      <c r="AB166" s="138"/>
      <c r="AC166" s="141"/>
      <c r="AD166" s="141"/>
      <c r="AE166" s="138"/>
      <c r="AF166" s="141"/>
      <c r="AG166" s="141"/>
      <c r="AH166" s="138"/>
      <c r="AI166" s="141"/>
      <c r="AJ166" s="141"/>
      <c r="AK166" s="141"/>
      <c r="AL166" s="141"/>
      <c r="AM166" s="141"/>
      <c r="AN166" s="160"/>
      <c r="AO166" s="160"/>
      <c r="AP166" s="132"/>
      <c r="AQ166" s="127"/>
      <c r="AR166" s="127"/>
      <c r="AS166" s="160"/>
      <c r="AT166" s="138"/>
      <c r="AU166" s="138"/>
      <c r="AV166" s="303"/>
      <c r="AW166" s="7"/>
      <c r="AX166" s="7"/>
      <c r="AY166" s="7"/>
      <c r="AZ166" s="7"/>
      <c r="BA166" s="160"/>
      <c r="BB166" s="7"/>
    </row>
    <row r="167" spans="1:54" outlineLevel="1">
      <c r="A167" s="8" t="s">
        <v>716</v>
      </c>
      <c r="B167" s="305" t="s">
        <v>929</v>
      </c>
      <c r="C167" s="38"/>
      <c r="D167" s="255">
        <v>1</v>
      </c>
      <c r="E167" s="305" t="s">
        <v>1216</v>
      </c>
      <c r="F167" s="412" t="s">
        <v>1217</v>
      </c>
      <c r="G167" s="35" t="s">
        <v>930</v>
      </c>
      <c r="H167" s="25"/>
      <c r="I167" s="25"/>
      <c r="J167" s="25"/>
      <c r="K167" s="25">
        <f>L167+Q167</f>
        <v>12</v>
      </c>
      <c r="L167" s="25">
        <f>SUM(M167:P167)</f>
        <v>0</v>
      </c>
      <c r="M167" s="25"/>
      <c r="N167" s="25"/>
      <c r="O167" s="25"/>
      <c r="P167" s="25"/>
      <c r="Q167" s="32">
        <f>R167-AB167-AH167</f>
        <v>12</v>
      </c>
      <c r="R167" s="27">
        <f>SUM(S167:AL167)</f>
        <v>21</v>
      </c>
      <c r="S167" s="32"/>
      <c r="T167" s="32"/>
      <c r="U167" s="27">
        <v>1</v>
      </c>
      <c r="V167" s="27"/>
      <c r="W167" s="27"/>
      <c r="X167" s="27"/>
      <c r="Y167" s="27"/>
      <c r="Z167" s="27">
        <v>1</v>
      </c>
      <c r="AA167" s="27">
        <v>0</v>
      </c>
      <c r="AB167" s="27">
        <v>1</v>
      </c>
      <c r="AC167" s="27">
        <v>1</v>
      </c>
      <c r="AD167" s="27">
        <v>1</v>
      </c>
      <c r="AE167" s="27">
        <v>2</v>
      </c>
      <c r="AF167" s="27">
        <v>2</v>
      </c>
      <c r="AG167" s="27">
        <v>0</v>
      </c>
      <c r="AH167" s="27">
        <v>8</v>
      </c>
      <c r="AI167" s="27">
        <v>2</v>
      </c>
      <c r="AJ167" s="27">
        <v>1</v>
      </c>
      <c r="AK167" s="27">
        <v>1</v>
      </c>
      <c r="AL167" s="27">
        <v>0</v>
      </c>
      <c r="AM167" s="27">
        <v>0</v>
      </c>
      <c r="AN167" s="27"/>
      <c r="AO167" s="217">
        <v>1</v>
      </c>
      <c r="AP167" s="132"/>
      <c r="AQ167" s="127"/>
      <c r="AR167" s="127"/>
      <c r="AS167" s="23" t="s">
        <v>656</v>
      </c>
      <c r="AT167" s="416"/>
      <c r="AU167" s="124" t="s">
        <v>878</v>
      </c>
      <c r="AV167" s="169"/>
      <c r="AW167" s="26" t="s">
        <v>1218</v>
      </c>
      <c r="AX167" s="26" t="s">
        <v>1218</v>
      </c>
      <c r="AY167" s="26" t="s">
        <v>1218</v>
      </c>
      <c r="AZ167" s="26" t="s">
        <v>1218</v>
      </c>
      <c r="BA167" s="23">
        <v>5</v>
      </c>
      <c r="BB167" s="8" t="s">
        <v>931</v>
      </c>
    </row>
    <row r="168" spans="1:54" outlineLevel="1">
      <c r="A168" s="6" t="s">
        <v>570</v>
      </c>
      <c r="B168" s="7"/>
      <c r="C168" s="7"/>
      <c r="D168" s="7"/>
      <c r="E168" s="7"/>
      <c r="F168" s="7"/>
      <c r="G168" s="7"/>
      <c r="H168" s="10"/>
      <c r="I168" s="10"/>
      <c r="J168" s="10"/>
      <c r="K168" s="138"/>
      <c r="L168" s="138"/>
      <c r="M168" s="138"/>
      <c r="N168" s="138"/>
      <c r="O168" s="138"/>
      <c r="P168" s="138"/>
      <c r="Q168" s="138"/>
      <c r="R168" s="141"/>
      <c r="S168" s="138"/>
      <c r="T168" s="138"/>
      <c r="U168" s="141"/>
      <c r="V168" s="138"/>
      <c r="W168" s="138"/>
      <c r="X168" s="138"/>
      <c r="Y168" s="138"/>
      <c r="Z168" s="138"/>
      <c r="AA168" s="138"/>
      <c r="AB168" s="138"/>
      <c r="AC168" s="141"/>
      <c r="AD168" s="141"/>
      <c r="AE168" s="138"/>
      <c r="AF168" s="141"/>
      <c r="AG168" s="141"/>
      <c r="AH168" s="138"/>
      <c r="AI168" s="141"/>
      <c r="AJ168" s="141"/>
      <c r="AK168" s="141"/>
      <c r="AL168" s="141"/>
      <c r="AM168" s="141"/>
      <c r="AN168" s="160"/>
      <c r="AO168" s="160"/>
      <c r="AP168" s="132"/>
      <c r="AQ168" s="127"/>
      <c r="AR168" s="127"/>
      <c r="AS168" s="160"/>
      <c r="AT168" s="138"/>
      <c r="AU168" s="138"/>
      <c r="AV168" s="303"/>
      <c r="AW168" s="10"/>
      <c r="AX168" s="10"/>
      <c r="AY168" s="10"/>
      <c r="AZ168" s="10"/>
      <c r="BA168" s="10"/>
      <c r="BB168" s="10"/>
    </row>
    <row r="169" spans="1:54" outlineLevel="1">
      <c r="A169" s="815" t="s">
        <v>571</v>
      </c>
      <c r="B169" s="8" t="s">
        <v>572</v>
      </c>
      <c r="C169" s="8"/>
      <c r="D169" s="8"/>
      <c r="E169" s="8" t="s">
        <v>1219</v>
      </c>
      <c r="F169" s="8"/>
      <c r="G169" s="8" t="s">
        <v>718</v>
      </c>
      <c r="H169" s="9"/>
      <c r="I169" s="23" t="s">
        <v>58</v>
      </c>
      <c r="J169" s="23" t="s">
        <v>58</v>
      </c>
      <c r="K169" s="140"/>
      <c r="L169" s="140"/>
      <c r="M169" s="140"/>
      <c r="N169" s="140"/>
      <c r="O169" s="140"/>
      <c r="P169" s="140"/>
      <c r="Q169" s="12">
        <v>59</v>
      </c>
      <c r="R169" s="12">
        <f t="shared" ref="R169:R197" si="10">SUM(S169:AL169)</f>
        <v>59</v>
      </c>
      <c r="S169" s="140"/>
      <c r="T169" s="140"/>
      <c r="U169" s="12">
        <v>6</v>
      </c>
      <c r="V169" s="140"/>
      <c r="W169" s="140"/>
      <c r="X169" s="140"/>
      <c r="Y169" s="140"/>
      <c r="Z169" s="12">
        <v>4</v>
      </c>
      <c r="AA169" s="140"/>
      <c r="AB169" s="140"/>
      <c r="AC169" s="12">
        <v>1</v>
      </c>
      <c r="AD169" s="12">
        <v>6</v>
      </c>
      <c r="AE169" s="12"/>
      <c r="AF169" s="12"/>
      <c r="AG169" s="12"/>
      <c r="AH169" s="140"/>
      <c r="AI169" s="12">
        <v>6</v>
      </c>
      <c r="AJ169" s="12"/>
      <c r="AK169" s="12">
        <v>36</v>
      </c>
      <c r="AL169" s="12"/>
      <c r="AM169" s="130"/>
      <c r="AN169" s="23"/>
      <c r="AO169" s="23"/>
      <c r="AP169" s="132"/>
      <c r="AQ169" s="127"/>
      <c r="AR169" s="127"/>
      <c r="AS169" s="23"/>
      <c r="AT169" s="416" t="s">
        <v>670</v>
      </c>
      <c r="AU169" s="123" t="s">
        <v>932</v>
      </c>
      <c r="AV169" s="298" t="s">
        <v>1220</v>
      </c>
      <c r="AW169" s="8" t="s">
        <v>1221</v>
      </c>
      <c r="AX169" s="8" t="s">
        <v>1221</v>
      </c>
      <c r="AY169" s="8" t="s">
        <v>1221</v>
      </c>
      <c r="AZ169" s="8" t="s">
        <v>1221</v>
      </c>
      <c r="BA169" s="46">
        <v>0</v>
      </c>
      <c r="BB169" s="8" t="s">
        <v>1221</v>
      </c>
    </row>
    <row r="170" spans="1:54" outlineLevel="1">
      <c r="A170" s="816"/>
      <c r="B170" s="8" t="s">
        <v>233</v>
      </c>
      <c r="C170" s="8" t="s">
        <v>719</v>
      </c>
      <c r="D170" s="8"/>
      <c r="E170" s="8" t="s">
        <v>251</v>
      </c>
      <c r="F170" s="8"/>
      <c r="G170" s="8" t="s">
        <v>718</v>
      </c>
      <c r="H170" s="9"/>
      <c r="I170" s="23" t="s">
        <v>58</v>
      </c>
      <c r="J170" s="23" t="s">
        <v>58</v>
      </c>
      <c r="K170" s="140"/>
      <c r="L170" s="140"/>
      <c r="M170" s="140"/>
      <c r="N170" s="140"/>
      <c r="O170" s="140"/>
      <c r="P170" s="140"/>
      <c r="Q170" s="12">
        <v>26</v>
      </c>
      <c r="R170" s="12">
        <f t="shared" si="10"/>
        <v>26</v>
      </c>
      <c r="S170" s="140"/>
      <c r="T170" s="140"/>
      <c r="U170" s="12"/>
      <c r="V170" s="140"/>
      <c r="W170" s="140"/>
      <c r="X170" s="140"/>
      <c r="Y170" s="140"/>
      <c r="Z170" s="12"/>
      <c r="AA170" s="140"/>
      <c r="AB170" s="140"/>
      <c r="AC170" s="12"/>
      <c r="AD170" s="12">
        <v>2</v>
      </c>
      <c r="AE170" s="12">
        <v>24</v>
      </c>
      <c r="AF170" s="12"/>
      <c r="AG170" s="12"/>
      <c r="AH170" s="140"/>
      <c r="AI170" s="12"/>
      <c r="AJ170" s="12"/>
      <c r="AK170" s="12"/>
      <c r="AL170" s="12"/>
      <c r="AM170" s="130"/>
      <c r="AN170" s="23"/>
      <c r="AO170" s="23"/>
      <c r="AP170" s="132"/>
      <c r="AQ170" s="127"/>
      <c r="AR170" s="127"/>
      <c r="AS170" s="23"/>
      <c r="AT170" s="416" t="s">
        <v>670</v>
      </c>
      <c r="AU170" s="123" t="s">
        <v>932</v>
      </c>
      <c r="AV170" s="298" t="s">
        <v>1222</v>
      </c>
      <c r="AW170" s="8" t="s">
        <v>1223</v>
      </c>
      <c r="AX170" s="8" t="s">
        <v>933</v>
      </c>
      <c r="AY170" s="8" t="s">
        <v>934</v>
      </c>
      <c r="AZ170" s="8" t="s">
        <v>934</v>
      </c>
      <c r="BA170" s="23">
        <v>85</v>
      </c>
      <c r="BB170" s="8" t="s">
        <v>934</v>
      </c>
    </row>
    <row r="171" spans="1:54" outlineLevel="1">
      <c r="A171" s="816"/>
      <c r="B171" s="8" t="s">
        <v>576</v>
      </c>
      <c r="C171" s="8" t="s">
        <v>721</v>
      </c>
      <c r="D171" s="8"/>
      <c r="E171" s="8" t="s">
        <v>722</v>
      </c>
      <c r="F171" s="8"/>
      <c r="G171" s="8" t="s">
        <v>718</v>
      </c>
      <c r="H171" s="9"/>
      <c r="I171" s="23" t="s">
        <v>58</v>
      </c>
      <c r="J171" s="23" t="s">
        <v>58</v>
      </c>
      <c r="K171" s="140"/>
      <c r="L171" s="140"/>
      <c r="M171" s="140"/>
      <c r="N171" s="140"/>
      <c r="O171" s="140"/>
      <c r="P171" s="140"/>
      <c r="Q171" s="12">
        <v>14</v>
      </c>
      <c r="R171" s="12">
        <f t="shared" si="10"/>
        <v>14</v>
      </c>
      <c r="S171" s="140"/>
      <c r="T171" s="140"/>
      <c r="U171" s="12"/>
      <c r="V171" s="140"/>
      <c r="W171" s="140"/>
      <c r="X171" s="140"/>
      <c r="Y171" s="140"/>
      <c r="Z171" s="12"/>
      <c r="AA171" s="140"/>
      <c r="AB171" s="140"/>
      <c r="AC171" s="12"/>
      <c r="AD171" s="12">
        <v>2</v>
      </c>
      <c r="AE171" s="12"/>
      <c r="AF171" s="12"/>
      <c r="AG171" s="12"/>
      <c r="AH171" s="140"/>
      <c r="AI171" s="12">
        <v>12</v>
      </c>
      <c r="AJ171" s="12"/>
      <c r="AK171" s="12"/>
      <c r="AL171" s="12"/>
      <c r="AM171" s="130"/>
      <c r="AN171" s="23"/>
      <c r="AO171" s="23"/>
      <c r="AP171" s="132"/>
      <c r="AQ171" s="127"/>
      <c r="AR171" s="127"/>
      <c r="AS171" s="23"/>
      <c r="AT171" s="416" t="s">
        <v>670</v>
      </c>
      <c r="AU171" s="123" t="s">
        <v>932</v>
      </c>
      <c r="AV171" s="298" t="s">
        <v>1222</v>
      </c>
      <c r="AW171" s="8" t="s">
        <v>935</v>
      </c>
      <c r="AX171" s="8" t="s">
        <v>1224</v>
      </c>
      <c r="AY171" s="8" t="s">
        <v>1225</v>
      </c>
      <c r="AZ171" s="8" t="s">
        <v>1226</v>
      </c>
      <c r="BA171" s="23">
        <v>14</v>
      </c>
      <c r="BB171" s="8" t="s">
        <v>1226</v>
      </c>
    </row>
    <row r="172" spans="1:54" outlineLevel="1">
      <c r="A172" s="817"/>
      <c r="B172" s="299" t="s">
        <v>725</v>
      </c>
      <c r="C172" s="299"/>
      <c r="D172" s="299"/>
      <c r="E172" s="299" t="s">
        <v>726</v>
      </c>
      <c r="F172" s="299"/>
      <c r="G172" s="299" t="s">
        <v>718</v>
      </c>
      <c r="H172" s="306"/>
      <c r="I172" s="217"/>
      <c r="J172" s="217"/>
      <c r="K172" s="306"/>
      <c r="L172" s="306"/>
      <c r="M172" s="306"/>
      <c r="N172" s="306"/>
      <c r="O172" s="306"/>
      <c r="P172" s="306"/>
      <c r="Q172" s="217"/>
      <c r="R172" s="217">
        <f>SUM(S172:AL172)</f>
        <v>0</v>
      </c>
      <c r="S172" s="306"/>
      <c r="T172" s="306"/>
      <c r="U172" s="217"/>
      <c r="V172" s="306"/>
      <c r="W172" s="306"/>
      <c r="X172" s="306"/>
      <c r="Y172" s="306"/>
      <c r="Z172" s="217"/>
      <c r="AA172" s="306"/>
      <c r="AB172" s="306"/>
      <c r="AC172" s="217"/>
      <c r="AD172" s="217"/>
      <c r="AE172" s="217"/>
      <c r="AF172" s="217"/>
      <c r="AG172" s="217"/>
      <c r="AH172" s="306"/>
      <c r="AI172" s="217"/>
      <c r="AJ172" s="217"/>
      <c r="AK172" s="217"/>
      <c r="AL172" s="217"/>
      <c r="AM172" s="217"/>
      <c r="AN172" s="217"/>
      <c r="AO172" s="217"/>
      <c r="AP172" s="307"/>
      <c r="AQ172" s="308"/>
      <c r="AR172" s="308"/>
      <c r="AS172" s="217"/>
      <c r="AT172" s="309"/>
      <c r="AU172" s="302"/>
      <c r="AV172" s="298"/>
      <c r="AW172" s="8"/>
      <c r="AX172" s="8"/>
      <c r="AY172" s="8"/>
      <c r="AZ172" s="8"/>
      <c r="BA172" s="27"/>
      <c r="BB172" s="8"/>
    </row>
    <row r="173" spans="1:54" outlineLevel="1">
      <c r="A173" s="815" t="s">
        <v>1227</v>
      </c>
      <c r="B173" s="111" t="s">
        <v>1228</v>
      </c>
      <c r="C173" s="8" t="s">
        <v>1229</v>
      </c>
      <c r="D173" s="8"/>
      <c r="E173" s="8" t="s">
        <v>1230</v>
      </c>
      <c r="F173" s="8"/>
      <c r="G173" s="8" t="s">
        <v>1231</v>
      </c>
      <c r="H173" s="9"/>
      <c r="I173" s="23" t="s">
        <v>1232</v>
      </c>
      <c r="J173" s="23" t="s">
        <v>1232</v>
      </c>
      <c r="K173" s="140"/>
      <c r="L173" s="140"/>
      <c r="M173" s="140"/>
      <c r="N173" s="140"/>
      <c r="O173" s="140"/>
      <c r="P173" s="140"/>
      <c r="Q173" s="12">
        <v>237</v>
      </c>
      <c r="R173" s="12">
        <f t="shared" si="10"/>
        <v>237</v>
      </c>
      <c r="S173" s="140"/>
      <c r="T173" s="140"/>
      <c r="U173" s="12">
        <v>6</v>
      </c>
      <c r="V173" s="140"/>
      <c r="W173" s="140"/>
      <c r="X173" s="140"/>
      <c r="Y173" s="140"/>
      <c r="Z173" s="12">
        <v>4</v>
      </c>
      <c r="AA173" s="140"/>
      <c r="AB173" s="140"/>
      <c r="AC173" s="12">
        <v>1</v>
      </c>
      <c r="AD173" s="12">
        <v>6</v>
      </c>
      <c r="AE173" s="12">
        <v>24</v>
      </c>
      <c r="AF173" s="12"/>
      <c r="AG173" s="12">
        <v>118</v>
      </c>
      <c r="AH173" s="12"/>
      <c r="AI173" s="12">
        <v>14</v>
      </c>
      <c r="AJ173" s="12">
        <v>44</v>
      </c>
      <c r="AK173" s="12">
        <v>20</v>
      </c>
      <c r="AL173" s="12"/>
      <c r="AM173" s="130"/>
      <c r="AN173" s="23"/>
      <c r="AO173" s="23">
        <v>182</v>
      </c>
      <c r="AP173" s="132"/>
      <c r="AQ173" s="127"/>
      <c r="AR173" s="127"/>
      <c r="AS173" s="23"/>
      <c r="AT173" s="416" t="s">
        <v>1233</v>
      </c>
      <c r="AU173" s="123" t="s">
        <v>1234</v>
      </c>
      <c r="AV173" s="298" t="s">
        <v>1235</v>
      </c>
      <c r="AW173" s="8" t="s">
        <v>1236</v>
      </c>
      <c r="AX173" s="8" t="s">
        <v>1237</v>
      </c>
      <c r="AY173" s="8" t="s">
        <v>1238</v>
      </c>
      <c r="AZ173" s="8" t="s">
        <v>1239</v>
      </c>
      <c r="BA173" s="23">
        <v>237</v>
      </c>
      <c r="BB173" s="8" t="s">
        <v>1239</v>
      </c>
    </row>
    <row r="174" spans="1:54" outlineLevel="1">
      <c r="A174" s="816"/>
      <c r="B174" s="111" t="s">
        <v>1240</v>
      </c>
      <c r="C174" s="8" t="s">
        <v>1241</v>
      </c>
      <c r="D174" s="8"/>
      <c r="E174" s="8" t="s">
        <v>1242</v>
      </c>
      <c r="F174" s="8"/>
      <c r="G174" s="8" t="s">
        <v>1231</v>
      </c>
      <c r="H174" s="9"/>
      <c r="I174" s="23" t="s">
        <v>1232</v>
      </c>
      <c r="J174" s="23" t="s">
        <v>1232</v>
      </c>
      <c r="K174" s="140"/>
      <c r="L174" s="140"/>
      <c r="M174" s="140"/>
      <c r="N174" s="140"/>
      <c r="O174" s="140"/>
      <c r="P174" s="140"/>
      <c r="Q174" s="12">
        <v>128</v>
      </c>
      <c r="R174" s="12">
        <f t="shared" si="10"/>
        <v>128</v>
      </c>
      <c r="S174" s="140"/>
      <c r="T174" s="140"/>
      <c r="U174" s="12"/>
      <c r="V174" s="140"/>
      <c r="W174" s="140"/>
      <c r="X174" s="140"/>
      <c r="Y174" s="140"/>
      <c r="Z174" s="12"/>
      <c r="AA174" s="140"/>
      <c r="AB174" s="140"/>
      <c r="AC174" s="12"/>
      <c r="AD174" s="12">
        <v>4</v>
      </c>
      <c r="AE174" s="12">
        <v>124</v>
      </c>
      <c r="AF174" s="12"/>
      <c r="AG174" s="12"/>
      <c r="AH174" s="140"/>
      <c r="AI174" s="12"/>
      <c r="AJ174" s="12"/>
      <c r="AK174" s="12"/>
      <c r="AL174" s="12"/>
      <c r="AM174" s="130"/>
      <c r="AN174" s="23"/>
      <c r="AO174" s="23"/>
      <c r="AP174" s="132"/>
      <c r="AQ174" s="127"/>
      <c r="AR174" s="127"/>
      <c r="AS174" s="23"/>
      <c r="AT174" s="416" t="s">
        <v>1233</v>
      </c>
      <c r="AU174" s="123" t="s">
        <v>1234</v>
      </c>
      <c r="AV174" s="298" t="s">
        <v>1235</v>
      </c>
      <c r="AW174" s="8" t="s">
        <v>1243</v>
      </c>
      <c r="AX174" s="8" t="s">
        <v>1244</v>
      </c>
      <c r="AY174" s="8" t="s">
        <v>1245</v>
      </c>
      <c r="AZ174" s="8" t="s">
        <v>1245</v>
      </c>
      <c r="BA174" s="23">
        <v>128</v>
      </c>
      <c r="BB174" s="8" t="s">
        <v>1245</v>
      </c>
    </row>
    <row r="175" spans="1:54" outlineLevel="1">
      <c r="A175" s="816"/>
      <c r="B175" s="299" t="s">
        <v>733</v>
      </c>
      <c r="C175" s="299"/>
      <c r="D175" s="299"/>
      <c r="E175" s="299" t="s">
        <v>1246</v>
      </c>
      <c r="F175" s="299"/>
      <c r="G175" s="299" t="s">
        <v>1231</v>
      </c>
      <c r="H175" s="306"/>
      <c r="I175" s="217"/>
      <c r="J175" s="217"/>
      <c r="K175" s="306"/>
      <c r="L175" s="306"/>
      <c r="M175" s="306"/>
      <c r="N175" s="306"/>
      <c r="O175" s="306"/>
      <c r="P175" s="306"/>
      <c r="Q175" s="217"/>
      <c r="R175" s="217">
        <f t="shared" si="10"/>
        <v>0</v>
      </c>
      <c r="S175" s="306"/>
      <c r="T175" s="306"/>
      <c r="U175" s="217"/>
      <c r="V175" s="306"/>
      <c r="W175" s="306"/>
      <c r="X175" s="306"/>
      <c r="Y175" s="306"/>
      <c r="Z175" s="217"/>
      <c r="AA175" s="306"/>
      <c r="AB175" s="306"/>
      <c r="AC175" s="217"/>
      <c r="AD175" s="217"/>
      <c r="AE175" s="217"/>
      <c r="AF175" s="217"/>
      <c r="AG175" s="217"/>
      <c r="AH175" s="306"/>
      <c r="AI175" s="217"/>
      <c r="AJ175" s="217"/>
      <c r="AK175" s="217"/>
      <c r="AL175" s="217"/>
      <c r="AM175" s="217"/>
      <c r="AN175" s="217"/>
      <c r="AO175" s="217"/>
      <c r="AP175" s="307"/>
      <c r="AQ175" s="308"/>
      <c r="AR175" s="308"/>
      <c r="AS175" s="217"/>
      <c r="AT175" s="309"/>
      <c r="AU175" s="302"/>
      <c r="AV175" s="298"/>
      <c r="AW175" s="8"/>
      <c r="AX175" s="8"/>
      <c r="AY175" s="8"/>
      <c r="AZ175" s="8"/>
      <c r="BA175" s="27"/>
      <c r="BB175" s="8"/>
    </row>
    <row r="176" spans="1:54" outlineLevel="1">
      <c r="A176" s="816"/>
      <c r="B176" s="299" t="s">
        <v>735</v>
      </c>
      <c r="C176" s="299"/>
      <c r="D176" s="299"/>
      <c r="E176" s="299" t="s">
        <v>736</v>
      </c>
      <c r="F176" s="299"/>
      <c r="G176" s="299" t="s">
        <v>718</v>
      </c>
      <c r="H176" s="306"/>
      <c r="I176" s="217"/>
      <c r="J176" s="217"/>
      <c r="K176" s="306"/>
      <c r="L176" s="306"/>
      <c r="M176" s="306"/>
      <c r="N176" s="306"/>
      <c r="O176" s="306"/>
      <c r="P176" s="306"/>
      <c r="Q176" s="217"/>
      <c r="R176" s="217">
        <f t="shared" si="10"/>
        <v>0</v>
      </c>
      <c r="S176" s="306"/>
      <c r="T176" s="306"/>
      <c r="U176" s="217"/>
      <c r="V176" s="306"/>
      <c r="W176" s="306"/>
      <c r="X176" s="306"/>
      <c r="Y176" s="306"/>
      <c r="Z176" s="217"/>
      <c r="AA176" s="306"/>
      <c r="AB176" s="306"/>
      <c r="AC176" s="217"/>
      <c r="AD176" s="217"/>
      <c r="AE176" s="217"/>
      <c r="AF176" s="217"/>
      <c r="AG176" s="217"/>
      <c r="AH176" s="306"/>
      <c r="AI176" s="217"/>
      <c r="AJ176" s="217"/>
      <c r="AK176" s="217"/>
      <c r="AL176" s="217"/>
      <c r="AM176" s="217"/>
      <c r="AN176" s="217"/>
      <c r="AO176" s="217"/>
      <c r="AP176" s="307"/>
      <c r="AQ176" s="308"/>
      <c r="AR176" s="308"/>
      <c r="AS176" s="217"/>
      <c r="AT176" s="309"/>
      <c r="AU176" s="302"/>
      <c r="AV176" s="298"/>
      <c r="AW176" s="8"/>
      <c r="AX176" s="8"/>
      <c r="AY176" s="8"/>
      <c r="AZ176" s="8"/>
      <c r="BA176" s="27"/>
      <c r="BB176" s="8"/>
    </row>
    <row r="177" spans="1:54" outlineLevel="1">
      <c r="A177" s="816"/>
      <c r="B177" s="299" t="s">
        <v>737</v>
      </c>
      <c r="C177" s="299"/>
      <c r="D177" s="299"/>
      <c r="E177" s="299" t="s">
        <v>738</v>
      </c>
      <c r="F177" s="299"/>
      <c r="G177" s="299" t="s">
        <v>718</v>
      </c>
      <c r="H177" s="306"/>
      <c r="I177" s="217"/>
      <c r="J177" s="217"/>
      <c r="K177" s="306"/>
      <c r="L177" s="306"/>
      <c r="M177" s="306"/>
      <c r="N177" s="306"/>
      <c r="O177" s="306"/>
      <c r="P177" s="306"/>
      <c r="Q177" s="217"/>
      <c r="R177" s="217">
        <f t="shared" si="10"/>
        <v>0</v>
      </c>
      <c r="S177" s="306"/>
      <c r="T177" s="306"/>
      <c r="U177" s="217"/>
      <c r="V177" s="306"/>
      <c r="W177" s="306"/>
      <c r="X177" s="306"/>
      <c r="Y177" s="306"/>
      <c r="Z177" s="217"/>
      <c r="AA177" s="306"/>
      <c r="AB177" s="306"/>
      <c r="AC177" s="217"/>
      <c r="AD177" s="217"/>
      <c r="AE177" s="217"/>
      <c r="AF177" s="217"/>
      <c r="AG177" s="217"/>
      <c r="AH177" s="306"/>
      <c r="AI177" s="217"/>
      <c r="AJ177" s="217"/>
      <c r="AK177" s="217"/>
      <c r="AL177" s="217"/>
      <c r="AM177" s="217"/>
      <c r="AN177" s="217"/>
      <c r="AO177" s="217"/>
      <c r="AP177" s="307"/>
      <c r="AQ177" s="308"/>
      <c r="AR177" s="308"/>
      <c r="AS177" s="217"/>
      <c r="AT177" s="309"/>
      <c r="AU177" s="302"/>
      <c r="AV177" s="298"/>
      <c r="AW177" s="8"/>
      <c r="AX177" s="8"/>
      <c r="AY177" s="8"/>
      <c r="AZ177" s="8"/>
      <c r="BA177" s="27"/>
      <c r="BB177" s="8"/>
    </row>
    <row r="178" spans="1:54" outlineLevel="1">
      <c r="A178" s="816"/>
      <c r="B178" s="299" t="s">
        <v>739</v>
      </c>
      <c r="C178" s="299"/>
      <c r="D178" s="299"/>
      <c r="E178" s="299" t="s">
        <v>1247</v>
      </c>
      <c r="F178" s="299"/>
      <c r="G178" s="299" t="s">
        <v>1248</v>
      </c>
      <c r="H178" s="306"/>
      <c r="I178" s="217"/>
      <c r="J178" s="217"/>
      <c r="K178" s="306"/>
      <c r="L178" s="306"/>
      <c r="M178" s="306"/>
      <c r="N178" s="306"/>
      <c r="O178" s="306"/>
      <c r="P178" s="306"/>
      <c r="Q178" s="217"/>
      <c r="R178" s="217">
        <f t="shared" si="10"/>
        <v>0</v>
      </c>
      <c r="S178" s="306"/>
      <c r="T178" s="306"/>
      <c r="U178" s="217"/>
      <c r="V178" s="306"/>
      <c r="W178" s="306"/>
      <c r="X178" s="306"/>
      <c r="Y178" s="306"/>
      <c r="Z178" s="217"/>
      <c r="AA178" s="306"/>
      <c r="AB178" s="306"/>
      <c r="AC178" s="217"/>
      <c r="AD178" s="217"/>
      <c r="AE178" s="217"/>
      <c r="AF178" s="217"/>
      <c r="AG178" s="217"/>
      <c r="AH178" s="306"/>
      <c r="AI178" s="217"/>
      <c r="AJ178" s="217"/>
      <c r="AK178" s="217"/>
      <c r="AL178" s="217"/>
      <c r="AM178" s="217"/>
      <c r="AN178" s="217"/>
      <c r="AO178" s="217"/>
      <c r="AP178" s="307"/>
      <c r="AQ178" s="308"/>
      <c r="AR178" s="308"/>
      <c r="AS178" s="217"/>
      <c r="AT178" s="309"/>
      <c r="AU178" s="302"/>
      <c r="AV178" s="298"/>
      <c r="AW178" s="8"/>
      <c r="AX178" s="8"/>
      <c r="AY178" s="8"/>
      <c r="AZ178" s="8"/>
      <c r="BA178" s="27"/>
      <c r="BB178" s="8"/>
    </row>
    <row r="179" spans="1:54" outlineLevel="1">
      <c r="A179" s="816"/>
      <c r="B179" s="299" t="s">
        <v>741</v>
      </c>
      <c r="C179" s="299"/>
      <c r="D179" s="299"/>
      <c r="E179" s="299" t="s">
        <v>1249</v>
      </c>
      <c r="F179" s="299"/>
      <c r="G179" s="299" t="s">
        <v>1250</v>
      </c>
      <c r="H179" s="306"/>
      <c r="I179" s="217"/>
      <c r="J179" s="217"/>
      <c r="K179" s="306"/>
      <c r="L179" s="306"/>
      <c r="M179" s="306"/>
      <c r="N179" s="306"/>
      <c r="O179" s="306"/>
      <c r="P179" s="306"/>
      <c r="Q179" s="217"/>
      <c r="R179" s="217">
        <f t="shared" si="10"/>
        <v>0</v>
      </c>
      <c r="S179" s="306"/>
      <c r="T179" s="306"/>
      <c r="U179" s="217"/>
      <c r="V179" s="306"/>
      <c r="W179" s="306"/>
      <c r="X179" s="306"/>
      <c r="Y179" s="306"/>
      <c r="Z179" s="217"/>
      <c r="AA179" s="306"/>
      <c r="AB179" s="306"/>
      <c r="AC179" s="217"/>
      <c r="AD179" s="217"/>
      <c r="AE179" s="217"/>
      <c r="AF179" s="217"/>
      <c r="AG179" s="217"/>
      <c r="AH179" s="306"/>
      <c r="AI179" s="217"/>
      <c r="AJ179" s="217"/>
      <c r="AK179" s="217"/>
      <c r="AL179" s="217"/>
      <c r="AM179" s="217"/>
      <c r="AN179" s="217"/>
      <c r="AO179" s="217"/>
      <c r="AP179" s="307"/>
      <c r="AQ179" s="308"/>
      <c r="AR179" s="308"/>
      <c r="AS179" s="217"/>
      <c r="AT179" s="309"/>
      <c r="AU179" s="302"/>
      <c r="AV179" s="298"/>
      <c r="AW179" s="8"/>
      <c r="AX179" s="8"/>
      <c r="AY179" s="8"/>
      <c r="AZ179" s="8"/>
      <c r="BA179" s="27"/>
      <c r="BB179" s="8"/>
    </row>
    <row r="180" spans="1:54" outlineLevel="1">
      <c r="A180" s="816"/>
      <c r="B180" s="299" t="s">
        <v>743</v>
      </c>
      <c r="C180" s="299"/>
      <c r="D180" s="299"/>
      <c r="E180" s="299" t="s">
        <v>1251</v>
      </c>
      <c r="F180" s="299"/>
      <c r="G180" s="299" t="s">
        <v>1250</v>
      </c>
      <c r="H180" s="306"/>
      <c r="I180" s="217"/>
      <c r="J180" s="217"/>
      <c r="K180" s="306"/>
      <c r="L180" s="306"/>
      <c r="M180" s="306"/>
      <c r="N180" s="306"/>
      <c r="O180" s="306"/>
      <c r="P180" s="306"/>
      <c r="Q180" s="217"/>
      <c r="R180" s="217">
        <f t="shared" si="10"/>
        <v>0</v>
      </c>
      <c r="S180" s="306"/>
      <c r="T180" s="306"/>
      <c r="U180" s="217"/>
      <c r="V180" s="306"/>
      <c r="W180" s="306"/>
      <c r="X180" s="306"/>
      <c r="Y180" s="306"/>
      <c r="Z180" s="217"/>
      <c r="AA180" s="306"/>
      <c r="AB180" s="306"/>
      <c r="AC180" s="217"/>
      <c r="AD180" s="217"/>
      <c r="AE180" s="217"/>
      <c r="AF180" s="217"/>
      <c r="AG180" s="217"/>
      <c r="AH180" s="306"/>
      <c r="AI180" s="217"/>
      <c r="AJ180" s="217"/>
      <c r="AK180" s="217"/>
      <c r="AL180" s="217"/>
      <c r="AM180" s="217"/>
      <c r="AN180" s="217"/>
      <c r="AO180" s="217"/>
      <c r="AP180" s="307"/>
      <c r="AQ180" s="308"/>
      <c r="AR180" s="308"/>
      <c r="AS180" s="217"/>
      <c r="AT180" s="309"/>
      <c r="AU180" s="302"/>
      <c r="AV180" s="298"/>
      <c r="AW180" s="8"/>
      <c r="AX180" s="8"/>
      <c r="AY180" s="8"/>
      <c r="AZ180" s="8"/>
      <c r="BA180" s="27"/>
      <c r="BB180" s="8"/>
    </row>
    <row r="181" spans="1:54" outlineLevel="1">
      <c r="A181" s="816"/>
      <c r="B181" s="111" t="s">
        <v>1252</v>
      </c>
      <c r="C181" s="8" t="s">
        <v>745</v>
      </c>
      <c r="D181" s="8"/>
      <c r="E181" s="8" t="s">
        <v>1253</v>
      </c>
      <c r="F181" s="8"/>
      <c r="G181" s="8" t="s">
        <v>639</v>
      </c>
      <c r="H181" s="9"/>
      <c r="I181" s="23" t="s">
        <v>58</v>
      </c>
      <c r="J181" s="23" t="s">
        <v>58</v>
      </c>
      <c r="K181" s="140"/>
      <c r="L181" s="140"/>
      <c r="M181" s="140"/>
      <c r="N181" s="140"/>
      <c r="O181" s="140"/>
      <c r="P181" s="140"/>
      <c r="Q181" s="12">
        <v>48</v>
      </c>
      <c r="R181" s="12">
        <f t="shared" si="10"/>
        <v>58</v>
      </c>
      <c r="S181" s="140"/>
      <c r="T181" s="140"/>
      <c r="U181" s="12"/>
      <c r="V181" s="140"/>
      <c r="W181" s="140"/>
      <c r="X181" s="140"/>
      <c r="Y181" s="140"/>
      <c r="Z181" s="12"/>
      <c r="AA181" s="140"/>
      <c r="AB181" s="140"/>
      <c r="AC181" s="12"/>
      <c r="AD181" s="12">
        <v>10</v>
      </c>
      <c r="AE181" s="12"/>
      <c r="AF181" s="12"/>
      <c r="AG181" s="12"/>
      <c r="AH181" s="12">
        <v>48</v>
      </c>
      <c r="AI181" s="12"/>
      <c r="AJ181" s="12"/>
      <c r="AK181" s="12"/>
      <c r="AL181" s="12"/>
      <c r="AM181" s="130"/>
      <c r="AN181" s="23"/>
      <c r="AO181" s="23"/>
      <c r="AP181" s="132"/>
      <c r="AQ181" s="127"/>
      <c r="AR181" s="127"/>
      <c r="AS181" s="23"/>
      <c r="AT181" s="416" t="s">
        <v>670</v>
      </c>
      <c r="AU181" s="123" t="s">
        <v>932</v>
      </c>
      <c r="AV181" s="298" t="s">
        <v>1254</v>
      </c>
      <c r="AW181" s="26" t="s">
        <v>1255</v>
      </c>
      <c r="AX181" s="26" t="s">
        <v>1255</v>
      </c>
      <c r="AY181" s="26" t="s">
        <v>1255</v>
      </c>
      <c r="AZ181" s="26" t="s">
        <v>1256</v>
      </c>
      <c r="BA181" s="23">
        <v>58</v>
      </c>
      <c r="BB181" s="8" t="s">
        <v>1256</v>
      </c>
    </row>
    <row r="182" spans="1:54" outlineLevel="1">
      <c r="A182" s="816"/>
      <c r="B182" s="111" t="s">
        <v>1257</v>
      </c>
      <c r="C182" s="8" t="s">
        <v>746</v>
      </c>
      <c r="D182" s="8"/>
      <c r="E182" s="8" t="s">
        <v>1258</v>
      </c>
      <c r="F182" s="8"/>
      <c r="G182" s="8" t="s">
        <v>639</v>
      </c>
      <c r="H182" s="9"/>
      <c r="I182" s="23" t="s">
        <v>58</v>
      </c>
      <c r="J182" s="23" t="s">
        <v>58</v>
      </c>
      <c r="K182" s="140"/>
      <c r="L182" s="140"/>
      <c r="M182" s="140"/>
      <c r="N182" s="140"/>
      <c r="O182" s="140"/>
      <c r="P182" s="140"/>
      <c r="Q182" s="12">
        <v>4</v>
      </c>
      <c r="R182" s="12">
        <f t="shared" si="10"/>
        <v>4</v>
      </c>
      <c r="S182" s="140"/>
      <c r="T182" s="140"/>
      <c r="U182" s="12"/>
      <c r="V182" s="140"/>
      <c r="W182" s="140"/>
      <c r="X182" s="140"/>
      <c r="Y182" s="140"/>
      <c r="Z182" s="12"/>
      <c r="AA182" s="140"/>
      <c r="AB182" s="140"/>
      <c r="AC182" s="12"/>
      <c r="AD182" s="12">
        <v>4</v>
      </c>
      <c r="AE182" s="12"/>
      <c r="AF182" s="12"/>
      <c r="AG182" s="12"/>
      <c r="AH182" s="140"/>
      <c r="AI182" s="12"/>
      <c r="AJ182" s="12"/>
      <c r="AK182" s="12"/>
      <c r="AL182" s="12"/>
      <c r="AM182" s="130"/>
      <c r="AN182" s="23"/>
      <c r="AO182" s="23"/>
      <c r="AP182" s="132"/>
      <c r="AQ182" s="127"/>
      <c r="AR182" s="127"/>
      <c r="AS182" s="23"/>
      <c r="AT182" s="416" t="s">
        <v>670</v>
      </c>
      <c r="AU182" s="123" t="s">
        <v>932</v>
      </c>
      <c r="AV182" s="298" t="s">
        <v>1259</v>
      </c>
      <c r="AW182" s="26" t="s">
        <v>1255</v>
      </c>
      <c r="AX182" s="26" t="s">
        <v>1255</v>
      </c>
      <c r="AY182" s="26" t="s">
        <v>1255</v>
      </c>
      <c r="AZ182" s="26" t="s">
        <v>1260</v>
      </c>
      <c r="BA182" s="23">
        <v>4</v>
      </c>
      <c r="BB182" s="8" t="s">
        <v>1260</v>
      </c>
    </row>
    <row r="183" spans="1:54" outlineLevel="1">
      <c r="A183" s="816"/>
      <c r="B183" s="111" t="s">
        <v>237</v>
      </c>
      <c r="C183" s="8" t="s">
        <v>747</v>
      </c>
      <c r="D183" s="8"/>
      <c r="E183" s="8" t="s">
        <v>1261</v>
      </c>
      <c r="F183" s="8"/>
      <c r="G183" s="8" t="s">
        <v>639</v>
      </c>
      <c r="H183" s="9"/>
      <c r="I183" s="23" t="s">
        <v>58</v>
      </c>
      <c r="J183" s="23" t="s">
        <v>58</v>
      </c>
      <c r="K183" s="140"/>
      <c r="L183" s="140"/>
      <c r="M183" s="140"/>
      <c r="N183" s="140"/>
      <c r="O183" s="140"/>
      <c r="P183" s="140"/>
      <c r="Q183" s="12">
        <v>24</v>
      </c>
      <c r="R183" s="12">
        <f t="shared" si="10"/>
        <v>24</v>
      </c>
      <c r="S183" s="140"/>
      <c r="T183" s="140"/>
      <c r="U183" s="12"/>
      <c r="V183" s="140"/>
      <c r="W183" s="140"/>
      <c r="X183" s="140"/>
      <c r="Y183" s="140"/>
      <c r="Z183" s="12"/>
      <c r="AA183" s="140"/>
      <c r="AB183" s="140"/>
      <c r="AC183" s="12"/>
      <c r="AD183" s="12">
        <v>2</v>
      </c>
      <c r="AE183" s="12"/>
      <c r="AF183" s="12"/>
      <c r="AG183" s="12"/>
      <c r="AH183" s="140"/>
      <c r="AI183" s="12">
        <v>22</v>
      </c>
      <c r="AJ183" s="12"/>
      <c r="AK183" s="12"/>
      <c r="AL183" s="12"/>
      <c r="AM183" s="130"/>
      <c r="AN183" s="23"/>
      <c r="AO183" s="23"/>
      <c r="AP183" s="132"/>
      <c r="AQ183" s="127"/>
      <c r="AR183" s="127"/>
      <c r="AS183" s="23"/>
      <c r="AT183" s="416" t="s">
        <v>670</v>
      </c>
      <c r="AU183" s="123" t="s">
        <v>932</v>
      </c>
      <c r="AV183" s="298" t="s">
        <v>1262</v>
      </c>
      <c r="AW183" s="26" t="s">
        <v>748</v>
      </c>
      <c r="AX183" s="26" t="s">
        <v>1263</v>
      </c>
      <c r="AY183" s="8" t="s">
        <v>1263</v>
      </c>
      <c r="AZ183" s="8" t="s">
        <v>1263</v>
      </c>
      <c r="BA183" s="23">
        <v>24</v>
      </c>
      <c r="BB183" s="8" t="s">
        <v>1263</v>
      </c>
    </row>
    <row r="184" spans="1:54" outlineLevel="1">
      <c r="A184" s="816"/>
      <c r="B184" s="299" t="s">
        <v>735</v>
      </c>
      <c r="C184" s="299"/>
      <c r="D184" s="299"/>
      <c r="E184" s="299" t="s">
        <v>749</v>
      </c>
      <c r="F184" s="299"/>
      <c r="G184" s="299" t="s">
        <v>639</v>
      </c>
      <c r="H184" s="306"/>
      <c r="I184" s="217"/>
      <c r="J184" s="217"/>
      <c r="K184" s="306"/>
      <c r="L184" s="306"/>
      <c r="M184" s="306"/>
      <c r="N184" s="306"/>
      <c r="O184" s="306"/>
      <c r="P184" s="306"/>
      <c r="Q184" s="217"/>
      <c r="R184" s="217">
        <f>SUM(S184:AL184)</f>
        <v>0</v>
      </c>
      <c r="S184" s="306"/>
      <c r="T184" s="306"/>
      <c r="U184" s="217"/>
      <c r="V184" s="306"/>
      <c r="W184" s="306"/>
      <c r="X184" s="306"/>
      <c r="Y184" s="306"/>
      <c r="Z184" s="217"/>
      <c r="AA184" s="306"/>
      <c r="AB184" s="306"/>
      <c r="AC184" s="217"/>
      <c r="AD184" s="217"/>
      <c r="AE184" s="217"/>
      <c r="AF184" s="217"/>
      <c r="AG184" s="217"/>
      <c r="AH184" s="306"/>
      <c r="AI184" s="217"/>
      <c r="AJ184" s="217"/>
      <c r="AK184" s="217"/>
      <c r="AL184" s="217"/>
      <c r="AM184" s="217"/>
      <c r="AN184" s="217"/>
      <c r="AO184" s="217"/>
      <c r="AP184" s="307"/>
      <c r="AQ184" s="308"/>
      <c r="AR184" s="308"/>
      <c r="AS184" s="217"/>
      <c r="AT184" s="309"/>
      <c r="AU184" s="302"/>
      <c r="AV184" s="298"/>
      <c r="AW184" s="26"/>
      <c r="AX184" s="26"/>
      <c r="AY184" s="26"/>
      <c r="AZ184" s="26"/>
      <c r="BA184" s="26"/>
      <c r="BB184" s="26"/>
    </row>
    <row r="185" spans="1:54" outlineLevel="1">
      <c r="A185" s="816"/>
      <c r="B185" s="111" t="s">
        <v>1264</v>
      </c>
      <c r="C185" s="26"/>
      <c r="D185" s="8"/>
      <c r="E185" s="8" t="s">
        <v>750</v>
      </c>
      <c r="F185" s="8"/>
      <c r="G185" s="8" t="s">
        <v>640</v>
      </c>
      <c r="H185" s="9"/>
      <c r="I185" s="23" t="s">
        <v>58</v>
      </c>
      <c r="J185" s="23" t="s">
        <v>58</v>
      </c>
      <c r="K185" s="140"/>
      <c r="L185" s="140"/>
      <c r="M185" s="140"/>
      <c r="N185" s="140"/>
      <c r="O185" s="140"/>
      <c r="P185" s="140"/>
      <c r="Q185" s="12">
        <v>4</v>
      </c>
      <c r="R185" s="12">
        <f t="shared" si="10"/>
        <v>4</v>
      </c>
      <c r="S185" s="140"/>
      <c r="T185" s="140"/>
      <c r="U185" s="12"/>
      <c r="V185" s="140"/>
      <c r="W185" s="140"/>
      <c r="X185" s="140"/>
      <c r="Y185" s="140"/>
      <c r="Z185" s="12"/>
      <c r="AA185" s="140"/>
      <c r="AB185" s="140"/>
      <c r="AC185" s="12"/>
      <c r="AD185" s="12">
        <v>4</v>
      </c>
      <c r="AE185" s="12"/>
      <c r="AF185" s="12"/>
      <c r="AG185" s="12"/>
      <c r="AH185" s="140"/>
      <c r="AI185" s="12"/>
      <c r="AJ185" s="12"/>
      <c r="AK185" s="12"/>
      <c r="AL185" s="12"/>
      <c r="AM185" s="130"/>
      <c r="AN185" s="23"/>
      <c r="AO185" s="23"/>
      <c r="AP185" s="132"/>
      <c r="AQ185" s="127"/>
      <c r="AR185" s="127"/>
      <c r="AS185" s="23"/>
      <c r="AT185" s="416" t="s">
        <v>670</v>
      </c>
      <c r="AU185" s="123" t="s">
        <v>932</v>
      </c>
      <c r="AV185" s="298" t="s">
        <v>1265</v>
      </c>
      <c r="AW185" s="26" t="s">
        <v>1266</v>
      </c>
      <c r="AX185" s="26" t="s">
        <v>1266</v>
      </c>
      <c r="AY185" s="26" t="s">
        <v>1266</v>
      </c>
      <c r="AZ185" s="26" t="s">
        <v>1266</v>
      </c>
      <c r="BA185" s="23">
        <v>4</v>
      </c>
      <c r="BB185" s="8" t="s">
        <v>1267</v>
      </c>
    </row>
    <row r="186" spans="1:54" outlineLevel="1">
      <c r="A186" s="816"/>
      <c r="B186" s="111" t="s">
        <v>582</v>
      </c>
      <c r="C186" s="26"/>
      <c r="D186" s="8"/>
      <c r="E186" s="8" t="s">
        <v>754</v>
      </c>
      <c r="F186" s="8"/>
      <c r="G186" s="8" t="s">
        <v>640</v>
      </c>
      <c r="H186" s="9"/>
      <c r="I186" s="23" t="s">
        <v>58</v>
      </c>
      <c r="J186" s="23" t="s">
        <v>58</v>
      </c>
      <c r="K186" s="140"/>
      <c r="L186" s="140"/>
      <c r="M186" s="140"/>
      <c r="N186" s="140"/>
      <c r="O186" s="140"/>
      <c r="P186" s="140"/>
      <c r="Q186" s="12">
        <v>92</v>
      </c>
      <c r="R186" s="12">
        <f t="shared" si="10"/>
        <v>92</v>
      </c>
      <c r="S186" s="140"/>
      <c r="T186" s="140"/>
      <c r="U186" s="12"/>
      <c r="V186" s="140"/>
      <c r="W186" s="140"/>
      <c r="X186" s="140"/>
      <c r="Y186" s="140"/>
      <c r="Z186" s="12"/>
      <c r="AA186" s="140"/>
      <c r="AB186" s="140"/>
      <c r="AC186" s="12"/>
      <c r="AD186" s="12">
        <v>2</v>
      </c>
      <c r="AE186" s="12">
        <v>24</v>
      </c>
      <c r="AF186" s="12">
        <v>44</v>
      </c>
      <c r="AG186" s="12"/>
      <c r="AH186" s="140"/>
      <c r="AI186" s="12">
        <v>22</v>
      </c>
      <c r="AJ186" s="12"/>
      <c r="AK186" s="12"/>
      <c r="AL186" s="12"/>
      <c r="AM186" s="130"/>
      <c r="AN186" s="23"/>
      <c r="AO186" s="23"/>
      <c r="AP186" s="132"/>
      <c r="AQ186" s="127"/>
      <c r="AR186" s="127"/>
      <c r="AS186" s="23"/>
      <c r="AT186" s="416" t="s">
        <v>670</v>
      </c>
      <c r="AU186" s="123" t="s">
        <v>932</v>
      </c>
      <c r="AV186" s="298" t="s">
        <v>1265</v>
      </c>
      <c r="AW186" s="26" t="s">
        <v>1266</v>
      </c>
      <c r="AX186" s="26" t="s">
        <v>1266</v>
      </c>
      <c r="AY186" s="26" t="s">
        <v>1266</v>
      </c>
      <c r="AZ186" s="26" t="s">
        <v>1266</v>
      </c>
      <c r="BA186" s="23">
        <v>92</v>
      </c>
      <c r="BB186" s="8" t="s">
        <v>1268</v>
      </c>
    </row>
    <row r="187" spans="1:54" outlineLevel="1">
      <c r="A187" s="816"/>
      <c r="B187" s="299" t="s">
        <v>733</v>
      </c>
      <c r="C187" s="299"/>
      <c r="D187" s="299"/>
      <c r="E187" s="299" t="s">
        <v>757</v>
      </c>
      <c r="F187" s="299"/>
      <c r="G187" s="299" t="s">
        <v>640</v>
      </c>
      <c r="H187" s="306"/>
      <c r="I187" s="217"/>
      <c r="J187" s="217"/>
      <c r="K187" s="306"/>
      <c r="L187" s="306"/>
      <c r="M187" s="306"/>
      <c r="N187" s="306"/>
      <c r="O187" s="306"/>
      <c r="P187" s="306"/>
      <c r="Q187" s="217"/>
      <c r="R187" s="217">
        <f t="shared" si="10"/>
        <v>0</v>
      </c>
      <c r="S187" s="306"/>
      <c r="T187" s="306"/>
      <c r="U187" s="217"/>
      <c r="V187" s="306"/>
      <c r="W187" s="306"/>
      <c r="X187" s="306"/>
      <c r="Y187" s="306"/>
      <c r="Z187" s="217"/>
      <c r="AA187" s="306"/>
      <c r="AB187" s="306"/>
      <c r="AC187" s="217"/>
      <c r="AD187" s="217"/>
      <c r="AE187" s="217"/>
      <c r="AF187" s="217"/>
      <c r="AG187" s="217"/>
      <c r="AH187" s="306"/>
      <c r="AI187" s="217"/>
      <c r="AJ187" s="217"/>
      <c r="AK187" s="217"/>
      <c r="AL187" s="217"/>
      <c r="AM187" s="217"/>
      <c r="AN187" s="217"/>
      <c r="AO187" s="217"/>
      <c r="AP187" s="307"/>
      <c r="AQ187" s="308"/>
      <c r="AR187" s="308"/>
      <c r="AS187" s="217"/>
      <c r="AT187" s="309"/>
      <c r="AU187" s="302"/>
      <c r="AV187" s="298"/>
      <c r="AW187" s="26"/>
      <c r="AX187" s="26"/>
      <c r="AY187" s="26"/>
      <c r="AZ187" s="26"/>
      <c r="BA187" s="26"/>
      <c r="BB187" s="26"/>
    </row>
    <row r="188" spans="1:54" outlineLevel="1">
      <c r="A188" s="816"/>
      <c r="B188" s="299" t="s">
        <v>758</v>
      </c>
      <c r="C188" s="299"/>
      <c r="D188" s="299"/>
      <c r="E188" s="299" t="s">
        <v>759</v>
      </c>
      <c r="F188" s="299"/>
      <c r="G188" s="299" t="s">
        <v>640</v>
      </c>
      <c r="H188" s="306"/>
      <c r="I188" s="217"/>
      <c r="J188" s="217"/>
      <c r="K188" s="306"/>
      <c r="L188" s="306"/>
      <c r="M188" s="306"/>
      <c r="N188" s="306"/>
      <c r="O188" s="306"/>
      <c r="P188" s="306"/>
      <c r="Q188" s="217"/>
      <c r="R188" s="217">
        <f t="shared" si="10"/>
        <v>0</v>
      </c>
      <c r="S188" s="306"/>
      <c r="T188" s="306"/>
      <c r="U188" s="217"/>
      <c r="V188" s="306"/>
      <c r="W188" s="306"/>
      <c r="X188" s="306"/>
      <c r="Y188" s="306"/>
      <c r="Z188" s="217"/>
      <c r="AA188" s="306"/>
      <c r="AB188" s="306"/>
      <c r="AC188" s="217"/>
      <c r="AD188" s="217"/>
      <c r="AE188" s="217"/>
      <c r="AF188" s="217"/>
      <c r="AG188" s="217"/>
      <c r="AH188" s="306"/>
      <c r="AI188" s="217"/>
      <c r="AJ188" s="217"/>
      <c r="AK188" s="217"/>
      <c r="AL188" s="217"/>
      <c r="AM188" s="217"/>
      <c r="AN188" s="217"/>
      <c r="AO188" s="217"/>
      <c r="AP188" s="307"/>
      <c r="AQ188" s="308"/>
      <c r="AR188" s="308"/>
      <c r="AS188" s="217"/>
      <c r="AT188" s="309"/>
      <c r="AU188" s="302"/>
      <c r="AV188" s="298"/>
      <c r="AW188" s="26"/>
      <c r="AX188" s="26"/>
      <c r="AY188" s="26"/>
      <c r="AZ188" s="26"/>
      <c r="BA188" s="26"/>
      <c r="BB188" s="26"/>
    </row>
    <row r="189" spans="1:54" outlineLevel="1">
      <c r="A189" s="816"/>
      <c r="B189" s="299" t="s">
        <v>760</v>
      </c>
      <c r="C189" s="299"/>
      <c r="D189" s="299"/>
      <c r="E189" s="299" t="s">
        <v>761</v>
      </c>
      <c r="F189" s="299"/>
      <c r="G189" s="299" t="s">
        <v>640</v>
      </c>
      <c r="H189" s="306"/>
      <c r="I189" s="217"/>
      <c r="J189" s="217"/>
      <c r="K189" s="306"/>
      <c r="L189" s="306"/>
      <c r="M189" s="306"/>
      <c r="N189" s="306"/>
      <c r="O189" s="306"/>
      <c r="P189" s="306"/>
      <c r="Q189" s="217"/>
      <c r="R189" s="217">
        <f t="shared" si="10"/>
        <v>0</v>
      </c>
      <c r="S189" s="306"/>
      <c r="T189" s="306"/>
      <c r="U189" s="217"/>
      <c r="V189" s="306"/>
      <c r="W189" s="306"/>
      <c r="X189" s="306"/>
      <c r="Y189" s="306"/>
      <c r="Z189" s="217"/>
      <c r="AA189" s="306"/>
      <c r="AB189" s="306"/>
      <c r="AC189" s="217"/>
      <c r="AD189" s="217"/>
      <c r="AE189" s="217"/>
      <c r="AF189" s="217"/>
      <c r="AG189" s="217"/>
      <c r="AH189" s="306"/>
      <c r="AI189" s="217"/>
      <c r="AJ189" s="217"/>
      <c r="AK189" s="217"/>
      <c r="AL189" s="217"/>
      <c r="AM189" s="217"/>
      <c r="AN189" s="217"/>
      <c r="AO189" s="217"/>
      <c r="AP189" s="307"/>
      <c r="AQ189" s="308"/>
      <c r="AR189" s="308"/>
      <c r="AS189" s="217"/>
      <c r="AT189" s="309"/>
      <c r="AU189" s="302"/>
      <c r="AV189" s="298"/>
      <c r="AW189" s="26"/>
      <c r="AX189" s="26"/>
      <c r="AY189" s="26"/>
      <c r="AZ189" s="26"/>
      <c r="BA189" s="26"/>
      <c r="BB189" s="26"/>
    </row>
    <row r="190" spans="1:54" outlineLevel="1">
      <c r="A190" s="816"/>
      <c r="B190" s="299" t="s">
        <v>762</v>
      </c>
      <c r="C190" s="299"/>
      <c r="D190" s="299"/>
      <c r="E190" s="299" t="s">
        <v>763</v>
      </c>
      <c r="F190" s="299"/>
      <c r="G190" s="299" t="s">
        <v>640</v>
      </c>
      <c r="H190" s="306"/>
      <c r="I190" s="217"/>
      <c r="J190" s="217"/>
      <c r="K190" s="306"/>
      <c r="L190" s="306"/>
      <c r="M190" s="306"/>
      <c r="N190" s="306"/>
      <c r="O190" s="306"/>
      <c r="P190" s="306"/>
      <c r="Q190" s="217"/>
      <c r="R190" s="217">
        <f t="shared" si="10"/>
        <v>0</v>
      </c>
      <c r="S190" s="306"/>
      <c r="T190" s="306"/>
      <c r="U190" s="217"/>
      <c r="V190" s="306"/>
      <c r="W190" s="306"/>
      <c r="X190" s="306"/>
      <c r="Y190" s="306"/>
      <c r="Z190" s="217"/>
      <c r="AA190" s="306"/>
      <c r="AB190" s="306"/>
      <c r="AC190" s="217"/>
      <c r="AD190" s="217"/>
      <c r="AE190" s="217"/>
      <c r="AF190" s="217"/>
      <c r="AG190" s="217"/>
      <c r="AH190" s="306"/>
      <c r="AI190" s="217"/>
      <c r="AJ190" s="217"/>
      <c r="AK190" s="217"/>
      <c r="AL190" s="217"/>
      <c r="AM190" s="217"/>
      <c r="AN190" s="217"/>
      <c r="AO190" s="217"/>
      <c r="AP190" s="307"/>
      <c r="AQ190" s="308"/>
      <c r="AR190" s="308"/>
      <c r="AS190" s="217"/>
      <c r="AT190" s="309"/>
      <c r="AU190" s="302"/>
      <c r="AV190" s="298"/>
      <c r="AW190" s="26"/>
      <c r="AX190" s="26"/>
      <c r="AY190" s="26"/>
      <c r="AZ190" s="26"/>
      <c r="BA190" s="26"/>
      <c r="BB190" s="26"/>
    </row>
    <row r="191" spans="1:54" outlineLevel="1">
      <c r="A191" s="816"/>
      <c r="B191" s="299" t="s">
        <v>764</v>
      </c>
      <c r="C191" s="299"/>
      <c r="D191" s="299"/>
      <c r="E191" s="299" t="s">
        <v>1269</v>
      </c>
      <c r="F191" s="299"/>
      <c r="G191" s="299" t="s">
        <v>640</v>
      </c>
      <c r="H191" s="306"/>
      <c r="I191" s="217"/>
      <c r="J191" s="217"/>
      <c r="K191" s="306"/>
      <c r="L191" s="306"/>
      <c r="M191" s="306"/>
      <c r="N191" s="306"/>
      <c r="O191" s="306"/>
      <c r="P191" s="306"/>
      <c r="Q191" s="217"/>
      <c r="R191" s="217">
        <f t="shared" si="10"/>
        <v>0</v>
      </c>
      <c r="S191" s="306"/>
      <c r="T191" s="306"/>
      <c r="U191" s="217"/>
      <c r="V191" s="306"/>
      <c r="W191" s="306"/>
      <c r="X191" s="306"/>
      <c r="Y191" s="306"/>
      <c r="Z191" s="217"/>
      <c r="AA191" s="306"/>
      <c r="AB191" s="306"/>
      <c r="AC191" s="217"/>
      <c r="AD191" s="217"/>
      <c r="AE191" s="217"/>
      <c r="AF191" s="217"/>
      <c r="AG191" s="217"/>
      <c r="AH191" s="306"/>
      <c r="AI191" s="217"/>
      <c r="AJ191" s="217"/>
      <c r="AK191" s="217"/>
      <c r="AL191" s="217"/>
      <c r="AM191" s="217"/>
      <c r="AN191" s="217"/>
      <c r="AO191" s="217"/>
      <c r="AP191" s="307"/>
      <c r="AQ191" s="308"/>
      <c r="AR191" s="308"/>
      <c r="AS191" s="217"/>
      <c r="AT191" s="309"/>
      <c r="AU191" s="302"/>
      <c r="AV191" s="298"/>
      <c r="AW191" s="26"/>
      <c r="AX191" s="26"/>
      <c r="AY191" s="26"/>
      <c r="AZ191" s="26"/>
      <c r="BA191" s="26"/>
      <c r="BB191" s="26"/>
    </row>
    <row r="192" spans="1:54" outlineLevel="1">
      <c r="A192" s="816"/>
      <c r="B192" s="299" t="s">
        <v>766</v>
      </c>
      <c r="C192" s="299"/>
      <c r="D192" s="299"/>
      <c r="E192" s="299" t="s">
        <v>1270</v>
      </c>
      <c r="F192" s="299"/>
      <c r="G192" s="299" t="s">
        <v>640</v>
      </c>
      <c r="H192" s="306"/>
      <c r="I192" s="217"/>
      <c r="J192" s="217"/>
      <c r="K192" s="306"/>
      <c r="L192" s="306"/>
      <c r="M192" s="306"/>
      <c r="N192" s="306"/>
      <c r="O192" s="306"/>
      <c r="P192" s="306"/>
      <c r="Q192" s="217"/>
      <c r="R192" s="217">
        <f t="shared" si="10"/>
        <v>0</v>
      </c>
      <c r="S192" s="306"/>
      <c r="T192" s="306"/>
      <c r="U192" s="217"/>
      <c r="V192" s="306"/>
      <c r="W192" s="306"/>
      <c r="X192" s="306"/>
      <c r="Y192" s="306"/>
      <c r="Z192" s="217"/>
      <c r="AA192" s="306"/>
      <c r="AB192" s="306"/>
      <c r="AC192" s="217"/>
      <c r="AD192" s="217"/>
      <c r="AE192" s="217"/>
      <c r="AF192" s="217"/>
      <c r="AG192" s="217"/>
      <c r="AH192" s="306"/>
      <c r="AI192" s="217"/>
      <c r="AJ192" s="217"/>
      <c r="AK192" s="217"/>
      <c r="AL192" s="217"/>
      <c r="AM192" s="217"/>
      <c r="AN192" s="217"/>
      <c r="AO192" s="217"/>
      <c r="AP192" s="307"/>
      <c r="AQ192" s="308"/>
      <c r="AR192" s="308"/>
      <c r="AS192" s="217"/>
      <c r="AT192" s="309"/>
      <c r="AU192" s="302"/>
      <c r="AV192" s="298"/>
      <c r="AW192" s="26"/>
      <c r="AX192" s="26"/>
      <c r="AY192" s="26"/>
      <c r="AZ192" s="26"/>
      <c r="BA192" s="26"/>
      <c r="BB192" s="26"/>
    </row>
    <row r="193" spans="1:54" outlineLevel="1">
      <c r="A193" s="816"/>
      <c r="B193" s="299" t="s">
        <v>767</v>
      </c>
      <c r="C193" s="299"/>
      <c r="D193" s="299"/>
      <c r="E193" s="299" t="s">
        <v>768</v>
      </c>
      <c r="F193" s="299"/>
      <c r="G193" s="299" t="s">
        <v>640</v>
      </c>
      <c r="H193" s="306"/>
      <c r="I193" s="217"/>
      <c r="J193" s="217"/>
      <c r="K193" s="306"/>
      <c r="L193" s="306"/>
      <c r="M193" s="306"/>
      <c r="N193" s="306"/>
      <c r="O193" s="306"/>
      <c r="P193" s="306"/>
      <c r="Q193" s="217"/>
      <c r="R193" s="217">
        <f t="shared" si="10"/>
        <v>0</v>
      </c>
      <c r="S193" s="306"/>
      <c r="T193" s="306"/>
      <c r="U193" s="217"/>
      <c r="V193" s="306"/>
      <c r="W193" s="306"/>
      <c r="X193" s="306"/>
      <c r="Y193" s="306"/>
      <c r="Z193" s="217"/>
      <c r="AA193" s="306"/>
      <c r="AB193" s="306"/>
      <c r="AC193" s="217"/>
      <c r="AD193" s="217"/>
      <c r="AE193" s="217"/>
      <c r="AF193" s="217"/>
      <c r="AG193" s="217"/>
      <c r="AH193" s="306"/>
      <c r="AI193" s="217"/>
      <c r="AJ193" s="217"/>
      <c r="AK193" s="217"/>
      <c r="AL193" s="217"/>
      <c r="AM193" s="217"/>
      <c r="AN193" s="217"/>
      <c r="AO193" s="217"/>
      <c r="AP193" s="307"/>
      <c r="AQ193" s="308"/>
      <c r="AR193" s="308"/>
      <c r="AS193" s="217"/>
      <c r="AT193" s="309"/>
      <c r="AU193" s="302"/>
      <c r="AV193" s="298"/>
      <c r="AW193" s="26"/>
      <c r="AX193" s="26"/>
      <c r="AY193" s="26"/>
      <c r="AZ193" s="26"/>
      <c r="BA193" s="26"/>
      <c r="BB193" s="26"/>
    </row>
    <row r="194" spans="1:54" outlineLevel="1">
      <c r="A194" s="817"/>
      <c r="B194" s="299" t="s">
        <v>769</v>
      </c>
      <c r="C194" s="299"/>
      <c r="D194" s="299"/>
      <c r="E194" s="299" t="s">
        <v>1271</v>
      </c>
      <c r="F194" s="299"/>
      <c r="G194" s="299" t="s">
        <v>640</v>
      </c>
      <c r="H194" s="306"/>
      <c r="I194" s="217"/>
      <c r="J194" s="217"/>
      <c r="K194" s="306"/>
      <c r="L194" s="306"/>
      <c r="M194" s="306"/>
      <c r="N194" s="306"/>
      <c r="O194" s="306"/>
      <c r="P194" s="306"/>
      <c r="Q194" s="217"/>
      <c r="R194" s="217">
        <f t="shared" si="10"/>
        <v>0</v>
      </c>
      <c r="S194" s="306"/>
      <c r="T194" s="306"/>
      <c r="U194" s="217"/>
      <c r="V194" s="306"/>
      <c r="W194" s="306"/>
      <c r="X194" s="306"/>
      <c r="Y194" s="306"/>
      <c r="Z194" s="217"/>
      <c r="AA194" s="306"/>
      <c r="AB194" s="306"/>
      <c r="AC194" s="217"/>
      <c r="AD194" s="217"/>
      <c r="AE194" s="217"/>
      <c r="AF194" s="217"/>
      <c r="AG194" s="217"/>
      <c r="AH194" s="306"/>
      <c r="AI194" s="217"/>
      <c r="AJ194" s="217"/>
      <c r="AK194" s="217"/>
      <c r="AL194" s="217"/>
      <c r="AM194" s="217"/>
      <c r="AN194" s="217"/>
      <c r="AO194" s="217"/>
      <c r="AP194" s="307"/>
      <c r="AQ194" s="308"/>
      <c r="AR194" s="308"/>
      <c r="AS194" s="217"/>
      <c r="AT194" s="309"/>
      <c r="AU194" s="302"/>
      <c r="AV194" s="298"/>
      <c r="AW194" s="26"/>
      <c r="AX194" s="26"/>
      <c r="AY194" s="26"/>
      <c r="AZ194" s="26"/>
      <c r="BA194" s="26"/>
      <c r="BB194" s="26"/>
    </row>
    <row r="195" spans="1:54" outlineLevel="1">
      <c r="A195" s="310" t="s">
        <v>220</v>
      </c>
      <c r="B195" s="311" t="s">
        <v>238</v>
      </c>
      <c r="C195" s="311"/>
      <c r="D195" s="311"/>
      <c r="E195" s="311" t="s">
        <v>1272</v>
      </c>
      <c r="F195" s="311"/>
      <c r="G195" s="311" t="s">
        <v>770</v>
      </c>
      <c r="H195" s="312"/>
      <c r="I195" s="313" t="s">
        <v>58</v>
      </c>
      <c r="J195" s="313" t="s">
        <v>58</v>
      </c>
      <c r="K195" s="312"/>
      <c r="L195" s="312"/>
      <c r="M195" s="312"/>
      <c r="N195" s="312"/>
      <c r="O195" s="312"/>
      <c r="P195" s="312"/>
      <c r="Q195" s="313">
        <v>36</v>
      </c>
      <c r="R195" s="313">
        <f t="shared" si="10"/>
        <v>36</v>
      </c>
      <c r="S195" s="312"/>
      <c r="T195" s="312"/>
      <c r="U195" s="313"/>
      <c r="V195" s="312"/>
      <c r="W195" s="312"/>
      <c r="X195" s="312"/>
      <c r="Y195" s="312"/>
      <c r="Z195" s="313"/>
      <c r="AA195" s="312"/>
      <c r="AB195" s="312"/>
      <c r="AC195" s="313"/>
      <c r="AD195" s="313">
        <v>16</v>
      </c>
      <c r="AE195" s="313"/>
      <c r="AF195" s="313"/>
      <c r="AG195" s="313"/>
      <c r="AH195" s="312"/>
      <c r="AI195" s="313">
        <v>12</v>
      </c>
      <c r="AJ195" s="313">
        <v>6</v>
      </c>
      <c r="AK195" s="313">
        <v>2</v>
      </c>
      <c r="AL195" s="313"/>
      <c r="AM195" s="313">
        <v>6</v>
      </c>
      <c r="AN195" s="313"/>
      <c r="AO195" s="313"/>
      <c r="AP195" s="314"/>
      <c r="AQ195" s="315"/>
      <c r="AR195" s="315"/>
      <c r="AS195" s="313"/>
      <c r="AT195" s="316">
        <v>42597</v>
      </c>
      <c r="AU195" s="316" t="s">
        <v>928</v>
      </c>
      <c r="AV195" s="317" t="s">
        <v>1273</v>
      </c>
      <c r="AW195" s="318" t="s">
        <v>1273</v>
      </c>
      <c r="AX195" s="318" t="s">
        <v>1273</v>
      </c>
      <c r="AY195" s="318" t="s">
        <v>1273</v>
      </c>
      <c r="AZ195" s="318" t="s">
        <v>1273</v>
      </c>
      <c r="BA195" s="318"/>
      <c r="BB195" s="318" t="s">
        <v>1273</v>
      </c>
    </row>
    <row r="196" spans="1:54" outlineLevel="1">
      <c r="A196" s="310" t="s">
        <v>215</v>
      </c>
      <c r="B196" s="311" t="s">
        <v>239</v>
      </c>
      <c r="C196" s="311"/>
      <c r="D196" s="311"/>
      <c r="E196" s="311" t="s">
        <v>1274</v>
      </c>
      <c r="F196" s="311"/>
      <c r="G196" s="311" t="s">
        <v>1182</v>
      </c>
      <c r="H196" s="312"/>
      <c r="I196" s="313" t="s">
        <v>1275</v>
      </c>
      <c r="J196" s="313" t="s">
        <v>1275</v>
      </c>
      <c r="K196" s="312"/>
      <c r="L196" s="312"/>
      <c r="M196" s="312"/>
      <c r="N196" s="312"/>
      <c r="O196" s="312"/>
      <c r="P196" s="312"/>
      <c r="Q196" s="313">
        <v>32</v>
      </c>
      <c r="R196" s="313">
        <f t="shared" si="10"/>
        <v>32</v>
      </c>
      <c r="S196" s="312"/>
      <c r="T196" s="312"/>
      <c r="U196" s="313"/>
      <c r="V196" s="312"/>
      <c r="W196" s="312"/>
      <c r="X196" s="312"/>
      <c r="Y196" s="312"/>
      <c r="Z196" s="313"/>
      <c r="AA196" s="312"/>
      <c r="AB196" s="312"/>
      <c r="AC196" s="313"/>
      <c r="AD196" s="313">
        <v>6</v>
      </c>
      <c r="AE196" s="313"/>
      <c r="AF196" s="313"/>
      <c r="AG196" s="313"/>
      <c r="AH196" s="312"/>
      <c r="AI196" s="313">
        <v>6</v>
      </c>
      <c r="AJ196" s="313">
        <v>0</v>
      </c>
      <c r="AK196" s="313">
        <v>20</v>
      </c>
      <c r="AL196" s="313"/>
      <c r="AM196" s="313"/>
      <c r="AN196" s="313"/>
      <c r="AO196" s="313"/>
      <c r="AP196" s="314"/>
      <c r="AQ196" s="315"/>
      <c r="AR196" s="315"/>
      <c r="AS196" s="313"/>
      <c r="AT196" s="316">
        <v>42597</v>
      </c>
      <c r="AU196" s="316" t="s">
        <v>1276</v>
      </c>
      <c r="AV196" s="319" t="s">
        <v>1277</v>
      </c>
      <c r="AW196" s="311" t="s">
        <v>1277</v>
      </c>
      <c r="AX196" s="311" t="s">
        <v>1277</v>
      </c>
      <c r="AY196" s="311" t="s">
        <v>1277</v>
      </c>
      <c r="AZ196" s="311" t="s">
        <v>1277</v>
      </c>
      <c r="BA196" s="311"/>
      <c r="BB196" s="311" t="s">
        <v>1277</v>
      </c>
    </row>
    <row r="197" spans="1:54" outlineLevel="1">
      <c r="A197" s="815" t="s">
        <v>1278</v>
      </c>
      <c r="B197" s="8" t="s">
        <v>771</v>
      </c>
      <c r="C197" s="26"/>
      <c r="D197" s="26"/>
      <c r="E197" s="8" t="s">
        <v>772</v>
      </c>
      <c r="F197" s="8"/>
      <c r="G197" s="8" t="s">
        <v>773</v>
      </c>
      <c r="H197" s="9"/>
      <c r="I197" s="23" t="s">
        <v>1275</v>
      </c>
      <c r="J197" s="9"/>
      <c r="K197" s="140"/>
      <c r="L197" s="140"/>
      <c r="M197" s="140"/>
      <c r="N197" s="140"/>
      <c r="O197" s="140"/>
      <c r="P197" s="140"/>
      <c r="Q197" s="948">
        <v>19</v>
      </c>
      <c r="R197" s="948">
        <f t="shared" si="10"/>
        <v>19</v>
      </c>
      <c r="S197" s="948"/>
      <c r="T197" s="948"/>
      <c r="U197" s="948">
        <v>1</v>
      </c>
      <c r="V197" s="948"/>
      <c r="W197" s="948"/>
      <c r="X197" s="948"/>
      <c r="Y197" s="948"/>
      <c r="Z197" s="948">
        <v>1</v>
      </c>
      <c r="AA197" s="948"/>
      <c r="AB197" s="948"/>
      <c r="AC197" s="948">
        <v>1</v>
      </c>
      <c r="AD197" s="948">
        <v>6</v>
      </c>
      <c r="AE197" s="948"/>
      <c r="AF197" s="948">
        <v>6</v>
      </c>
      <c r="AG197" s="948"/>
      <c r="AH197" s="948"/>
      <c r="AI197" s="948">
        <v>0</v>
      </c>
      <c r="AJ197" s="948">
        <v>2</v>
      </c>
      <c r="AK197" s="948">
        <v>2</v>
      </c>
      <c r="AL197" s="829"/>
      <c r="AM197" s="829"/>
      <c r="AN197" s="829"/>
      <c r="AO197" s="829"/>
      <c r="AP197" s="829"/>
      <c r="AQ197" s="829"/>
      <c r="AR197" s="829"/>
      <c r="AS197" s="23" t="s">
        <v>656</v>
      </c>
      <c r="AT197" s="416">
        <v>42597</v>
      </c>
      <c r="AU197" s="124" t="s">
        <v>878</v>
      </c>
      <c r="AV197" s="298" t="s">
        <v>1279</v>
      </c>
      <c r="AW197" s="8" t="s">
        <v>1280</v>
      </c>
      <c r="AX197" s="8" t="s">
        <v>1280</v>
      </c>
      <c r="AY197" s="8" t="s">
        <v>1280</v>
      </c>
      <c r="AZ197" s="8" t="s">
        <v>1281</v>
      </c>
      <c r="BA197" s="27">
        <v>1</v>
      </c>
      <c r="BB197" s="8" t="s">
        <v>1956</v>
      </c>
    </row>
    <row r="198" spans="1:54" outlineLevel="1">
      <c r="A198" s="816"/>
      <c r="B198" s="8" t="s">
        <v>774</v>
      </c>
      <c r="C198" s="26"/>
      <c r="D198" s="26"/>
      <c r="E198" s="8" t="s">
        <v>1954</v>
      </c>
      <c r="F198" s="8"/>
      <c r="G198" s="8" t="s">
        <v>773</v>
      </c>
      <c r="H198" s="9"/>
      <c r="I198" s="23" t="s">
        <v>1282</v>
      </c>
      <c r="J198" s="9"/>
      <c r="K198" s="140"/>
      <c r="L198" s="140"/>
      <c r="M198" s="140"/>
      <c r="N198" s="140"/>
      <c r="O198" s="140"/>
      <c r="P198" s="140"/>
      <c r="Q198" s="949"/>
      <c r="R198" s="949"/>
      <c r="S198" s="949"/>
      <c r="T198" s="949"/>
      <c r="U198" s="949"/>
      <c r="V198" s="949"/>
      <c r="W198" s="949"/>
      <c r="X198" s="949"/>
      <c r="Y198" s="949"/>
      <c r="Z198" s="949"/>
      <c r="AA198" s="949"/>
      <c r="AB198" s="949"/>
      <c r="AC198" s="949"/>
      <c r="AD198" s="949"/>
      <c r="AE198" s="949"/>
      <c r="AF198" s="949"/>
      <c r="AG198" s="949"/>
      <c r="AH198" s="949"/>
      <c r="AI198" s="949"/>
      <c r="AJ198" s="949"/>
      <c r="AK198" s="949"/>
      <c r="AL198" s="831"/>
      <c r="AM198" s="831"/>
      <c r="AN198" s="831"/>
      <c r="AO198" s="831"/>
      <c r="AP198" s="831"/>
      <c r="AQ198" s="831"/>
      <c r="AR198" s="831"/>
      <c r="AS198" s="23" t="s">
        <v>656</v>
      </c>
      <c r="AT198" s="416">
        <v>42597</v>
      </c>
      <c r="AU198" s="124" t="s">
        <v>1283</v>
      </c>
      <c r="AV198" s="298" t="s">
        <v>1284</v>
      </c>
      <c r="AW198" s="8" t="s">
        <v>1285</v>
      </c>
      <c r="AX198" s="8" t="s">
        <v>1285</v>
      </c>
      <c r="AY198" s="8" t="s">
        <v>1285</v>
      </c>
      <c r="AZ198" s="8" t="s">
        <v>1286</v>
      </c>
      <c r="BA198" s="27">
        <v>5</v>
      </c>
      <c r="BB198" s="8" t="s">
        <v>1957</v>
      </c>
    </row>
    <row r="199" spans="1:54" outlineLevel="1">
      <c r="A199" s="817"/>
      <c r="B199" s="8" t="s">
        <v>775</v>
      </c>
      <c r="C199" s="26"/>
      <c r="D199" s="26"/>
      <c r="E199" s="8" t="s">
        <v>1955</v>
      </c>
      <c r="F199" s="8"/>
      <c r="G199" s="8" t="s">
        <v>773</v>
      </c>
      <c r="H199" s="9"/>
      <c r="I199" s="23" t="s">
        <v>1287</v>
      </c>
      <c r="J199" s="9"/>
      <c r="K199" s="140"/>
      <c r="L199" s="140"/>
      <c r="M199" s="140"/>
      <c r="N199" s="140"/>
      <c r="O199" s="140"/>
      <c r="P199" s="14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830"/>
      <c r="AM199" s="830"/>
      <c r="AN199" s="830"/>
      <c r="AO199" s="830"/>
      <c r="AP199" s="830"/>
      <c r="AQ199" s="830"/>
      <c r="AR199" s="830"/>
      <c r="AS199" s="23" t="s">
        <v>656</v>
      </c>
      <c r="AT199" s="416">
        <v>42597</v>
      </c>
      <c r="AU199" s="124" t="s">
        <v>1288</v>
      </c>
      <c r="AV199" s="298" t="s">
        <v>1289</v>
      </c>
      <c r="AW199" s="8" t="s">
        <v>1290</v>
      </c>
      <c r="AX199" s="8" t="s">
        <v>1290</v>
      </c>
      <c r="AY199" s="8" t="s">
        <v>1290</v>
      </c>
      <c r="AZ199" s="8" t="s">
        <v>885</v>
      </c>
      <c r="BA199" s="27">
        <v>23</v>
      </c>
      <c r="BB199" s="8" t="s">
        <v>1479</v>
      </c>
    </row>
    <row r="200" spans="1:54" outlineLevel="1">
      <c r="A200" s="951" t="s">
        <v>1291</v>
      </c>
      <c r="B200" s="299" t="s">
        <v>777</v>
      </c>
      <c r="C200" s="299"/>
      <c r="D200" s="299"/>
      <c r="E200" s="299" t="s">
        <v>1292</v>
      </c>
      <c r="F200" s="299"/>
      <c r="G200" s="299" t="s">
        <v>24</v>
      </c>
      <c r="H200" s="306"/>
      <c r="I200" s="217"/>
      <c r="J200" s="217"/>
      <c r="K200" s="306"/>
      <c r="L200" s="306"/>
      <c r="M200" s="306"/>
      <c r="N200" s="306"/>
      <c r="O200" s="306"/>
      <c r="P200" s="306"/>
      <c r="Q200" s="217">
        <f>R200</f>
        <v>8</v>
      </c>
      <c r="R200" s="217">
        <f>SUM(S200:AL200)</f>
        <v>8</v>
      </c>
      <c r="S200" s="306"/>
      <c r="T200" s="306"/>
      <c r="U200" s="217"/>
      <c r="V200" s="306"/>
      <c r="W200" s="306"/>
      <c r="X200" s="306"/>
      <c r="Y200" s="306"/>
      <c r="Z200" s="217">
        <v>0</v>
      </c>
      <c r="AA200" s="306"/>
      <c r="AB200" s="306"/>
      <c r="AC200" s="217"/>
      <c r="AD200" s="217">
        <v>2</v>
      </c>
      <c r="AE200" s="217"/>
      <c r="AF200" s="217"/>
      <c r="AG200" s="217">
        <v>0</v>
      </c>
      <c r="AH200" s="306"/>
      <c r="AI200" s="217">
        <v>6</v>
      </c>
      <c r="AJ200" s="217"/>
      <c r="AK200" s="217"/>
      <c r="AL200" s="217"/>
      <c r="AM200" s="217"/>
      <c r="AN200" s="217"/>
      <c r="AO200" s="217"/>
      <c r="AP200" s="307"/>
      <c r="AQ200" s="308"/>
      <c r="AR200" s="308"/>
      <c r="AS200" s="191" t="s">
        <v>656</v>
      </c>
      <c r="AT200" s="309"/>
      <c r="AU200" s="302"/>
      <c r="AV200" s="298"/>
      <c r="AW200" s="8"/>
      <c r="AX200" s="8"/>
      <c r="AY200" s="8"/>
      <c r="AZ200" s="8"/>
      <c r="BA200" s="217"/>
      <c r="BB200" s="8"/>
    </row>
    <row r="201" spans="1:54" outlineLevel="1">
      <c r="A201" s="952"/>
      <c r="B201" s="299" t="s">
        <v>779</v>
      </c>
      <c r="C201" s="299"/>
      <c r="D201" s="299"/>
      <c r="E201" s="299" t="s">
        <v>780</v>
      </c>
      <c r="F201" s="299"/>
      <c r="G201" s="299" t="s">
        <v>24</v>
      </c>
      <c r="H201" s="306"/>
      <c r="I201" s="217"/>
      <c r="J201" s="217"/>
      <c r="K201" s="306"/>
      <c r="L201" s="306"/>
      <c r="M201" s="306"/>
      <c r="N201" s="306"/>
      <c r="O201" s="306"/>
      <c r="P201" s="306"/>
      <c r="Q201" s="217">
        <f>R201</f>
        <v>8</v>
      </c>
      <c r="R201" s="217">
        <f>SUM(S201:AL201)</f>
        <v>8</v>
      </c>
      <c r="S201" s="306"/>
      <c r="T201" s="306"/>
      <c r="U201" s="217">
        <v>6</v>
      </c>
      <c r="V201" s="306"/>
      <c r="W201" s="306"/>
      <c r="X201" s="306"/>
      <c r="Y201" s="306"/>
      <c r="Z201" s="217">
        <v>0</v>
      </c>
      <c r="AA201" s="306"/>
      <c r="AB201" s="306"/>
      <c r="AC201" s="217"/>
      <c r="AD201" s="217">
        <v>2</v>
      </c>
      <c r="AE201" s="217"/>
      <c r="AF201" s="217"/>
      <c r="AG201" s="217">
        <v>0</v>
      </c>
      <c r="AH201" s="306"/>
      <c r="AI201" s="217"/>
      <c r="AJ201" s="217"/>
      <c r="AK201" s="217"/>
      <c r="AL201" s="217"/>
      <c r="AM201" s="217"/>
      <c r="AN201" s="217"/>
      <c r="AO201" s="217"/>
      <c r="AP201" s="307"/>
      <c r="AQ201" s="308"/>
      <c r="AR201" s="308"/>
      <c r="AS201" s="191" t="s">
        <v>656</v>
      </c>
      <c r="AT201" s="309"/>
      <c r="AU201" s="302"/>
      <c r="AV201" s="298"/>
      <c r="AW201" s="8"/>
      <c r="AX201" s="8"/>
      <c r="AY201" s="8"/>
      <c r="AZ201" s="8"/>
      <c r="BA201" s="217"/>
      <c r="BB201" s="8"/>
    </row>
    <row r="202" spans="1:54" outlineLevel="1">
      <c r="A202" s="952"/>
      <c r="B202" s="299" t="s">
        <v>1293</v>
      </c>
      <c r="C202" s="299"/>
      <c r="D202" s="299"/>
      <c r="E202" s="299" t="s">
        <v>782</v>
      </c>
      <c r="F202" s="299"/>
      <c r="G202" s="299" t="s">
        <v>24</v>
      </c>
      <c r="H202" s="306"/>
      <c r="I202" s="217"/>
      <c r="J202" s="217"/>
      <c r="K202" s="306"/>
      <c r="L202" s="306"/>
      <c r="M202" s="306"/>
      <c r="N202" s="306"/>
      <c r="O202" s="306"/>
      <c r="P202" s="306"/>
      <c r="Q202" s="217">
        <f>R202</f>
        <v>2</v>
      </c>
      <c r="R202" s="217">
        <f>SUM(S202:AL202)</f>
        <v>2</v>
      </c>
      <c r="S202" s="306"/>
      <c r="T202" s="306"/>
      <c r="U202" s="217"/>
      <c r="V202" s="306"/>
      <c r="W202" s="306"/>
      <c r="X202" s="306"/>
      <c r="Y202" s="306"/>
      <c r="Z202" s="217">
        <v>0</v>
      </c>
      <c r="AA202" s="306"/>
      <c r="AB202" s="306"/>
      <c r="AC202" s="217"/>
      <c r="AD202" s="217">
        <v>2</v>
      </c>
      <c r="AE202" s="217"/>
      <c r="AF202" s="217"/>
      <c r="AG202" s="217">
        <v>0</v>
      </c>
      <c r="AH202" s="306"/>
      <c r="AI202" s="217"/>
      <c r="AJ202" s="217"/>
      <c r="AK202" s="217"/>
      <c r="AL202" s="217"/>
      <c r="AM202" s="217"/>
      <c r="AN202" s="217"/>
      <c r="AO202" s="217"/>
      <c r="AP202" s="307"/>
      <c r="AQ202" s="308"/>
      <c r="AR202" s="308"/>
      <c r="AS202" s="191" t="s">
        <v>656</v>
      </c>
      <c r="AT202" s="309"/>
      <c r="AU202" s="302"/>
      <c r="AV202" s="298"/>
      <c r="AW202" s="8"/>
      <c r="AX202" s="8"/>
      <c r="AY202" s="8"/>
      <c r="AZ202" s="8"/>
      <c r="BA202" s="217"/>
      <c r="BB202" s="8"/>
    </row>
    <row r="203" spans="1:54" outlineLevel="1">
      <c r="A203" s="953"/>
      <c r="B203" s="299" t="s">
        <v>919</v>
      </c>
      <c r="C203" s="299"/>
      <c r="D203" s="299"/>
      <c r="E203" s="299" t="s">
        <v>1294</v>
      </c>
      <c r="F203" s="299" t="s">
        <v>920</v>
      </c>
      <c r="G203" s="299" t="s">
        <v>24</v>
      </c>
      <c r="H203" s="306"/>
      <c r="I203" s="217"/>
      <c r="J203" s="217"/>
      <c r="K203" s="306"/>
      <c r="L203" s="306"/>
      <c r="M203" s="306"/>
      <c r="N203" s="306"/>
      <c r="O203" s="306"/>
      <c r="P203" s="306"/>
      <c r="Q203" s="217"/>
      <c r="R203" s="217"/>
      <c r="S203" s="306"/>
      <c r="T203" s="306"/>
      <c r="U203" s="217"/>
      <c r="V203" s="306"/>
      <c r="W203" s="306"/>
      <c r="X203" s="306"/>
      <c r="Y203" s="306"/>
      <c r="Z203" s="217"/>
      <c r="AA203" s="306"/>
      <c r="AB203" s="306"/>
      <c r="AC203" s="217"/>
      <c r="AD203" s="217"/>
      <c r="AE203" s="217"/>
      <c r="AF203" s="217"/>
      <c r="AG203" s="217"/>
      <c r="AH203" s="306"/>
      <c r="AI203" s="217"/>
      <c r="AJ203" s="217"/>
      <c r="AK203" s="217"/>
      <c r="AL203" s="217"/>
      <c r="AM203" s="217"/>
      <c r="AN203" s="217"/>
      <c r="AO203" s="217"/>
      <c r="AP203" s="307"/>
      <c r="AQ203" s="308"/>
      <c r="AR203" s="308"/>
      <c r="AS203" s="191" t="s">
        <v>656</v>
      </c>
      <c r="AT203" s="309"/>
      <c r="AU203" s="302"/>
      <c r="AV203" s="298"/>
      <c r="AW203" s="8"/>
      <c r="AX203" s="8"/>
      <c r="AY203" s="8"/>
      <c r="AZ203" s="8"/>
      <c r="BA203" s="217">
        <v>16</v>
      </c>
      <c r="BB203" s="8" t="s">
        <v>1363</v>
      </c>
    </row>
    <row r="204" spans="1:54" outlineLevel="1">
      <c r="A204" s="6" t="s">
        <v>784</v>
      </c>
      <c r="B204" s="22"/>
      <c r="C204" s="22"/>
      <c r="D204" s="22"/>
      <c r="E204" s="22"/>
      <c r="F204" s="22"/>
      <c r="G204" s="22"/>
      <c r="H204" s="22"/>
      <c r="I204" s="22"/>
      <c r="J204" s="22"/>
      <c r="K204" s="144"/>
      <c r="L204" s="144"/>
      <c r="M204" s="144"/>
      <c r="N204" s="144"/>
      <c r="O204" s="144"/>
      <c r="P204" s="144"/>
      <c r="Q204" s="144"/>
      <c r="R204" s="144"/>
      <c r="S204" s="144"/>
      <c r="T204" s="144"/>
      <c r="U204" s="144"/>
      <c r="V204" s="144"/>
      <c r="W204" s="144"/>
      <c r="X204" s="144"/>
      <c r="Y204" s="144"/>
      <c r="Z204" s="144" t="s">
        <v>1295</v>
      </c>
      <c r="AA204" s="144"/>
      <c r="AB204" s="144"/>
      <c r="AC204" s="144"/>
      <c r="AD204" s="144"/>
      <c r="AE204" s="144"/>
      <c r="AF204" s="144"/>
      <c r="AG204" s="144"/>
      <c r="AH204" s="144"/>
      <c r="AI204" s="144"/>
      <c r="AJ204" s="145"/>
      <c r="AK204" s="145"/>
      <c r="AL204" s="145"/>
      <c r="AM204" s="144"/>
      <c r="AN204" s="225"/>
      <c r="AO204" s="225"/>
      <c r="AP204" s="137"/>
      <c r="AQ204" s="127"/>
      <c r="AR204" s="127"/>
      <c r="AS204" s="225"/>
      <c r="AT204" s="138"/>
      <c r="AU204" s="138"/>
      <c r="AV204" s="303"/>
      <c r="AW204" s="10"/>
      <c r="AX204" s="10"/>
      <c r="AY204" s="10"/>
      <c r="AZ204" s="10"/>
      <c r="BA204" s="10"/>
      <c r="BB204" s="10"/>
    </row>
    <row r="205" spans="1:54" outlineLevel="1">
      <c r="A205" s="14" t="s">
        <v>1296</v>
      </c>
      <c r="B205" s="14"/>
      <c r="C205" s="14"/>
      <c r="D205" s="14"/>
      <c r="E205" s="15" t="s">
        <v>40</v>
      </c>
      <c r="F205" s="12"/>
      <c r="G205" s="14"/>
      <c r="H205" s="13"/>
      <c r="I205" s="23" t="s">
        <v>58</v>
      </c>
      <c r="J205" s="13"/>
      <c r="K205" s="13"/>
      <c r="L205" s="13"/>
      <c r="M205" s="13"/>
      <c r="N205" s="13"/>
      <c r="O205" s="13"/>
      <c r="P205" s="13"/>
      <c r="Q205" s="13">
        <f>R205-AH205</f>
        <v>45</v>
      </c>
      <c r="R205" s="12">
        <f>SUM(S205:AL205)</f>
        <v>53</v>
      </c>
      <c r="S205" s="13"/>
      <c r="T205" s="13"/>
      <c r="U205" s="12">
        <v>2</v>
      </c>
      <c r="V205" s="12"/>
      <c r="W205" s="12"/>
      <c r="X205" s="12"/>
      <c r="Y205" s="12"/>
      <c r="Z205" s="12">
        <v>2</v>
      </c>
      <c r="AA205" s="12"/>
      <c r="AB205" s="12">
        <v>4</v>
      </c>
      <c r="AC205" s="12">
        <v>2</v>
      </c>
      <c r="AD205" s="12">
        <v>4</v>
      </c>
      <c r="AE205" s="45">
        <v>5</v>
      </c>
      <c r="AF205" s="12">
        <v>2</v>
      </c>
      <c r="AG205" s="12">
        <v>8</v>
      </c>
      <c r="AH205" s="110">
        <v>8</v>
      </c>
      <c r="AI205" s="12">
        <v>4</v>
      </c>
      <c r="AJ205" s="12">
        <v>4</v>
      </c>
      <c r="AK205" s="12">
        <v>8</v>
      </c>
      <c r="AL205" s="12"/>
      <c r="AM205" s="130">
        <v>2</v>
      </c>
      <c r="AN205" s="23"/>
      <c r="AO205" s="23">
        <v>9</v>
      </c>
      <c r="AP205" s="132"/>
      <c r="AQ205" s="127"/>
      <c r="AR205" s="127"/>
      <c r="AS205" s="23" t="s">
        <v>656</v>
      </c>
      <c r="AT205" s="416">
        <v>42597</v>
      </c>
      <c r="AU205" s="304" t="s">
        <v>928</v>
      </c>
      <c r="AV205" s="169"/>
      <c r="AW205" s="9"/>
      <c r="AX205" s="9"/>
      <c r="AY205" s="9"/>
      <c r="AZ205" s="26" t="s">
        <v>936</v>
      </c>
      <c r="BA205" s="26"/>
      <c r="BB205" s="815" t="s">
        <v>1297</v>
      </c>
    </row>
    <row r="206" spans="1:54" outlineLevel="1">
      <c r="A206" s="14" t="s">
        <v>102</v>
      </c>
      <c r="B206" s="14"/>
      <c r="C206" s="14"/>
      <c r="D206" s="14"/>
      <c r="E206" s="15" t="s">
        <v>40</v>
      </c>
      <c r="F206" s="12"/>
      <c r="G206" s="14"/>
      <c r="H206" s="13"/>
      <c r="I206" s="23" t="s">
        <v>58</v>
      </c>
      <c r="J206" s="13"/>
      <c r="K206" s="13"/>
      <c r="L206" s="13"/>
      <c r="M206" s="13"/>
      <c r="N206" s="13"/>
      <c r="O206" s="13"/>
      <c r="P206" s="13"/>
      <c r="Q206" s="13">
        <f>R206-AH206</f>
        <v>43</v>
      </c>
      <c r="R206" s="12">
        <f>SUM(S206:AL206)</f>
        <v>51</v>
      </c>
      <c r="S206" s="13"/>
      <c r="T206" s="13"/>
      <c r="U206" s="12">
        <v>2</v>
      </c>
      <c r="V206" s="12"/>
      <c r="W206" s="12"/>
      <c r="X206" s="12"/>
      <c r="Y206" s="12"/>
      <c r="Z206" s="12">
        <v>2</v>
      </c>
      <c r="AA206" s="12"/>
      <c r="AB206" s="12">
        <v>4</v>
      </c>
      <c r="AC206" s="12">
        <v>2</v>
      </c>
      <c r="AD206" s="12">
        <v>4</v>
      </c>
      <c r="AE206" s="45">
        <v>5</v>
      </c>
      <c r="AF206" s="12">
        <v>2</v>
      </c>
      <c r="AG206" s="12">
        <v>8</v>
      </c>
      <c r="AH206" s="110">
        <v>8</v>
      </c>
      <c r="AI206" s="12">
        <v>2</v>
      </c>
      <c r="AJ206" s="12">
        <v>4</v>
      </c>
      <c r="AK206" s="12">
        <v>8</v>
      </c>
      <c r="AL206" s="12"/>
      <c r="AM206" s="130">
        <v>2</v>
      </c>
      <c r="AN206" s="23"/>
      <c r="AO206" s="23">
        <v>9</v>
      </c>
      <c r="AP206" s="132"/>
      <c r="AQ206" s="127"/>
      <c r="AR206" s="127"/>
      <c r="AS206" s="23" t="s">
        <v>656</v>
      </c>
      <c r="AT206" s="416">
        <v>42597</v>
      </c>
      <c r="AU206" s="304" t="s">
        <v>928</v>
      </c>
      <c r="AV206" s="169"/>
      <c r="AW206" s="9"/>
      <c r="AX206" s="9"/>
      <c r="AY206" s="9"/>
      <c r="AZ206" s="26" t="s">
        <v>936</v>
      </c>
      <c r="BA206" s="26"/>
      <c r="BB206" s="817"/>
    </row>
    <row r="207" spans="1:54" outlineLevel="1">
      <c r="A207" s="359" t="s">
        <v>937</v>
      </c>
      <c r="B207" s="359" t="s">
        <v>891</v>
      </c>
      <c r="C207" s="359"/>
      <c r="D207" s="359"/>
      <c r="E207" s="299" t="s">
        <v>892</v>
      </c>
      <c r="F207" s="217"/>
      <c r="G207" s="359" t="s">
        <v>893</v>
      </c>
      <c r="H207" s="288"/>
      <c r="I207" s="217"/>
      <c r="J207" s="288"/>
      <c r="K207" s="288"/>
      <c r="L207" s="288"/>
      <c r="M207" s="288"/>
      <c r="N207" s="288"/>
      <c r="O207" s="288"/>
      <c r="P207" s="288"/>
      <c r="Q207" s="288"/>
      <c r="R207" s="288"/>
      <c r="S207" s="217"/>
      <c r="T207" s="288"/>
      <c r="U207" s="217"/>
      <c r="V207" s="217"/>
      <c r="W207" s="217"/>
      <c r="X207" s="191"/>
      <c r="Y207" s="191"/>
      <c r="Z207" s="217"/>
      <c r="AA207" s="217"/>
      <c r="AB207" s="217"/>
      <c r="AC207" s="217"/>
      <c r="AD207" s="217"/>
      <c r="AE207" s="229"/>
      <c r="AF207" s="217">
        <v>6</v>
      </c>
      <c r="AG207" s="217">
        <v>8</v>
      </c>
      <c r="AH207" s="229"/>
      <c r="AI207" s="217"/>
      <c r="AJ207" s="217"/>
      <c r="AK207" s="217"/>
      <c r="AL207" s="217"/>
      <c r="AM207" s="217"/>
      <c r="AN207" s="217"/>
      <c r="AO207" s="217"/>
      <c r="AP207" s="217" t="s">
        <v>656</v>
      </c>
      <c r="AS207" s="191" t="s">
        <v>656</v>
      </c>
      <c r="AT207" s="300"/>
      <c r="AU207" s="9"/>
      <c r="AV207" s="9"/>
      <c r="AW207" s="9"/>
      <c r="AX207" s="9"/>
      <c r="AY207" s="9"/>
      <c r="AZ207" s="9"/>
      <c r="BA207" s="9"/>
      <c r="BB207" s="9"/>
    </row>
    <row r="208" spans="1:54" outlineLevel="1">
      <c r="A208" s="14" t="s">
        <v>622</v>
      </c>
      <c r="B208" s="14" t="s">
        <v>635</v>
      </c>
      <c r="C208" s="14"/>
      <c r="D208" s="14"/>
      <c r="E208" s="15" t="s">
        <v>245</v>
      </c>
      <c r="F208" s="23" t="s">
        <v>786</v>
      </c>
      <c r="G208" s="35" t="s">
        <v>787</v>
      </c>
      <c r="H208" s="13"/>
      <c r="I208" s="23" t="s">
        <v>58</v>
      </c>
      <c r="J208" s="13"/>
      <c r="K208" s="13"/>
      <c r="L208" s="13"/>
      <c r="M208" s="13"/>
      <c r="N208" s="13"/>
      <c r="O208" s="13"/>
      <c r="P208" s="13"/>
      <c r="Q208" s="13">
        <v>37</v>
      </c>
      <c r="R208" s="12">
        <f>SUM(S208:AL208)</f>
        <v>37</v>
      </c>
      <c r="S208" s="13"/>
      <c r="T208" s="13"/>
      <c r="U208" s="12">
        <v>2</v>
      </c>
      <c r="V208" s="12">
        <v>1</v>
      </c>
      <c r="W208" s="12"/>
      <c r="X208" s="12"/>
      <c r="Y208" s="12"/>
      <c r="Z208" s="12"/>
      <c r="AA208" s="12"/>
      <c r="AB208" s="12">
        <v>4</v>
      </c>
      <c r="AC208" s="12">
        <v>2</v>
      </c>
      <c r="AD208" s="12">
        <v>5</v>
      </c>
      <c r="AE208" s="45">
        <v>3</v>
      </c>
      <c r="AF208" s="12">
        <v>4</v>
      </c>
      <c r="AG208" s="12">
        <v>8</v>
      </c>
      <c r="AH208" s="45"/>
      <c r="AI208" s="12">
        <v>4</v>
      </c>
      <c r="AJ208" s="12">
        <v>2</v>
      </c>
      <c r="AK208" s="12">
        <v>2</v>
      </c>
      <c r="AL208" s="12"/>
      <c r="AM208" s="130">
        <v>2</v>
      </c>
      <c r="AN208" s="23"/>
      <c r="AO208" s="23">
        <v>7</v>
      </c>
      <c r="AP208" s="132"/>
      <c r="AQ208" s="127"/>
      <c r="AR208" s="127"/>
      <c r="AS208" s="23" t="s">
        <v>656</v>
      </c>
      <c r="AT208" s="416">
        <v>42597</v>
      </c>
      <c r="AU208" s="124" t="s">
        <v>878</v>
      </c>
      <c r="AV208" s="169"/>
      <c r="AW208" s="9"/>
      <c r="AX208" s="9"/>
      <c r="AY208" s="9"/>
      <c r="AZ208" s="26" t="s">
        <v>938</v>
      </c>
      <c r="BA208" s="26"/>
      <c r="BB208" s="8" t="s">
        <v>2328</v>
      </c>
    </row>
    <row r="209" spans="1:54" outlineLevel="1">
      <c r="A209" s="14" t="s">
        <v>622</v>
      </c>
      <c r="B209" s="14" t="s">
        <v>623</v>
      </c>
      <c r="C209" s="14"/>
      <c r="D209" s="14"/>
      <c r="E209" s="15" t="s">
        <v>245</v>
      </c>
      <c r="F209" s="23"/>
      <c r="G209" s="35"/>
      <c r="H209" s="13"/>
      <c r="I209" s="23" t="s">
        <v>58</v>
      </c>
      <c r="J209" s="13"/>
      <c r="K209" s="13"/>
      <c r="L209" s="13"/>
      <c r="M209" s="13"/>
      <c r="N209" s="13"/>
      <c r="O209" s="13"/>
      <c r="P209" s="13"/>
      <c r="Q209" s="13">
        <v>5</v>
      </c>
      <c r="R209" s="12">
        <f>SUM(S209:AL209)</f>
        <v>5</v>
      </c>
      <c r="S209" s="13"/>
      <c r="T209" s="13"/>
      <c r="U209" s="12"/>
      <c r="V209" s="12"/>
      <c r="W209" s="12"/>
      <c r="X209" s="12"/>
      <c r="Y209" s="12"/>
      <c r="Z209" s="136">
        <v>5</v>
      </c>
      <c r="AA209" s="12"/>
      <c r="AB209" s="12"/>
      <c r="AC209" s="12"/>
      <c r="AD209" s="12"/>
      <c r="AE209" s="45"/>
      <c r="AF209" s="12"/>
      <c r="AG209" s="12"/>
      <c r="AH209" s="45"/>
      <c r="AI209" s="12"/>
      <c r="AJ209" s="12"/>
      <c r="AK209" s="12"/>
      <c r="AL209" s="12"/>
      <c r="AM209" s="130"/>
      <c r="AN209" s="23"/>
      <c r="AO209" s="23"/>
      <c r="AP209" s="132"/>
      <c r="AQ209" s="127"/>
      <c r="AR209" s="127"/>
      <c r="AS209" s="23" t="s">
        <v>656</v>
      </c>
      <c r="AT209" s="416">
        <v>42597</v>
      </c>
      <c r="AU209" s="124" t="s">
        <v>878</v>
      </c>
      <c r="AV209" s="169"/>
      <c r="AW209" s="9"/>
      <c r="AX209" s="9"/>
      <c r="AY209" s="9"/>
      <c r="AZ209" s="26"/>
      <c r="BA209" s="26"/>
      <c r="BB209" s="26"/>
    </row>
    <row r="210" spans="1:54" outlineLevel="1">
      <c r="A210" s="359" t="s">
        <v>901</v>
      </c>
      <c r="B210" s="359" t="s">
        <v>894</v>
      </c>
      <c r="C210" s="359"/>
      <c r="D210" s="359"/>
      <c r="E210" s="299" t="s">
        <v>1298</v>
      </c>
      <c r="F210" s="217"/>
      <c r="G210" s="359" t="s">
        <v>940</v>
      </c>
      <c r="H210" s="288"/>
      <c r="I210" s="217"/>
      <c r="J210" s="288"/>
      <c r="K210" s="288"/>
      <c r="L210" s="288"/>
      <c r="M210" s="288"/>
      <c r="N210" s="288"/>
      <c r="O210" s="288"/>
      <c r="P210" s="288"/>
      <c r="Q210" s="288"/>
      <c r="R210" s="288"/>
      <c r="S210" s="217"/>
      <c r="T210" s="360"/>
      <c r="U210" s="410"/>
      <c r="V210" s="410"/>
      <c r="W210" s="410"/>
      <c r="X210" s="401"/>
      <c r="Y210" s="401"/>
      <c r="Z210" s="410"/>
      <c r="AA210" s="410"/>
      <c r="AB210" s="410"/>
      <c r="AC210" s="410"/>
      <c r="AD210" s="410"/>
      <c r="AE210" s="361"/>
      <c r="AF210" s="410">
        <v>3</v>
      </c>
      <c r="AG210" s="410">
        <v>8</v>
      </c>
      <c r="AH210" s="361"/>
      <c r="AI210" s="410"/>
      <c r="AJ210" s="410"/>
      <c r="AK210" s="410"/>
      <c r="AL210" s="410"/>
      <c r="AM210" s="410"/>
      <c r="AN210" s="410"/>
      <c r="AO210" s="410"/>
      <c r="AP210" s="217" t="s">
        <v>656</v>
      </c>
      <c r="AS210" s="191" t="s">
        <v>656</v>
      </c>
      <c r="AT210" s="300"/>
      <c r="AU210" s="9"/>
      <c r="AV210" s="9"/>
      <c r="AW210" s="9"/>
      <c r="AX210" s="9"/>
      <c r="AY210" s="9"/>
      <c r="AZ210" s="9"/>
      <c r="BA210" s="9"/>
      <c r="BB210" s="9"/>
    </row>
    <row r="211" spans="1:54" outlineLevel="1">
      <c r="A211" s="359" t="s">
        <v>901</v>
      </c>
      <c r="B211" s="359" t="s">
        <v>895</v>
      </c>
      <c r="C211" s="359"/>
      <c r="D211" s="359"/>
      <c r="E211" s="299" t="s">
        <v>1299</v>
      </c>
      <c r="F211" s="217"/>
      <c r="G211" s="359" t="s">
        <v>940</v>
      </c>
      <c r="H211" s="288"/>
      <c r="I211" s="217"/>
      <c r="J211" s="288"/>
      <c r="K211" s="288"/>
      <c r="L211" s="288"/>
      <c r="M211" s="288"/>
      <c r="N211" s="288"/>
      <c r="O211" s="288"/>
      <c r="P211" s="288"/>
      <c r="Q211" s="288"/>
      <c r="R211" s="288"/>
      <c r="S211" s="217"/>
      <c r="T211" s="360"/>
      <c r="U211" s="410"/>
      <c r="V211" s="410"/>
      <c r="W211" s="410"/>
      <c r="X211" s="401"/>
      <c r="Y211" s="401"/>
      <c r="Z211" s="410"/>
      <c r="AA211" s="410"/>
      <c r="AB211" s="410"/>
      <c r="AC211" s="410"/>
      <c r="AD211" s="410"/>
      <c r="AE211" s="361"/>
      <c r="AF211" s="410">
        <v>3</v>
      </c>
      <c r="AG211" s="410"/>
      <c r="AH211" s="361"/>
      <c r="AI211" s="410"/>
      <c r="AJ211" s="410"/>
      <c r="AK211" s="410"/>
      <c r="AL211" s="410"/>
      <c r="AM211" s="410"/>
      <c r="AN211" s="410"/>
      <c r="AO211" s="410"/>
      <c r="AP211" s="217" t="s">
        <v>656</v>
      </c>
      <c r="AS211" s="191" t="s">
        <v>656</v>
      </c>
      <c r="AT211" s="300"/>
      <c r="AU211" s="9"/>
      <c r="AV211" s="9"/>
      <c r="AW211" s="9"/>
      <c r="AX211" s="9"/>
      <c r="AY211" s="9"/>
      <c r="AZ211" s="9"/>
      <c r="BA211" s="9"/>
      <c r="BB211" s="9"/>
    </row>
    <row r="212" spans="1:54" outlineLevel="1">
      <c r="A212" s="359" t="s">
        <v>901</v>
      </c>
      <c r="B212" s="359" t="s">
        <v>896</v>
      </c>
      <c r="C212" s="359"/>
      <c r="D212" s="359"/>
      <c r="E212" s="299" t="s">
        <v>898</v>
      </c>
      <c r="F212" s="217"/>
      <c r="G212" s="359" t="s">
        <v>900</v>
      </c>
      <c r="H212" s="288"/>
      <c r="I212" s="217"/>
      <c r="J212" s="288"/>
      <c r="K212" s="288"/>
      <c r="L212" s="288"/>
      <c r="M212" s="288"/>
      <c r="N212" s="288"/>
      <c r="O212" s="288"/>
      <c r="P212" s="288"/>
      <c r="Q212" s="288"/>
      <c r="R212" s="288"/>
      <c r="S212" s="217"/>
      <c r="T212" s="360"/>
      <c r="U212" s="410"/>
      <c r="V212" s="410"/>
      <c r="W212" s="410"/>
      <c r="X212" s="401"/>
      <c r="Y212" s="401"/>
      <c r="Z212" s="410"/>
      <c r="AA212" s="410"/>
      <c r="AB212" s="410"/>
      <c r="AC212" s="410"/>
      <c r="AD212" s="410"/>
      <c r="AE212" s="361"/>
      <c r="AF212" s="410">
        <v>3</v>
      </c>
      <c r="AG212" s="410"/>
      <c r="AH212" s="361"/>
      <c r="AI212" s="410"/>
      <c r="AJ212" s="410"/>
      <c r="AK212" s="410"/>
      <c r="AL212" s="410"/>
      <c r="AM212" s="410"/>
      <c r="AN212" s="410"/>
      <c r="AO212" s="410"/>
      <c r="AP212" s="217" t="s">
        <v>656</v>
      </c>
      <c r="AS212" s="191" t="s">
        <v>656</v>
      </c>
      <c r="AT212" s="300"/>
      <c r="AU212" s="9"/>
      <c r="AV212" s="9"/>
      <c r="AW212" s="9"/>
      <c r="AX212" s="9"/>
      <c r="AY212" s="9"/>
      <c r="AZ212" s="9"/>
      <c r="BA212" s="9"/>
      <c r="BB212" s="9"/>
    </row>
    <row r="213" spans="1:54" outlineLevel="1">
      <c r="A213" s="359" t="s">
        <v>901</v>
      </c>
      <c r="B213" s="359" t="s">
        <v>897</v>
      </c>
      <c r="C213" s="359"/>
      <c r="D213" s="359"/>
      <c r="E213" s="299" t="s">
        <v>899</v>
      </c>
      <c r="F213" s="217"/>
      <c r="G213" s="359" t="s">
        <v>900</v>
      </c>
      <c r="H213" s="288"/>
      <c r="I213" s="217"/>
      <c r="J213" s="288"/>
      <c r="K213" s="288"/>
      <c r="L213" s="288"/>
      <c r="M213" s="288"/>
      <c r="N213" s="288"/>
      <c r="O213" s="288"/>
      <c r="P213" s="288"/>
      <c r="Q213" s="288"/>
      <c r="R213" s="288"/>
      <c r="S213" s="217"/>
      <c r="T213" s="360"/>
      <c r="U213" s="410"/>
      <c r="V213" s="410"/>
      <c r="W213" s="410"/>
      <c r="X213" s="401"/>
      <c r="Y213" s="401"/>
      <c r="Z213" s="410"/>
      <c r="AA213" s="410"/>
      <c r="AB213" s="410"/>
      <c r="AC213" s="410"/>
      <c r="AD213" s="410"/>
      <c r="AE213" s="361"/>
      <c r="AF213" s="410">
        <v>3</v>
      </c>
      <c r="AG213" s="410"/>
      <c r="AH213" s="361"/>
      <c r="AI213" s="410"/>
      <c r="AJ213" s="410"/>
      <c r="AK213" s="410"/>
      <c r="AL213" s="410"/>
      <c r="AM213" s="410"/>
      <c r="AN213" s="410"/>
      <c r="AO213" s="410"/>
      <c r="AP213" s="217" t="s">
        <v>656</v>
      </c>
      <c r="AS213" s="191" t="s">
        <v>656</v>
      </c>
      <c r="AT213" s="300"/>
      <c r="AU213" s="9"/>
      <c r="AV213" s="9"/>
      <c r="AW213" s="9"/>
      <c r="AX213" s="9"/>
      <c r="AY213" s="9"/>
      <c r="AZ213" s="9"/>
      <c r="BA213" s="9"/>
      <c r="BB213" s="9"/>
    </row>
    <row r="214" spans="1:54" outlineLevel="1">
      <c r="A214" s="15" t="s">
        <v>100</v>
      </c>
      <c r="B214" s="15" t="s">
        <v>636</v>
      </c>
      <c r="C214" s="119"/>
      <c r="D214" s="14"/>
      <c r="E214" s="15" t="s">
        <v>788</v>
      </c>
      <c r="F214" s="23" t="s">
        <v>786</v>
      </c>
      <c r="G214" s="35" t="s">
        <v>787</v>
      </c>
      <c r="H214" s="13"/>
      <c r="I214" s="23" t="s">
        <v>58</v>
      </c>
      <c r="J214" s="13"/>
      <c r="K214" s="13"/>
      <c r="L214" s="13"/>
      <c r="M214" s="13"/>
      <c r="N214" s="13"/>
      <c r="O214" s="13"/>
      <c r="P214" s="13"/>
      <c r="Q214" s="820">
        <f>R214-AH214</f>
        <v>43</v>
      </c>
      <c r="R214" s="820">
        <f>SUM(S214:AL214)</f>
        <v>51</v>
      </c>
      <c r="S214" s="820"/>
      <c r="T214" s="820"/>
      <c r="U214" s="820">
        <v>2</v>
      </c>
      <c r="V214" s="820"/>
      <c r="W214" s="820"/>
      <c r="X214" s="820"/>
      <c r="Y214" s="820"/>
      <c r="Z214" s="820">
        <v>1</v>
      </c>
      <c r="AA214" s="820"/>
      <c r="AB214" s="820">
        <v>2</v>
      </c>
      <c r="AC214" s="820">
        <v>2</v>
      </c>
      <c r="AD214" s="820">
        <v>7</v>
      </c>
      <c r="AE214" s="820">
        <v>3</v>
      </c>
      <c r="AF214" s="820">
        <v>2</v>
      </c>
      <c r="AG214" s="820">
        <v>8</v>
      </c>
      <c r="AH214" s="820">
        <v>8</v>
      </c>
      <c r="AI214" s="820">
        <v>4</v>
      </c>
      <c r="AJ214" s="820">
        <v>4</v>
      </c>
      <c r="AK214" s="820">
        <v>8</v>
      </c>
      <c r="AL214" s="820"/>
      <c r="AM214" s="820">
        <v>2</v>
      </c>
      <c r="AN214" s="820"/>
      <c r="AO214" s="820">
        <v>7</v>
      </c>
      <c r="AP214" s="132"/>
      <c r="AQ214" s="127"/>
      <c r="AR214" s="127"/>
      <c r="AS214" s="23" t="s">
        <v>656</v>
      </c>
      <c r="AT214" s="416">
        <v>42597</v>
      </c>
      <c r="AU214" s="123" t="s">
        <v>932</v>
      </c>
      <c r="AV214" s="9"/>
      <c r="AW214" s="9"/>
      <c r="AX214" s="9"/>
      <c r="AY214" s="9"/>
      <c r="AZ214" s="26" t="s">
        <v>1300</v>
      </c>
      <c r="BA214" s="23">
        <v>29</v>
      </c>
      <c r="BB214" s="8" t="s">
        <v>1300</v>
      </c>
    </row>
    <row r="215" spans="1:54" outlineLevel="1">
      <c r="A215" s="15" t="s">
        <v>100</v>
      </c>
      <c r="B215" s="15" t="s">
        <v>637</v>
      </c>
      <c r="C215" s="119"/>
      <c r="D215" s="14"/>
      <c r="E215" s="15" t="s">
        <v>790</v>
      </c>
      <c r="F215" s="23" t="s">
        <v>786</v>
      </c>
      <c r="G215" s="35" t="s">
        <v>787</v>
      </c>
      <c r="H215" s="13"/>
      <c r="I215" s="23"/>
      <c r="J215" s="13"/>
      <c r="K215" s="13"/>
      <c r="L215" s="13"/>
      <c r="M215" s="13"/>
      <c r="N215" s="13"/>
      <c r="O215" s="13"/>
      <c r="P215" s="13"/>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132"/>
      <c r="AQ215" s="127"/>
      <c r="AR215" s="127"/>
      <c r="AS215" s="23" t="s">
        <v>656</v>
      </c>
      <c r="AT215" s="416">
        <v>42597</v>
      </c>
      <c r="AU215" s="123" t="s">
        <v>932</v>
      </c>
      <c r="AV215" s="9"/>
      <c r="AW215" s="9"/>
      <c r="AX215" s="9"/>
      <c r="AY215" s="9"/>
      <c r="AZ215" s="26" t="s">
        <v>1301</v>
      </c>
      <c r="BA215" s="23">
        <v>38</v>
      </c>
      <c r="BB215" s="8" t="s">
        <v>1301</v>
      </c>
    </row>
    <row r="216" spans="1:54" outlineLevel="1">
      <c r="A216" s="343" t="s">
        <v>941</v>
      </c>
      <c r="B216" s="299" t="s">
        <v>902</v>
      </c>
      <c r="C216" s="350"/>
      <c r="D216" s="359"/>
      <c r="E216" s="299" t="s">
        <v>903</v>
      </c>
      <c r="F216" s="217"/>
      <c r="G216" s="359" t="s">
        <v>904</v>
      </c>
      <c r="H216" s="288"/>
      <c r="I216" s="217"/>
      <c r="J216" s="288"/>
      <c r="K216" s="360"/>
      <c r="L216" s="360"/>
      <c r="M216" s="360"/>
      <c r="N216" s="360"/>
      <c r="O216" s="360"/>
      <c r="P216" s="360"/>
      <c r="Q216" s="360"/>
      <c r="R216" s="288"/>
      <c r="S216" s="217"/>
      <c r="T216" s="288"/>
      <c r="U216" s="288"/>
      <c r="V216" s="288"/>
      <c r="W216" s="288"/>
      <c r="X216" s="188"/>
      <c r="Y216" s="188"/>
      <c r="Z216" s="288"/>
      <c r="AA216" s="288"/>
      <c r="AB216" s="288"/>
      <c r="AC216" s="288"/>
      <c r="AD216" s="288"/>
      <c r="AE216" s="288"/>
      <c r="AF216" s="288">
        <v>6</v>
      </c>
      <c r="AG216" s="288"/>
      <c r="AH216" s="288"/>
      <c r="AI216" s="288"/>
      <c r="AJ216" s="288"/>
      <c r="AK216" s="288"/>
      <c r="AL216" s="288"/>
      <c r="AM216" s="288"/>
      <c r="AN216" s="288"/>
      <c r="AO216" s="288"/>
      <c r="AP216" s="217" t="s">
        <v>656</v>
      </c>
      <c r="AS216" s="191" t="s">
        <v>656</v>
      </c>
      <c r="AT216" s="300"/>
      <c r="AU216" s="9"/>
      <c r="AV216" s="9"/>
      <c r="AW216" s="9"/>
      <c r="AX216" s="9"/>
      <c r="AY216" s="9"/>
      <c r="AZ216" s="9"/>
      <c r="BA216" s="9"/>
      <c r="BB216" s="9"/>
    </row>
    <row r="217" spans="1:54" outlineLevel="1">
      <c r="A217" s="343" t="s">
        <v>941</v>
      </c>
      <c r="B217" s="299" t="s">
        <v>905</v>
      </c>
      <c r="C217" s="350"/>
      <c r="D217" s="359"/>
      <c r="E217" s="299" t="s">
        <v>907</v>
      </c>
      <c r="F217" s="217"/>
      <c r="G217" s="359" t="s">
        <v>900</v>
      </c>
      <c r="H217" s="288"/>
      <c r="I217" s="217"/>
      <c r="J217" s="288"/>
      <c r="K217" s="360"/>
      <c r="L217" s="360"/>
      <c r="M217" s="360"/>
      <c r="N217" s="360"/>
      <c r="O217" s="360"/>
      <c r="P217" s="360"/>
      <c r="Q217" s="360"/>
      <c r="R217" s="288"/>
      <c r="S217" s="217"/>
      <c r="T217" s="288"/>
      <c r="U217" s="288"/>
      <c r="V217" s="288"/>
      <c r="W217" s="288"/>
      <c r="X217" s="188"/>
      <c r="Y217" s="188"/>
      <c r="Z217" s="288"/>
      <c r="AA217" s="288"/>
      <c r="AB217" s="288"/>
      <c r="AC217" s="288"/>
      <c r="AD217" s="288"/>
      <c r="AE217" s="288"/>
      <c r="AF217" s="288">
        <v>6</v>
      </c>
      <c r="AG217" s="288">
        <v>8</v>
      </c>
      <c r="AH217" s="288"/>
      <c r="AI217" s="288"/>
      <c r="AJ217" s="288"/>
      <c r="AK217" s="288"/>
      <c r="AL217" s="288"/>
      <c r="AM217" s="288"/>
      <c r="AN217" s="288"/>
      <c r="AO217" s="288"/>
      <c r="AP217" s="217" t="s">
        <v>656</v>
      </c>
      <c r="AS217" s="191" t="s">
        <v>656</v>
      </c>
      <c r="AT217" s="300"/>
      <c r="AU217" s="9"/>
      <c r="AV217" s="9"/>
      <c r="AW217" s="9"/>
      <c r="AX217" s="9"/>
      <c r="AY217" s="9"/>
      <c r="AZ217" s="9"/>
      <c r="BA217" s="9"/>
      <c r="BB217" s="9"/>
    </row>
    <row r="218" spans="1:54" outlineLevel="1">
      <c r="A218" s="343" t="s">
        <v>941</v>
      </c>
      <c r="B218" s="299" t="s">
        <v>906</v>
      </c>
      <c r="C218" s="350"/>
      <c r="D218" s="359"/>
      <c r="E218" s="299" t="s">
        <v>908</v>
      </c>
      <c r="F218" s="217"/>
      <c r="G218" s="359" t="s">
        <v>900</v>
      </c>
      <c r="H218" s="288"/>
      <c r="I218" s="217"/>
      <c r="J218" s="288"/>
      <c r="K218" s="360"/>
      <c r="L218" s="360"/>
      <c r="M218" s="360"/>
      <c r="N218" s="360"/>
      <c r="O218" s="360"/>
      <c r="P218" s="360"/>
      <c r="Q218" s="360"/>
      <c r="R218" s="288"/>
      <c r="S218" s="217"/>
      <c r="T218" s="288"/>
      <c r="U218" s="288"/>
      <c r="V218" s="288"/>
      <c r="W218" s="288"/>
      <c r="X218" s="188"/>
      <c r="Y218" s="188"/>
      <c r="Z218" s="288"/>
      <c r="AA218" s="288"/>
      <c r="AB218" s="288"/>
      <c r="AC218" s="288"/>
      <c r="AD218" s="288"/>
      <c r="AE218" s="288"/>
      <c r="AF218" s="288">
        <v>3</v>
      </c>
      <c r="AG218" s="288"/>
      <c r="AH218" s="288"/>
      <c r="AI218" s="288"/>
      <c r="AJ218" s="288"/>
      <c r="AK218" s="288"/>
      <c r="AL218" s="288"/>
      <c r="AM218" s="288"/>
      <c r="AN218" s="288"/>
      <c r="AO218" s="288"/>
      <c r="AP218" s="217" t="s">
        <v>656</v>
      </c>
      <c r="AS218" s="191" t="s">
        <v>656</v>
      </c>
      <c r="AT218" s="300"/>
      <c r="AU218" s="9"/>
      <c r="AV218" s="9"/>
      <c r="AW218" s="9"/>
      <c r="AX218" s="9"/>
      <c r="AY218" s="9"/>
      <c r="AZ218" s="9"/>
      <c r="BA218" s="9"/>
      <c r="BB218" s="9"/>
    </row>
    <row r="219" spans="1:54" outlineLevel="1">
      <c r="A219" s="815" t="s">
        <v>390</v>
      </c>
      <c r="B219" s="8" t="s">
        <v>791</v>
      </c>
      <c r="C219" s="35"/>
      <c r="D219" s="35"/>
      <c r="E219" s="35" t="s">
        <v>792</v>
      </c>
      <c r="F219" s="23" t="s">
        <v>793</v>
      </c>
      <c r="G219" s="35" t="s">
        <v>794</v>
      </c>
      <c r="H219" s="25"/>
      <c r="I219" s="25"/>
      <c r="J219" s="25"/>
      <c r="K219" s="824">
        <f>L219+Q219</f>
        <v>18</v>
      </c>
      <c r="L219" s="824">
        <f>SUM(M219:P219)</f>
        <v>0</v>
      </c>
      <c r="M219" s="824"/>
      <c r="N219" s="824"/>
      <c r="O219" s="824"/>
      <c r="P219" s="824"/>
      <c r="Q219" s="824">
        <v>18</v>
      </c>
      <c r="R219" s="824">
        <f>SUM(S219:AL219)</f>
        <v>18</v>
      </c>
      <c r="S219" s="824"/>
      <c r="T219" s="824"/>
      <c r="U219" s="824">
        <v>1</v>
      </c>
      <c r="V219" s="824"/>
      <c r="W219" s="824"/>
      <c r="X219" s="824"/>
      <c r="Y219" s="824"/>
      <c r="Z219" s="824">
        <v>1</v>
      </c>
      <c r="AA219" s="824"/>
      <c r="AB219" s="824"/>
      <c r="AC219" s="824">
        <v>2</v>
      </c>
      <c r="AD219" s="824">
        <v>3</v>
      </c>
      <c r="AE219" s="824">
        <v>5</v>
      </c>
      <c r="AF219" s="824">
        <v>2</v>
      </c>
      <c r="AG219" s="824"/>
      <c r="AH219" s="824"/>
      <c r="AI219" s="824">
        <v>2</v>
      </c>
      <c r="AJ219" s="824">
        <v>1</v>
      </c>
      <c r="AK219" s="824">
        <v>1</v>
      </c>
      <c r="AL219" s="824"/>
      <c r="AM219" s="824">
        <v>2</v>
      </c>
      <c r="AN219" s="824"/>
      <c r="AO219" s="824">
        <v>9</v>
      </c>
      <c r="AP219" s="824"/>
      <c r="AQ219" s="824"/>
      <c r="AR219" s="824"/>
      <c r="AS219" s="824" t="s">
        <v>795</v>
      </c>
      <c r="AT219" s="954">
        <v>42587</v>
      </c>
      <c r="AU219" s="124" t="s">
        <v>878</v>
      </c>
      <c r="AV219" s="169"/>
      <c r="AW219" s="9"/>
      <c r="AX219" s="9"/>
      <c r="AY219" s="9"/>
      <c r="AZ219" s="26" t="s">
        <v>1302</v>
      </c>
      <c r="BA219" s="23">
        <v>12</v>
      </c>
      <c r="BB219" s="8" t="s">
        <v>1356</v>
      </c>
    </row>
    <row r="220" spans="1:54" outlineLevel="1">
      <c r="A220" s="816"/>
      <c r="B220" s="8" t="s">
        <v>796</v>
      </c>
      <c r="C220" s="35"/>
      <c r="D220" s="35"/>
      <c r="E220" s="35" t="s">
        <v>797</v>
      </c>
      <c r="F220" s="23" t="s">
        <v>798</v>
      </c>
      <c r="G220" s="35" t="s">
        <v>794</v>
      </c>
      <c r="H220" s="25"/>
      <c r="I220" s="25"/>
      <c r="J220" s="25"/>
      <c r="K220" s="825"/>
      <c r="L220" s="825"/>
      <c r="M220" s="825"/>
      <c r="N220" s="825"/>
      <c r="O220" s="825"/>
      <c r="P220" s="825"/>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5"/>
      <c r="AM220" s="825"/>
      <c r="AN220" s="825"/>
      <c r="AO220" s="825"/>
      <c r="AP220" s="825"/>
      <c r="AQ220" s="825"/>
      <c r="AR220" s="825"/>
      <c r="AS220" s="825"/>
      <c r="AT220" s="955"/>
      <c r="AU220" s="124" t="s">
        <v>878</v>
      </c>
      <c r="AV220" s="169"/>
      <c r="AW220" s="9"/>
      <c r="AX220" s="9"/>
      <c r="AY220" s="9"/>
      <c r="AZ220" s="26" t="s">
        <v>1302</v>
      </c>
      <c r="BA220" s="23">
        <v>12</v>
      </c>
      <c r="BB220" s="8" t="s">
        <v>1356</v>
      </c>
    </row>
    <row r="221" spans="1:54" outlineLevel="1">
      <c r="A221" s="817"/>
      <c r="B221" s="8" t="s">
        <v>796</v>
      </c>
      <c r="C221" s="35"/>
      <c r="D221" s="35"/>
      <c r="E221" s="35" t="s">
        <v>799</v>
      </c>
      <c r="F221" s="23" t="s">
        <v>800</v>
      </c>
      <c r="G221" s="35" t="s">
        <v>1303</v>
      </c>
      <c r="H221" s="25"/>
      <c r="I221" s="25"/>
      <c r="J221" s="25"/>
      <c r="K221" s="826"/>
      <c r="L221" s="826"/>
      <c r="M221" s="826"/>
      <c r="N221" s="826"/>
      <c r="O221" s="826"/>
      <c r="P221" s="826"/>
      <c r="Q221" s="826"/>
      <c r="R221" s="826"/>
      <c r="S221" s="826"/>
      <c r="T221" s="826"/>
      <c r="U221" s="826"/>
      <c r="V221" s="826"/>
      <c r="W221" s="826"/>
      <c r="X221" s="826"/>
      <c r="Y221" s="826"/>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956"/>
      <c r="AU221" s="124" t="s">
        <v>1304</v>
      </c>
      <c r="AV221" s="169"/>
      <c r="AW221" s="9"/>
      <c r="AX221" s="9"/>
      <c r="AY221" s="9"/>
      <c r="AZ221" s="26" t="s">
        <v>1302</v>
      </c>
      <c r="BA221" s="23">
        <v>12</v>
      </c>
      <c r="BB221" s="8" t="s">
        <v>1356</v>
      </c>
    </row>
    <row r="222" spans="1:54" outlineLevel="1">
      <c r="A222" s="120" t="s">
        <v>1305</v>
      </c>
      <c r="B222" s="120"/>
      <c r="C222" s="121"/>
      <c r="D222" s="122"/>
      <c r="E222" s="114"/>
      <c r="F222" s="46"/>
      <c r="G222" s="114"/>
      <c r="H222" s="320"/>
      <c r="I222" s="46" t="s">
        <v>58</v>
      </c>
      <c r="J222" s="320"/>
      <c r="K222" s="320"/>
      <c r="L222" s="320"/>
      <c r="M222" s="320"/>
      <c r="N222" s="320"/>
      <c r="O222" s="320"/>
      <c r="P222" s="320"/>
      <c r="Q222" s="320"/>
      <c r="R222" s="46">
        <f>SUM(S222:AL222)</f>
        <v>25</v>
      </c>
      <c r="S222" s="320"/>
      <c r="T222" s="320"/>
      <c r="U222" s="46">
        <v>2</v>
      </c>
      <c r="V222" s="46"/>
      <c r="W222" s="46"/>
      <c r="X222" s="46"/>
      <c r="Y222" s="46"/>
      <c r="Z222" s="46"/>
      <c r="AA222" s="46"/>
      <c r="AB222" s="46">
        <v>2</v>
      </c>
      <c r="AC222" s="46"/>
      <c r="AD222" s="46">
        <v>3</v>
      </c>
      <c r="AE222" s="195">
        <v>2</v>
      </c>
      <c r="AF222" s="46">
        <v>2</v>
      </c>
      <c r="AG222" s="125">
        <v>8</v>
      </c>
      <c r="AH222" s="110"/>
      <c r="AI222" s="125">
        <v>4</v>
      </c>
      <c r="AJ222" s="125">
        <v>1</v>
      </c>
      <c r="AK222" s="125">
        <v>1</v>
      </c>
      <c r="AL222" s="125"/>
      <c r="AM222" s="125">
        <v>2</v>
      </c>
      <c r="AN222" s="46"/>
      <c r="AO222" s="46">
        <v>5</v>
      </c>
      <c r="AP222" s="132"/>
      <c r="AQ222" s="127"/>
      <c r="AR222" s="127"/>
      <c r="AS222" s="46"/>
      <c r="AT222" s="177"/>
      <c r="AU222" s="178"/>
      <c r="AV222" s="179"/>
      <c r="AW222" s="115"/>
      <c r="AX222" s="115"/>
      <c r="AY222" s="115"/>
      <c r="AZ222" s="115"/>
      <c r="BA222" s="474"/>
      <c r="BB222" s="115"/>
    </row>
    <row r="223" spans="1:54" outlineLevel="1">
      <c r="A223" s="6" t="s">
        <v>801</v>
      </c>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144"/>
      <c r="AH223" s="144"/>
      <c r="AI223" s="144"/>
      <c r="AJ223" s="145"/>
      <c r="AK223" s="145"/>
      <c r="AL223" s="145"/>
      <c r="AM223" s="144"/>
      <c r="AN223" s="225"/>
      <c r="AO223" s="225"/>
      <c r="AP223" s="137"/>
      <c r="AQ223" s="127"/>
      <c r="AR223" s="127"/>
      <c r="AS223" s="225"/>
      <c r="AT223" s="138"/>
      <c r="AU223" s="138"/>
      <c r="AV223" s="303"/>
      <c r="AW223" s="10"/>
      <c r="AX223" s="10"/>
      <c r="AY223" s="10"/>
      <c r="AZ223" s="10"/>
      <c r="BA223" s="216"/>
      <c r="BB223" s="10"/>
    </row>
    <row r="224" spans="1:54" outlineLevel="1">
      <c r="A224" s="183" t="s">
        <v>389</v>
      </c>
      <c r="B224" s="183" t="s">
        <v>389</v>
      </c>
      <c r="C224" s="183"/>
      <c r="D224" s="321"/>
      <c r="E224" s="322" t="s">
        <v>802</v>
      </c>
      <c r="F224" s="52" t="s">
        <v>803</v>
      </c>
      <c r="G224" s="321" t="s">
        <v>1303</v>
      </c>
      <c r="H224" s="323"/>
      <c r="I224" s="323"/>
      <c r="J224" s="323"/>
      <c r="K224" s="323">
        <f>L224+Q224</f>
        <v>17</v>
      </c>
      <c r="L224" s="323">
        <f>SUM(M224:P224)</f>
        <v>0</v>
      </c>
      <c r="M224" s="323"/>
      <c r="N224" s="323"/>
      <c r="O224" s="323"/>
      <c r="P224" s="323"/>
      <c r="Q224" s="323">
        <v>17</v>
      </c>
      <c r="R224" s="52">
        <f>SUM(S224:AL224)</f>
        <v>17</v>
      </c>
      <c r="S224" s="323"/>
      <c r="T224" s="323"/>
      <c r="U224" s="52">
        <v>1</v>
      </c>
      <c r="V224" s="52"/>
      <c r="W224" s="52"/>
      <c r="X224" s="52"/>
      <c r="Y224" s="52"/>
      <c r="Z224" s="52">
        <v>1</v>
      </c>
      <c r="AA224" s="52">
        <v>1</v>
      </c>
      <c r="AB224" s="52"/>
      <c r="AC224" s="52">
        <v>2</v>
      </c>
      <c r="AD224" s="52">
        <v>2</v>
      </c>
      <c r="AE224" s="324">
        <v>5</v>
      </c>
      <c r="AF224" s="52">
        <v>1</v>
      </c>
      <c r="AG224" s="130"/>
      <c r="AH224" s="209"/>
      <c r="AI224" s="130">
        <v>2</v>
      </c>
      <c r="AJ224" s="130">
        <v>1</v>
      </c>
      <c r="AK224" s="130">
        <v>1</v>
      </c>
      <c r="AL224" s="130"/>
      <c r="AM224" s="130">
        <v>2</v>
      </c>
      <c r="AN224" s="52"/>
      <c r="AO224" s="52">
        <v>9</v>
      </c>
      <c r="AP224" s="147"/>
      <c r="AQ224" s="147"/>
      <c r="AR224" s="325"/>
      <c r="AS224" s="326" t="s">
        <v>656</v>
      </c>
      <c r="AT224" s="327">
        <v>42594</v>
      </c>
      <c r="AU224" s="328"/>
      <c r="AV224" s="169"/>
      <c r="AW224" s="26" t="s">
        <v>1306</v>
      </c>
      <c r="AX224" s="26" t="s">
        <v>1306</v>
      </c>
      <c r="AY224" s="26" t="s">
        <v>1306</v>
      </c>
      <c r="AZ224" s="26" t="s">
        <v>1307</v>
      </c>
      <c r="BA224" s="23">
        <v>2</v>
      </c>
      <c r="BB224" s="118" t="s">
        <v>1307</v>
      </c>
    </row>
    <row r="225" spans="1:54" outlineLevel="1">
      <c r="A225" s="14" t="s">
        <v>942</v>
      </c>
      <c r="B225" s="14" t="s">
        <v>942</v>
      </c>
      <c r="C225" s="14"/>
      <c r="D225" s="35"/>
      <c r="E225" s="35" t="s">
        <v>1359</v>
      </c>
      <c r="F225" s="23" t="s">
        <v>803</v>
      </c>
      <c r="G225" s="35" t="s">
        <v>787</v>
      </c>
      <c r="H225" s="25"/>
      <c r="I225" s="25"/>
      <c r="J225" s="25"/>
      <c r="K225" s="32">
        <f>L225+Q225</f>
        <v>15</v>
      </c>
      <c r="L225" s="32">
        <f>SUM(M225:P225)</f>
        <v>0</v>
      </c>
      <c r="M225" s="32"/>
      <c r="N225" s="32"/>
      <c r="O225" s="32"/>
      <c r="P225" s="32"/>
      <c r="Q225" s="32">
        <v>15</v>
      </c>
      <c r="R225" s="27">
        <f>SUM(S225:AL225)</f>
        <v>15</v>
      </c>
      <c r="S225" s="32"/>
      <c r="T225" s="32"/>
      <c r="U225" s="27">
        <v>1</v>
      </c>
      <c r="V225" s="27"/>
      <c r="W225" s="27"/>
      <c r="X225" s="27"/>
      <c r="Y225" s="27"/>
      <c r="Z225" s="27">
        <v>1</v>
      </c>
      <c r="AA225" s="27"/>
      <c r="AB225" s="27">
        <v>1</v>
      </c>
      <c r="AC225" s="27">
        <v>1</v>
      </c>
      <c r="AD225" s="27">
        <v>1</v>
      </c>
      <c r="AE225" s="233">
        <v>4</v>
      </c>
      <c r="AF225" s="27">
        <v>2</v>
      </c>
      <c r="AG225" s="27"/>
      <c r="AH225" s="233"/>
      <c r="AI225" s="27">
        <v>2</v>
      </c>
      <c r="AJ225" s="27">
        <v>1</v>
      </c>
      <c r="AK225" s="27">
        <v>1</v>
      </c>
      <c r="AL225" s="27"/>
      <c r="AM225" s="130"/>
      <c r="AN225" s="23"/>
      <c r="AO225" s="23"/>
      <c r="AP225" s="132"/>
      <c r="AQ225" s="132"/>
      <c r="AR225" s="127"/>
      <c r="AS225" s="270" t="s">
        <v>656</v>
      </c>
      <c r="AT225" s="416">
        <v>42594</v>
      </c>
      <c r="AU225" s="123" t="s">
        <v>932</v>
      </c>
      <c r="AV225" s="169"/>
      <c r="AW225" s="26" t="s">
        <v>1306</v>
      </c>
      <c r="AX225" s="26" t="s">
        <v>1306</v>
      </c>
      <c r="AY225" s="26" t="s">
        <v>1306</v>
      </c>
      <c r="AZ225" s="26" t="s">
        <v>1308</v>
      </c>
      <c r="BA225" s="23">
        <v>21</v>
      </c>
      <c r="BB225" s="8" t="s">
        <v>1308</v>
      </c>
    </row>
    <row r="226" spans="1:54" outlineLevel="1">
      <c r="A226" s="35" t="s">
        <v>1309</v>
      </c>
      <c r="B226" s="35" t="s">
        <v>1309</v>
      </c>
      <c r="C226" s="35"/>
      <c r="D226" s="35"/>
      <c r="E226" s="35" t="s">
        <v>1360</v>
      </c>
      <c r="F226" s="23" t="s">
        <v>803</v>
      </c>
      <c r="G226" s="35" t="s">
        <v>787</v>
      </c>
      <c r="H226" s="25"/>
      <c r="I226" s="25"/>
      <c r="J226" s="25"/>
      <c r="K226" s="25">
        <f>L226+Q226</f>
        <v>12</v>
      </c>
      <c r="L226" s="25">
        <f>SUM(M226:P226)</f>
        <v>0</v>
      </c>
      <c r="M226" s="25"/>
      <c r="N226" s="25"/>
      <c r="O226" s="25"/>
      <c r="P226" s="25"/>
      <c r="Q226" s="25">
        <v>12</v>
      </c>
      <c r="R226" s="23">
        <f>SUM(S226:AL226)</f>
        <v>12</v>
      </c>
      <c r="S226" s="25"/>
      <c r="T226" s="25"/>
      <c r="U226" s="23">
        <v>1</v>
      </c>
      <c r="V226" s="23"/>
      <c r="W226" s="23"/>
      <c r="X226" s="23"/>
      <c r="Y226" s="23"/>
      <c r="Z226" s="23">
        <v>1</v>
      </c>
      <c r="AA226" s="23"/>
      <c r="AB226" s="23"/>
      <c r="AC226" s="23">
        <v>2</v>
      </c>
      <c r="AD226" s="23">
        <v>2</v>
      </c>
      <c r="AE226" s="156"/>
      <c r="AF226" s="23">
        <v>2</v>
      </c>
      <c r="AG226" s="12"/>
      <c r="AH226" s="45"/>
      <c r="AI226" s="12">
        <v>2</v>
      </c>
      <c r="AJ226" s="12">
        <v>1</v>
      </c>
      <c r="AK226" s="12">
        <v>1</v>
      </c>
      <c r="AL226" s="12"/>
      <c r="AM226" s="130">
        <v>2</v>
      </c>
      <c r="AN226" s="23"/>
      <c r="AO226" s="23"/>
      <c r="AP226" s="132"/>
      <c r="AQ226" s="132"/>
      <c r="AR226" s="127"/>
      <c r="AS226" s="270" t="s">
        <v>656</v>
      </c>
      <c r="AT226" s="416">
        <v>42594</v>
      </c>
      <c r="AU226" s="123" t="s">
        <v>932</v>
      </c>
      <c r="AV226" s="169"/>
      <c r="AW226" s="26" t="s">
        <v>1310</v>
      </c>
      <c r="AX226" s="26" t="s">
        <v>1310</v>
      </c>
      <c r="AY226" s="26" t="s">
        <v>1310</v>
      </c>
      <c r="AZ226" s="26" t="s">
        <v>1311</v>
      </c>
      <c r="BA226" s="23">
        <v>21</v>
      </c>
      <c r="BB226" s="8" t="s">
        <v>1311</v>
      </c>
    </row>
    <row r="227" spans="1:54" outlineLevel="1">
      <c r="A227" s="6" t="s">
        <v>806</v>
      </c>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144"/>
      <c r="AH227" s="144"/>
      <c r="AI227" s="144"/>
      <c r="AJ227" s="145"/>
      <c r="AK227" s="145"/>
      <c r="AL227" s="145"/>
      <c r="AM227" s="144"/>
      <c r="AN227" s="225"/>
      <c r="AO227" s="225"/>
      <c r="AP227" s="137"/>
      <c r="AQ227" s="127"/>
      <c r="AR227" s="127"/>
      <c r="AS227" s="225"/>
      <c r="AT227" s="138"/>
      <c r="AU227" s="138"/>
      <c r="AV227" s="303"/>
      <c r="AW227" s="10"/>
      <c r="AX227" s="10"/>
      <c r="AY227" s="10"/>
      <c r="AZ227" s="10"/>
      <c r="BA227" s="216"/>
      <c r="BB227" s="10"/>
    </row>
    <row r="228" spans="1:54" outlineLevel="1">
      <c r="A228" s="120" t="s">
        <v>807</v>
      </c>
      <c r="B228" s="120"/>
      <c r="C228" s="121"/>
      <c r="D228" s="122"/>
      <c r="E228" s="114" t="s">
        <v>40</v>
      </c>
      <c r="F228" s="46" t="s">
        <v>40</v>
      </c>
      <c r="G228" s="114" t="s">
        <v>71</v>
      </c>
      <c r="H228" s="320"/>
      <c r="I228" s="46" t="s">
        <v>58</v>
      </c>
      <c r="J228" s="320"/>
      <c r="K228" s="320"/>
      <c r="L228" s="320"/>
      <c r="M228" s="320"/>
      <c r="N228" s="320"/>
      <c r="O228" s="320"/>
      <c r="P228" s="320"/>
      <c r="Q228" s="320">
        <v>25</v>
      </c>
      <c r="R228" s="46">
        <f>SUM(S228:AL228)</f>
        <v>25</v>
      </c>
      <c r="S228" s="320"/>
      <c r="T228" s="320"/>
      <c r="U228" s="46">
        <v>2</v>
      </c>
      <c r="V228" s="46"/>
      <c r="W228" s="46"/>
      <c r="X228" s="46"/>
      <c r="Y228" s="46"/>
      <c r="Z228" s="46">
        <v>2</v>
      </c>
      <c r="AA228" s="46"/>
      <c r="AB228" s="46">
        <v>2</v>
      </c>
      <c r="AC228" s="46">
        <v>1</v>
      </c>
      <c r="AD228" s="46">
        <v>2</v>
      </c>
      <c r="AE228" s="195">
        <v>10</v>
      </c>
      <c r="AF228" s="46">
        <v>2</v>
      </c>
      <c r="AG228" s="125"/>
      <c r="AH228" s="110"/>
      <c r="AI228" s="125">
        <v>2</v>
      </c>
      <c r="AJ228" s="125">
        <v>1</v>
      </c>
      <c r="AK228" s="125">
        <v>1</v>
      </c>
      <c r="AL228" s="125"/>
      <c r="AM228" s="125">
        <v>2</v>
      </c>
      <c r="AN228" s="46"/>
      <c r="AO228" s="46">
        <v>18</v>
      </c>
      <c r="AP228" s="132"/>
      <c r="AQ228" s="127"/>
      <c r="AR228" s="127"/>
      <c r="AS228" s="46" t="s">
        <v>656</v>
      </c>
      <c r="AT228" s="177">
        <v>42597</v>
      </c>
      <c r="AU228" s="178"/>
      <c r="AV228" s="179"/>
      <c r="AW228" s="115" t="s">
        <v>1312</v>
      </c>
      <c r="AX228" s="115" t="s">
        <v>1312</v>
      </c>
      <c r="AY228" s="115" t="s">
        <v>1312</v>
      </c>
      <c r="AZ228" s="115" t="s">
        <v>1312</v>
      </c>
      <c r="BA228" s="474"/>
      <c r="BB228" s="53" t="s">
        <v>1313</v>
      </c>
    </row>
    <row r="229" spans="1:54" ht="15.75" customHeight="1" outlineLevel="1">
      <c r="A229" s="150" t="s">
        <v>808</v>
      </c>
      <c r="B229" s="152"/>
      <c r="C229" s="15"/>
      <c r="D229" s="26"/>
      <c r="E229" s="8" t="s">
        <v>1361</v>
      </c>
      <c r="F229" s="23" t="s">
        <v>809</v>
      </c>
      <c r="G229" s="8" t="s">
        <v>72</v>
      </c>
      <c r="H229" s="23"/>
      <c r="I229" s="23" t="s">
        <v>58</v>
      </c>
      <c r="J229" s="25"/>
      <c r="K229" s="25"/>
      <c r="L229" s="25"/>
      <c r="M229" s="25"/>
      <c r="N229" s="25"/>
      <c r="O229" s="25"/>
      <c r="P229" s="25"/>
      <c r="Q229" s="32">
        <v>22</v>
      </c>
      <c r="R229" s="27">
        <f>SUM(S229:AL229)</f>
        <v>22</v>
      </c>
      <c r="S229" s="27"/>
      <c r="T229" s="27"/>
      <c r="U229" s="27">
        <v>1</v>
      </c>
      <c r="V229" s="27"/>
      <c r="W229" s="27"/>
      <c r="X229" s="27"/>
      <c r="Y229" s="27"/>
      <c r="Z229" s="27">
        <v>1</v>
      </c>
      <c r="AA229" s="27"/>
      <c r="AB229" s="27">
        <v>1</v>
      </c>
      <c r="AC229" s="27">
        <v>1</v>
      </c>
      <c r="AD229" s="27">
        <v>2</v>
      </c>
      <c r="AE229" s="233">
        <v>8</v>
      </c>
      <c r="AF229" s="27">
        <v>4</v>
      </c>
      <c r="AG229" s="27"/>
      <c r="AH229" s="27"/>
      <c r="AI229" s="27">
        <v>2</v>
      </c>
      <c r="AJ229" s="27">
        <v>1</v>
      </c>
      <c r="AK229" s="27">
        <v>1</v>
      </c>
      <c r="AL229" s="12"/>
      <c r="AM229" s="130"/>
      <c r="AN229" s="23"/>
      <c r="AO229" s="23"/>
      <c r="AP229" s="132"/>
      <c r="AQ229" s="127"/>
      <c r="AR229" s="127"/>
      <c r="AS229" s="23" t="s">
        <v>656</v>
      </c>
      <c r="AT229" s="416">
        <v>42597</v>
      </c>
      <c r="AU229" s="123" t="s">
        <v>1314</v>
      </c>
      <c r="AV229" s="298" t="s">
        <v>1315</v>
      </c>
      <c r="AW229" s="8" t="s">
        <v>1316</v>
      </c>
      <c r="AX229" s="8" t="s">
        <v>1316</v>
      </c>
      <c r="AY229" s="8" t="s">
        <v>1316</v>
      </c>
      <c r="AZ229" s="8" t="s">
        <v>1317</v>
      </c>
      <c r="BA229" s="23">
        <v>27</v>
      </c>
      <c r="BB229" s="8" t="s">
        <v>1318</v>
      </c>
    </row>
    <row r="230" spans="1:54" outlineLevel="1">
      <c r="A230" s="6" t="s">
        <v>626</v>
      </c>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144"/>
      <c r="AH230" s="144"/>
      <c r="AI230" s="144"/>
      <c r="AJ230" s="145"/>
      <c r="AK230" s="145"/>
      <c r="AL230" s="145"/>
      <c r="AM230" s="144"/>
      <c r="AN230" s="225"/>
      <c r="AO230" s="225"/>
      <c r="AP230" s="137"/>
      <c r="AQ230" s="127"/>
      <c r="AR230" s="127"/>
      <c r="AS230" s="225"/>
      <c r="AT230" s="138"/>
      <c r="AU230" s="138"/>
      <c r="AV230" s="303"/>
      <c r="AW230" s="10"/>
      <c r="AX230" s="10"/>
      <c r="AY230" s="10"/>
      <c r="AZ230" s="10"/>
      <c r="BA230" s="216"/>
      <c r="BB230" s="10"/>
    </row>
    <row r="231" spans="1:54" outlineLevel="1">
      <c r="A231" s="329" t="s">
        <v>231</v>
      </c>
      <c r="B231" s="329" t="s">
        <v>1319</v>
      </c>
      <c r="C231" s="329"/>
      <c r="D231" s="329"/>
      <c r="E231" s="330" t="s">
        <v>247</v>
      </c>
      <c r="F231" s="331" t="s">
        <v>40</v>
      </c>
      <c r="G231" s="330" t="s">
        <v>1320</v>
      </c>
      <c r="H231" s="331"/>
      <c r="I231" s="331" t="s">
        <v>1321</v>
      </c>
      <c r="J231" s="332"/>
      <c r="K231" s="332"/>
      <c r="L231" s="332"/>
      <c r="M231" s="332"/>
      <c r="N231" s="332"/>
      <c r="O231" s="332"/>
      <c r="P231" s="332"/>
      <c r="Q231" s="333">
        <v>12</v>
      </c>
      <c r="R231" s="331">
        <f>SUM(S231:AL231)</f>
        <v>12</v>
      </c>
      <c r="S231" s="52"/>
      <c r="T231" s="52"/>
      <c r="U231" s="52">
        <v>2</v>
      </c>
      <c r="V231" s="52"/>
      <c r="W231" s="52"/>
      <c r="X231" s="52"/>
      <c r="Y231" s="52"/>
      <c r="Z231" s="52">
        <v>1</v>
      </c>
      <c r="AA231" s="52"/>
      <c r="AB231" s="52"/>
      <c r="AC231" s="52">
        <v>1</v>
      </c>
      <c r="AD231" s="52">
        <v>2</v>
      </c>
      <c r="AE231" s="324"/>
      <c r="AF231" s="52">
        <v>2</v>
      </c>
      <c r="AG231" s="130"/>
      <c r="AH231" s="209"/>
      <c r="AI231" s="130">
        <v>2</v>
      </c>
      <c r="AJ231" s="130">
        <v>1</v>
      </c>
      <c r="AK231" s="130">
        <v>1</v>
      </c>
      <c r="AL231" s="130"/>
      <c r="AM231" s="130">
        <v>2</v>
      </c>
      <c r="AN231" s="331"/>
      <c r="AO231" s="52"/>
      <c r="AP231" s="147"/>
      <c r="AQ231" s="325"/>
      <c r="AR231" s="325"/>
      <c r="AS231" s="331"/>
      <c r="AT231" s="327" t="s">
        <v>670</v>
      </c>
      <c r="AU231" s="328"/>
      <c r="AV231" s="334" t="s">
        <v>1322</v>
      </c>
      <c r="AW231" s="335" t="s">
        <v>886</v>
      </c>
      <c r="AX231" s="335" t="s">
        <v>811</v>
      </c>
      <c r="AY231" s="335" t="s">
        <v>1323</v>
      </c>
      <c r="AZ231" s="118" t="s">
        <v>812</v>
      </c>
      <c r="BA231" s="52">
        <v>12</v>
      </c>
      <c r="BB231" s="118" t="s">
        <v>812</v>
      </c>
    </row>
    <row r="232" spans="1:54" outlineLevel="1">
      <c r="A232" s="329" t="s">
        <v>1324</v>
      </c>
      <c r="B232" s="329" t="s">
        <v>250</v>
      </c>
      <c r="C232" s="329"/>
      <c r="D232" s="329"/>
      <c r="E232" s="330" t="s">
        <v>249</v>
      </c>
      <c r="F232" s="331"/>
      <c r="G232" s="330" t="s">
        <v>638</v>
      </c>
      <c r="H232" s="331"/>
      <c r="I232" s="331"/>
      <c r="J232" s="332"/>
      <c r="K232" s="332"/>
      <c r="L232" s="332"/>
      <c r="M232" s="332"/>
      <c r="N232" s="332"/>
      <c r="O232" s="332"/>
      <c r="P232" s="332"/>
      <c r="Q232" s="333">
        <v>6</v>
      </c>
      <c r="R232" s="331">
        <f>SUM(S232:AL232)</f>
        <v>6</v>
      </c>
      <c r="S232" s="331"/>
      <c r="T232" s="331"/>
      <c r="U232" s="331"/>
      <c r="V232" s="331"/>
      <c r="W232" s="331"/>
      <c r="X232" s="331"/>
      <c r="Y232" s="331"/>
      <c r="Z232" s="331"/>
      <c r="AA232" s="331"/>
      <c r="AB232" s="331"/>
      <c r="AC232" s="331">
        <v>1</v>
      </c>
      <c r="AD232" s="331">
        <v>5</v>
      </c>
      <c r="AE232" s="336"/>
      <c r="AF232" s="331"/>
      <c r="AG232" s="418"/>
      <c r="AH232" s="337"/>
      <c r="AI232" s="418"/>
      <c r="AJ232" s="418"/>
      <c r="AK232" s="418"/>
      <c r="AL232" s="418"/>
      <c r="AM232" s="418"/>
      <c r="AN232" s="331"/>
      <c r="AO232" s="338"/>
      <c r="AP232" s="147"/>
      <c r="AQ232" s="325"/>
      <c r="AR232" s="325"/>
      <c r="AS232" s="331"/>
      <c r="AT232" s="327" t="s">
        <v>1325</v>
      </c>
      <c r="AU232" s="328"/>
      <c r="AV232" s="334" t="s">
        <v>1326</v>
      </c>
      <c r="AW232" s="335" t="s">
        <v>886</v>
      </c>
      <c r="AX232" s="335" t="s">
        <v>1327</v>
      </c>
      <c r="AY232" s="335" t="s">
        <v>1328</v>
      </c>
      <c r="AZ232" s="118" t="s">
        <v>1329</v>
      </c>
      <c r="BA232" s="52">
        <v>6</v>
      </c>
      <c r="BB232" s="118" t="s">
        <v>1329</v>
      </c>
    </row>
    <row r="233" spans="1:54" outlineLevel="1">
      <c r="A233" s="8" t="s">
        <v>813</v>
      </c>
      <c r="B233" s="8" t="s">
        <v>814</v>
      </c>
      <c r="C233" s="8"/>
      <c r="D233" s="8"/>
      <c r="E233" s="8" t="s">
        <v>815</v>
      </c>
      <c r="F233" s="23" t="s">
        <v>816</v>
      </c>
      <c r="G233" s="8" t="s">
        <v>638</v>
      </c>
      <c r="H233" s="217"/>
      <c r="I233" s="217"/>
      <c r="J233" s="288"/>
      <c r="K233" s="288"/>
      <c r="L233" s="288"/>
      <c r="M233" s="288"/>
      <c r="N233" s="288"/>
      <c r="O233" s="288"/>
      <c r="P233" s="288"/>
      <c r="Q233" s="217">
        <f>R233</f>
        <v>17</v>
      </c>
      <c r="R233" s="217">
        <f>SUM(S233:AL233)</f>
        <v>17</v>
      </c>
      <c r="S233" s="217"/>
      <c r="T233" s="217"/>
      <c r="U233" s="217">
        <v>2</v>
      </c>
      <c r="V233" s="217"/>
      <c r="W233" s="217"/>
      <c r="X233" s="217"/>
      <c r="Y233" s="217"/>
      <c r="Z233" s="217"/>
      <c r="AA233" s="217">
        <v>1</v>
      </c>
      <c r="AB233" s="217"/>
      <c r="AC233" s="217">
        <v>2</v>
      </c>
      <c r="AD233" s="217">
        <v>4</v>
      </c>
      <c r="AE233" s="229">
        <v>4</v>
      </c>
      <c r="AF233" s="217"/>
      <c r="AG233" s="217">
        <v>0</v>
      </c>
      <c r="AH233" s="229"/>
      <c r="AI233" s="217">
        <v>2</v>
      </c>
      <c r="AJ233" s="217"/>
      <c r="AK233" s="217">
        <v>2</v>
      </c>
      <c r="AL233" s="217"/>
      <c r="AM233" s="217"/>
      <c r="AN233" s="217"/>
      <c r="AO233" s="217"/>
      <c r="AP233" s="217"/>
      <c r="AQ233" s="306"/>
      <c r="AR233" s="306"/>
      <c r="AS233" s="191" t="s">
        <v>656</v>
      </c>
      <c r="AT233" s="309"/>
      <c r="AU233" s="302"/>
      <c r="AV233" s="298"/>
      <c r="AW233" s="26"/>
      <c r="AX233" s="26"/>
      <c r="AY233" s="26"/>
      <c r="AZ233" s="8"/>
      <c r="BA233" s="23">
        <v>8</v>
      </c>
      <c r="BB233" s="496" t="s">
        <v>1653</v>
      </c>
    </row>
    <row r="234" spans="1:54" outlineLevel="1">
      <c r="A234" s="8" t="s">
        <v>818</v>
      </c>
      <c r="B234" s="8" t="s">
        <v>819</v>
      </c>
      <c r="C234" s="8"/>
      <c r="D234" s="8"/>
      <c r="E234" s="8" t="s">
        <v>820</v>
      </c>
      <c r="F234" s="23" t="s">
        <v>816</v>
      </c>
      <c r="G234" s="8" t="s">
        <v>1320</v>
      </c>
      <c r="H234" s="217"/>
      <c r="I234" s="217"/>
      <c r="J234" s="288"/>
      <c r="K234" s="288"/>
      <c r="L234" s="288"/>
      <c r="M234" s="288"/>
      <c r="N234" s="288"/>
      <c r="O234" s="288"/>
      <c r="P234" s="288"/>
      <c r="Q234" s="217">
        <f>R234</f>
        <v>6</v>
      </c>
      <c r="R234" s="217">
        <f>SUM(S234:AL234)</f>
        <v>6</v>
      </c>
      <c r="S234" s="217"/>
      <c r="T234" s="217"/>
      <c r="U234" s="217"/>
      <c r="V234" s="217"/>
      <c r="W234" s="217"/>
      <c r="X234" s="217"/>
      <c r="Y234" s="217"/>
      <c r="Z234" s="217"/>
      <c r="AA234" s="217"/>
      <c r="AB234" s="217"/>
      <c r="AC234" s="217"/>
      <c r="AD234" s="217">
        <v>2</v>
      </c>
      <c r="AE234" s="229"/>
      <c r="AF234" s="217"/>
      <c r="AG234" s="217">
        <v>0</v>
      </c>
      <c r="AH234" s="229"/>
      <c r="AI234" s="217">
        <v>2</v>
      </c>
      <c r="AJ234" s="217"/>
      <c r="AK234" s="217">
        <v>2</v>
      </c>
      <c r="AL234" s="217"/>
      <c r="AM234" s="217"/>
      <c r="AN234" s="217"/>
      <c r="AO234" s="217"/>
      <c r="AP234" s="217"/>
      <c r="AQ234" s="306"/>
      <c r="AR234" s="306"/>
      <c r="AS234" s="191" t="s">
        <v>656</v>
      </c>
      <c r="AT234" s="309"/>
      <c r="AU234" s="302"/>
      <c r="AV234" s="298"/>
      <c r="AW234" s="26"/>
      <c r="AX234" s="26"/>
      <c r="AY234" s="26"/>
      <c r="AZ234" s="8"/>
      <c r="BA234" s="23">
        <v>4</v>
      </c>
      <c r="BB234" s="26" t="s">
        <v>1654</v>
      </c>
    </row>
    <row r="235" spans="1:54" outlineLevel="1">
      <c r="A235" s="8" t="s">
        <v>1330</v>
      </c>
      <c r="B235" s="8" t="s">
        <v>823</v>
      </c>
      <c r="C235" s="8"/>
      <c r="D235" s="8"/>
      <c r="E235" s="8" t="s">
        <v>824</v>
      </c>
      <c r="F235" s="23" t="s">
        <v>825</v>
      </c>
      <c r="G235" s="8" t="s">
        <v>1320</v>
      </c>
      <c r="H235" s="217"/>
      <c r="I235" s="217"/>
      <c r="J235" s="288"/>
      <c r="K235" s="288"/>
      <c r="L235" s="288"/>
      <c r="M235" s="288"/>
      <c r="N235" s="288"/>
      <c r="O235" s="288"/>
      <c r="P235" s="288"/>
      <c r="Q235" s="217">
        <f>R235</f>
        <v>6</v>
      </c>
      <c r="R235" s="217">
        <f>SUM(S235:AL235)</f>
        <v>6</v>
      </c>
      <c r="S235" s="217"/>
      <c r="T235" s="217"/>
      <c r="U235" s="217"/>
      <c r="V235" s="217"/>
      <c r="W235" s="217"/>
      <c r="X235" s="217"/>
      <c r="Y235" s="217"/>
      <c r="Z235" s="217"/>
      <c r="AA235" s="217"/>
      <c r="AB235" s="217"/>
      <c r="AC235" s="217"/>
      <c r="AD235" s="217">
        <v>2</v>
      </c>
      <c r="AE235" s="229"/>
      <c r="AF235" s="217"/>
      <c r="AG235" s="217">
        <v>0</v>
      </c>
      <c r="AH235" s="229"/>
      <c r="AI235" s="217">
        <v>2</v>
      </c>
      <c r="AJ235" s="217"/>
      <c r="AK235" s="217">
        <v>2</v>
      </c>
      <c r="AL235" s="217"/>
      <c r="AM235" s="217"/>
      <c r="AN235" s="217"/>
      <c r="AO235" s="217"/>
      <c r="AP235" s="217"/>
      <c r="AQ235" s="306"/>
      <c r="AR235" s="306"/>
      <c r="AS235" s="191" t="s">
        <v>656</v>
      </c>
      <c r="AT235" s="309"/>
      <c r="AU235" s="302"/>
      <c r="AV235" s="298"/>
      <c r="AW235" s="26"/>
      <c r="AX235" s="26"/>
      <c r="AY235" s="26"/>
      <c r="AZ235" s="8"/>
      <c r="BA235" s="23">
        <v>6</v>
      </c>
      <c r="BB235" s="26" t="s">
        <v>1655</v>
      </c>
    </row>
    <row r="236" spans="1:54" ht="16.5" outlineLevel="1" thickBot="1">
      <c r="A236" s="154" t="s">
        <v>1331</v>
      </c>
      <c r="B236" s="144"/>
      <c r="C236" s="144"/>
      <c r="D236" s="144"/>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144"/>
      <c r="AH236" s="144"/>
      <c r="AI236" s="144"/>
      <c r="AJ236" s="145"/>
      <c r="AK236" s="145"/>
      <c r="AL236" s="145"/>
      <c r="AM236" s="144"/>
      <c r="AN236" s="225"/>
      <c r="AO236" s="225"/>
      <c r="AP236" s="137"/>
      <c r="AQ236" s="127"/>
      <c r="AR236" s="127"/>
      <c r="AS236" s="225"/>
      <c r="AT236" s="138"/>
      <c r="AU236" s="138"/>
      <c r="AV236" s="303"/>
      <c r="AW236" s="10"/>
      <c r="AX236" s="10"/>
      <c r="AY236" s="10"/>
      <c r="AZ236" s="10"/>
      <c r="BA236" s="10"/>
      <c r="BB236" s="10"/>
    </row>
    <row r="237" spans="1:54" outlineLevel="1">
      <c r="A237" s="839" t="s">
        <v>51</v>
      </c>
      <c r="B237" s="839" t="s">
        <v>70</v>
      </c>
      <c r="C237" s="15"/>
      <c r="D237" s="15"/>
      <c r="E237" s="339" t="s">
        <v>273</v>
      </c>
      <c r="F237" s="23" t="s">
        <v>40</v>
      </c>
      <c r="G237" s="8" t="s">
        <v>71</v>
      </c>
      <c r="H237" s="23" t="s">
        <v>58</v>
      </c>
      <c r="I237" s="25"/>
      <c r="J237" s="25"/>
      <c r="K237" s="25"/>
      <c r="L237" s="25"/>
      <c r="M237" s="25"/>
      <c r="N237" s="25"/>
      <c r="O237" s="25"/>
      <c r="P237" s="25"/>
      <c r="Q237" s="25">
        <v>80</v>
      </c>
      <c r="R237" s="23">
        <f t="shared" ref="R237:R245" si="11">SUM(S237:AL237)</f>
        <v>80</v>
      </c>
      <c r="S237" s="23"/>
      <c r="T237" s="23">
        <v>1</v>
      </c>
      <c r="U237" s="23"/>
      <c r="V237" s="23"/>
      <c r="W237" s="23"/>
      <c r="X237" s="23">
        <v>3</v>
      </c>
      <c r="Y237" s="23">
        <v>3</v>
      </c>
      <c r="Z237" s="23">
        <v>3</v>
      </c>
      <c r="AA237" s="23">
        <v>1</v>
      </c>
      <c r="AB237" s="23">
        <v>3</v>
      </c>
      <c r="AC237" s="23">
        <v>2</v>
      </c>
      <c r="AD237" s="23">
        <v>10</v>
      </c>
      <c r="AE237" s="156">
        <v>12</v>
      </c>
      <c r="AF237" s="23">
        <v>12</v>
      </c>
      <c r="AG237" s="12">
        <v>6</v>
      </c>
      <c r="AH237" s="45">
        <v>6</v>
      </c>
      <c r="AI237" s="12">
        <v>6</v>
      </c>
      <c r="AJ237" s="12">
        <v>6</v>
      </c>
      <c r="AK237" s="12">
        <v>6</v>
      </c>
      <c r="AL237" s="12"/>
      <c r="AM237" s="130">
        <v>2</v>
      </c>
      <c r="AN237" s="23"/>
      <c r="AO237" s="23">
        <v>24</v>
      </c>
      <c r="AP237" s="132"/>
      <c r="AQ237" s="127"/>
      <c r="AR237" s="127"/>
      <c r="AS237" s="23" t="s">
        <v>656</v>
      </c>
      <c r="AT237" s="416" t="s">
        <v>1332</v>
      </c>
      <c r="AU237" s="123" t="s">
        <v>932</v>
      </c>
      <c r="AV237" s="298" t="s">
        <v>1333</v>
      </c>
      <c r="AW237" s="8" t="s">
        <v>1334</v>
      </c>
      <c r="AX237" s="8" t="s">
        <v>1335</v>
      </c>
      <c r="AY237" s="8" t="s">
        <v>1335</v>
      </c>
      <c r="AZ237" s="8" t="s">
        <v>1335</v>
      </c>
      <c r="BA237" s="23">
        <v>80</v>
      </c>
      <c r="BB237" s="8" t="s">
        <v>1336</v>
      </c>
    </row>
    <row r="238" spans="1:54" outlineLevel="1">
      <c r="A238" s="873"/>
      <c r="B238" s="873" t="s">
        <v>70</v>
      </c>
      <c r="C238" s="15"/>
      <c r="D238" s="15"/>
      <c r="E238" s="340" t="s">
        <v>274</v>
      </c>
      <c r="F238" s="23" t="s">
        <v>40</v>
      </c>
      <c r="G238" s="8" t="s">
        <v>1337</v>
      </c>
      <c r="H238" s="23" t="s">
        <v>1321</v>
      </c>
      <c r="I238" s="25"/>
      <c r="J238" s="25"/>
      <c r="K238" s="25"/>
      <c r="L238" s="25"/>
      <c r="M238" s="25"/>
      <c r="N238" s="25"/>
      <c r="O238" s="25"/>
      <c r="P238" s="25"/>
      <c r="Q238" s="25">
        <v>49</v>
      </c>
      <c r="R238" s="23">
        <f t="shared" si="11"/>
        <v>49</v>
      </c>
      <c r="S238" s="23"/>
      <c r="T238" s="23"/>
      <c r="U238" s="23"/>
      <c r="V238" s="23"/>
      <c r="W238" s="23"/>
      <c r="X238" s="23"/>
      <c r="Y238" s="23"/>
      <c r="Z238" s="23"/>
      <c r="AA238" s="23"/>
      <c r="AB238" s="23">
        <v>3</v>
      </c>
      <c r="AC238" s="23"/>
      <c r="AD238" s="23">
        <v>10</v>
      </c>
      <c r="AE238" s="156">
        <v>6</v>
      </c>
      <c r="AF238" s="23"/>
      <c r="AG238" s="12">
        <v>6</v>
      </c>
      <c r="AH238" s="45">
        <v>6</v>
      </c>
      <c r="AI238" s="12">
        <v>6</v>
      </c>
      <c r="AJ238" s="12">
        <v>6</v>
      </c>
      <c r="AK238" s="12">
        <v>6</v>
      </c>
      <c r="AL238" s="12"/>
      <c r="AM238" s="130"/>
      <c r="AN238" s="23"/>
      <c r="AO238" s="23">
        <v>12</v>
      </c>
      <c r="AP238" s="132"/>
      <c r="AQ238" s="127"/>
      <c r="AR238" s="127"/>
      <c r="AS238" s="23" t="s">
        <v>656</v>
      </c>
      <c r="AT238" s="416" t="s">
        <v>1338</v>
      </c>
      <c r="AU238" s="124" t="s">
        <v>1304</v>
      </c>
      <c r="AV238" s="298" t="s">
        <v>1333</v>
      </c>
      <c r="AW238" s="8" t="s">
        <v>1334</v>
      </c>
      <c r="AX238" s="8" t="s">
        <v>1335</v>
      </c>
      <c r="AY238" s="8" t="s">
        <v>1335</v>
      </c>
      <c r="AZ238" s="8" t="s">
        <v>1335</v>
      </c>
      <c r="BA238" s="23">
        <v>18</v>
      </c>
      <c r="BB238" s="8" t="s">
        <v>1339</v>
      </c>
    </row>
    <row r="239" spans="1:54" outlineLevel="1">
      <c r="A239" s="151" t="s">
        <v>2419</v>
      </c>
      <c r="B239" s="151"/>
      <c r="C239" s="140"/>
      <c r="D239" s="140"/>
      <c r="E239" s="8" t="s">
        <v>828</v>
      </c>
      <c r="F239" s="9"/>
      <c r="G239" s="8" t="s">
        <v>829</v>
      </c>
      <c r="H239" s="9"/>
      <c r="I239" s="9"/>
      <c r="J239" s="9"/>
      <c r="K239" s="9"/>
      <c r="L239" s="9"/>
      <c r="M239" s="9"/>
      <c r="N239" s="9"/>
      <c r="O239" s="9"/>
      <c r="P239" s="9"/>
      <c r="Q239" s="23">
        <v>156</v>
      </c>
      <c r="R239" s="23">
        <f t="shared" si="11"/>
        <v>156</v>
      </c>
      <c r="S239" s="9"/>
      <c r="T239" s="9"/>
      <c r="U239" s="9"/>
      <c r="V239" s="23">
        <v>6</v>
      </c>
      <c r="W239" s="9"/>
      <c r="X239" s="9"/>
      <c r="Y239" s="9"/>
      <c r="Z239" s="23">
        <v>18</v>
      </c>
      <c r="AA239" s="9"/>
      <c r="AB239" s="9"/>
      <c r="AC239" s="23"/>
      <c r="AD239" s="23">
        <v>66</v>
      </c>
      <c r="AE239" s="23">
        <v>18</v>
      </c>
      <c r="AF239" s="23">
        <v>12</v>
      </c>
      <c r="AG239" s="12">
        <v>6</v>
      </c>
      <c r="AH239" s="12">
        <v>6</v>
      </c>
      <c r="AI239" s="12">
        <v>12</v>
      </c>
      <c r="AJ239" s="12">
        <v>6</v>
      </c>
      <c r="AK239" s="12">
        <v>6</v>
      </c>
      <c r="AL239" s="140"/>
      <c r="AM239" s="142"/>
      <c r="AN239" s="23"/>
      <c r="AO239" s="23">
        <v>36</v>
      </c>
      <c r="AP239" s="127"/>
      <c r="AQ239" s="127"/>
      <c r="AR239" s="127"/>
      <c r="AS239" s="23"/>
      <c r="AT239" s="416">
        <v>42627</v>
      </c>
      <c r="AU239" s="123" t="s">
        <v>932</v>
      </c>
      <c r="AV239" s="298" t="s">
        <v>1340</v>
      </c>
      <c r="AW239" s="8" t="s">
        <v>1340</v>
      </c>
      <c r="AX239" s="8" t="s">
        <v>1341</v>
      </c>
      <c r="AY239" s="8" t="s">
        <v>1342</v>
      </c>
      <c r="AZ239" s="8" t="s">
        <v>1342</v>
      </c>
      <c r="BA239" s="23">
        <v>156</v>
      </c>
      <c r="BB239" s="8" t="s">
        <v>887</v>
      </c>
    </row>
    <row r="240" spans="1:54" outlineLevel="1">
      <c r="A240" s="119" t="s">
        <v>1343</v>
      </c>
      <c r="B240" s="8" t="s">
        <v>830</v>
      </c>
      <c r="C240" s="9"/>
      <c r="D240" s="9"/>
      <c r="E240" s="8" t="s">
        <v>831</v>
      </c>
      <c r="F240" s="9"/>
      <c r="G240" s="8" t="s">
        <v>1344</v>
      </c>
      <c r="H240" s="9"/>
      <c r="I240" s="9"/>
      <c r="J240" s="9"/>
      <c r="K240" s="9"/>
      <c r="L240" s="9"/>
      <c r="M240" s="9"/>
      <c r="N240" s="9"/>
      <c r="O240" s="9"/>
      <c r="P240" s="9"/>
      <c r="Q240" s="23">
        <v>25</v>
      </c>
      <c r="R240" s="23">
        <f>SUM(S240:AL240)</f>
        <v>26</v>
      </c>
      <c r="S240" s="9"/>
      <c r="T240" s="9"/>
      <c r="U240" s="9"/>
      <c r="V240" s="23">
        <v>1</v>
      </c>
      <c r="W240" s="9"/>
      <c r="X240" s="9"/>
      <c r="Y240" s="9"/>
      <c r="Z240" s="23">
        <v>3</v>
      </c>
      <c r="AA240" s="9"/>
      <c r="AB240" s="9"/>
      <c r="AC240" s="23"/>
      <c r="AD240" s="23">
        <v>11</v>
      </c>
      <c r="AE240" s="23">
        <v>3</v>
      </c>
      <c r="AF240" s="23">
        <v>2</v>
      </c>
      <c r="AG240" s="12">
        <v>1</v>
      </c>
      <c r="AH240" s="12">
        <v>1</v>
      </c>
      <c r="AI240" s="12">
        <v>2</v>
      </c>
      <c r="AJ240" s="12">
        <v>1</v>
      </c>
      <c r="AK240" s="12">
        <v>1</v>
      </c>
      <c r="AL240" s="140"/>
      <c r="AM240" s="142"/>
      <c r="AN240" s="23"/>
      <c r="AO240" s="23">
        <v>6</v>
      </c>
      <c r="AP240" s="127"/>
      <c r="AQ240" s="127"/>
      <c r="AR240" s="127"/>
      <c r="AS240" s="23"/>
      <c r="AT240" s="416">
        <v>42627</v>
      </c>
      <c r="AU240" s="123" t="s">
        <v>1345</v>
      </c>
      <c r="AV240" s="298" t="s">
        <v>1346</v>
      </c>
      <c r="AW240" s="26" t="s">
        <v>1347</v>
      </c>
      <c r="AX240" s="8" t="s">
        <v>1347</v>
      </c>
      <c r="AY240" s="8" t="s">
        <v>1348</v>
      </c>
      <c r="AZ240" s="8" t="s">
        <v>1349</v>
      </c>
      <c r="BA240" s="23">
        <v>25</v>
      </c>
      <c r="BB240" s="8" t="s">
        <v>1349</v>
      </c>
    </row>
    <row r="241" spans="1:54" outlineLevel="1">
      <c r="A241" s="119" t="s">
        <v>127</v>
      </c>
      <c r="B241" s="15" t="s">
        <v>241</v>
      </c>
      <c r="C241" s="140"/>
      <c r="D241" s="140"/>
      <c r="E241" s="8" t="s">
        <v>833</v>
      </c>
      <c r="F241" s="9"/>
      <c r="G241" s="8" t="s">
        <v>829</v>
      </c>
      <c r="H241" s="9"/>
      <c r="I241" s="9"/>
      <c r="J241" s="9"/>
      <c r="K241" s="9"/>
      <c r="L241" s="9"/>
      <c r="M241" s="9"/>
      <c r="N241" s="9"/>
      <c r="O241" s="9"/>
      <c r="P241" s="9"/>
      <c r="Q241" s="23">
        <v>156</v>
      </c>
      <c r="R241" s="23">
        <f t="shared" si="11"/>
        <v>156</v>
      </c>
      <c r="S241" s="9"/>
      <c r="T241" s="9"/>
      <c r="U241" s="9"/>
      <c r="V241" s="23">
        <v>6</v>
      </c>
      <c r="W241" s="9"/>
      <c r="X241" s="9"/>
      <c r="Y241" s="9"/>
      <c r="Z241" s="23">
        <v>18</v>
      </c>
      <c r="AA241" s="9"/>
      <c r="AB241" s="9"/>
      <c r="AC241" s="23"/>
      <c r="AD241" s="23">
        <v>66</v>
      </c>
      <c r="AE241" s="23">
        <v>18</v>
      </c>
      <c r="AF241" s="23">
        <v>12</v>
      </c>
      <c r="AG241" s="12">
        <v>6</v>
      </c>
      <c r="AH241" s="12">
        <v>6</v>
      </c>
      <c r="AI241" s="12">
        <v>12</v>
      </c>
      <c r="AJ241" s="12">
        <v>6</v>
      </c>
      <c r="AK241" s="12">
        <v>6</v>
      </c>
      <c r="AL241" s="140"/>
      <c r="AM241" s="142"/>
      <c r="AN241" s="23"/>
      <c r="AO241" s="23">
        <v>36</v>
      </c>
      <c r="AP241" s="127"/>
      <c r="AQ241" s="127"/>
      <c r="AR241" s="127"/>
      <c r="AS241" s="23"/>
      <c r="AT241" s="416">
        <v>42627</v>
      </c>
      <c r="AU241" s="123" t="s">
        <v>932</v>
      </c>
      <c r="AV241" s="298" t="s">
        <v>858</v>
      </c>
      <c r="AW241" s="8" t="s">
        <v>858</v>
      </c>
      <c r="AX241" s="8" t="s">
        <v>1209</v>
      </c>
      <c r="AY241" s="8" t="s">
        <v>1350</v>
      </c>
      <c r="AZ241" s="8" t="s">
        <v>1350</v>
      </c>
      <c r="BA241" s="23">
        <v>156</v>
      </c>
      <c r="BB241" s="8" t="s">
        <v>943</v>
      </c>
    </row>
    <row r="242" spans="1:54" outlineLevel="1">
      <c r="A242" s="341" t="s">
        <v>834</v>
      </c>
      <c r="B242" s="342"/>
      <c r="C242" s="342"/>
      <c r="D242" s="342"/>
      <c r="E242" s="343" t="s">
        <v>835</v>
      </c>
      <c r="F242" s="343" t="s">
        <v>836</v>
      </c>
      <c r="G242" s="343" t="s">
        <v>829</v>
      </c>
      <c r="H242" s="342"/>
      <c r="I242" s="342"/>
      <c r="J242" s="342"/>
      <c r="K242" s="342"/>
      <c r="L242" s="342"/>
      <c r="M242" s="342"/>
      <c r="N242" s="342"/>
      <c r="O242" s="342"/>
      <c r="P242" s="342"/>
      <c r="Q242" s="410">
        <v>26</v>
      </c>
      <c r="R242" s="410">
        <f t="shared" si="11"/>
        <v>26</v>
      </c>
      <c r="S242" s="342"/>
      <c r="T242" s="342"/>
      <c r="U242" s="342"/>
      <c r="V242" s="410">
        <v>1</v>
      </c>
      <c r="W242" s="342"/>
      <c r="X242" s="342"/>
      <c r="Y242" s="342"/>
      <c r="Z242" s="410">
        <v>3</v>
      </c>
      <c r="AA242" s="342"/>
      <c r="AB242" s="342"/>
      <c r="AC242" s="342"/>
      <c r="AD242" s="410">
        <v>11</v>
      </c>
      <c r="AE242" s="410">
        <v>3</v>
      </c>
      <c r="AF242" s="410">
        <v>2</v>
      </c>
      <c r="AG242" s="410">
        <v>1</v>
      </c>
      <c r="AH242" s="410">
        <v>1</v>
      </c>
      <c r="AI242" s="410">
        <v>2</v>
      </c>
      <c r="AJ242" s="410">
        <v>1</v>
      </c>
      <c r="AK242" s="410">
        <v>1</v>
      </c>
      <c r="AL242" s="344"/>
      <c r="AM242" s="342"/>
      <c r="AN242" s="410"/>
      <c r="AO242" s="410">
        <v>6</v>
      </c>
      <c r="AP242" s="345"/>
      <c r="AQ242" s="308"/>
      <c r="AR242" s="308"/>
      <c r="AS242" s="410"/>
      <c r="AT242" s="346">
        <v>42627</v>
      </c>
      <c r="AU242" s="123" t="s">
        <v>932</v>
      </c>
      <c r="AV242" s="347" t="s">
        <v>858</v>
      </c>
      <c r="AW242" s="348" t="s">
        <v>1351</v>
      </c>
      <c r="AX242" s="349" t="s">
        <v>1351</v>
      </c>
      <c r="AY242" s="349" t="s">
        <v>1351</v>
      </c>
      <c r="AZ242" s="348" t="s">
        <v>888</v>
      </c>
      <c r="BA242" s="410">
        <v>26</v>
      </c>
      <c r="BB242" s="8" t="s">
        <v>889</v>
      </c>
    </row>
    <row r="243" spans="1:54" outlineLevel="1">
      <c r="A243" s="350" t="s">
        <v>1352</v>
      </c>
      <c r="B243" s="306"/>
      <c r="C243" s="306"/>
      <c r="D243" s="306"/>
      <c r="E243" s="299"/>
      <c r="F243" s="299" t="s">
        <v>839</v>
      </c>
      <c r="G243" s="343" t="s">
        <v>829</v>
      </c>
      <c r="H243" s="306"/>
      <c r="I243" s="306"/>
      <c r="J243" s="306"/>
      <c r="K243" s="306"/>
      <c r="L243" s="306"/>
      <c r="M243" s="306"/>
      <c r="N243" s="306"/>
      <c r="O243" s="306"/>
      <c r="P243" s="306"/>
      <c r="Q243" s="410">
        <f>R243</f>
        <v>4</v>
      </c>
      <c r="R243" s="410">
        <f t="shared" si="11"/>
        <v>4</v>
      </c>
      <c r="S243" s="306"/>
      <c r="T243" s="217">
        <v>2</v>
      </c>
      <c r="U243" s="306"/>
      <c r="V243" s="217"/>
      <c r="W243" s="306"/>
      <c r="X243" s="306"/>
      <c r="Y243" s="306"/>
      <c r="Z243" s="217">
        <v>2</v>
      </c>
      <c r="AA243" s="306"/>
      <c r="AB243" s="306"/>
      <c r="AC243" s="306"/>
      <c r="AD243" s="217"/>
      <c r="AE243" s="217"/>
      <c r="AF243" s="217"/>
      <c r="AG243" s="217"/>
      <c r="AH243" s="217"/>
      <c r="AI243" s="217"/>
      <c r="AJ243" s="217"/>
      <c r="AK243" s="217"/>
      <c r="AL243" s="351"/>
      <c r="AM243" s="306"/>
      <c r="AN243" s="217"/>
      <c r="AO243" s="217"/>
      <c r="AP243" s="351"/>
      <c r="AQ243" s="306"/>
      <c r="AR243" s="306"/>
      <c r="AS243" s="217"/>
      <c r="AT243" s="309"/>
      <c r="AU243" s="123" t="s">
        <v>932</v>
      </c>
      <c r="AV243" s="8"/>
      <c r="AW243" s="26"/>
      <c r="AX243" s="8"/>
      <c r="AY243" s="8"/>
      <c r="AZ243" s="26"/>
      <c r="BA243" s="217">
        <v>4</v>
      </c>
      <c r="BB243" s="8" t="s">
        <v>1353</v>
      </c>
    </row>
    <row r="244" spans="1:54" outlineLevel="1">
      <c r="A244" s="350" t="s">
        <v>840</v>
      </c>
      <c r="B244" s="306"/>
      <c r="C244" s="306"/>
      <c r="D244" s="306"/>
      <c r="E244" s="299" t="s">
        <v>841</v>
      </c>
      <c r="F244" s="299" t="s">
        <v>842</v>
      </c>
      <c r="G244" s="343" t="s">
        <v>829</v>
      </c>
      <c r="H244" s="306"/>
      <c r="I244" s="306"/>
      <c r="J244" s="306"/>
      <c r="K244" s="306"/>
      <c r="L244" s="306"/>
      <c r="M244" s="306"/>
      <c r="N244" s="306"/>
      <c r="O244" s="306"/>
      <c r="P244" s="306"/>
      <c r="Q244" s="410">
        <f>R244</f>
        <v>4</v>
      </c>
      <c r="R244" s="410">
        <f t="shared" si="11"/>
        <v>4</v>
      </c>
      <c r="S244" s="306"/>
      <c r="T244" s="217">
        <v>2</v>
      </c>
      <c r="U244" s="306"/>
      <c r="V244" s="217"/>
      <c r="W244" s="306"/>
      <c r="X244" s="306"/>
      <c r="Y244" s="306"/>
      <c r="Z244" s="217">
        <v>2</v>
      </c>
      <c r="AA244" s="306"/>
      <c r="AB244" s="306"/>
      <c r="AC244" s="306"/>
      <c r="AD244" s="217"/>
      <c r="AE244" s="217"/>
      <c r="AF244" s="217"/>
      <c r="AG244" s="217"/>
      <c r="AH244" s="217"/>
      <c r="AI244" s="217"/>
      <c r="AJ244" s="217"/>
      <c r="AK244" s="217"/>
      <c r="AL244" s="351"/>
      <c r="AM244" s="306"/>
      <c r="AN244" s="217"/>
      <c r="AO244" s="217"/>
      <c r="AP244" s="351"/>
      <c r="AQ244" s="306"/>
      <c r="AR244" s="306"/>
      <c r="AS244" s="217"/>
      <c r="AT244" s="309"/>
      <c r="AU244" s="123" t="s">
        <v>932</v>
      </c>
      <c r="AV244" s="8"/>
      <c r="AW244" s="26"/>
      <c r="AX244" s="8"/>
      <c r="AY244" s="8"/>
      <c r="AZ244" s="26"/>
      <c r="BA244" s="217">
        <v>4</v>
      </c>
      <c r="BB244" s="8" t="s">
        <v>1354</v>
      </c>
    </row>
    <row r="245" spans="1:54" outlineLevel="1">
      <c r="A245" s="350" t="s">
        <v>944</v>
      </c>
      <c r="B245" s="306"/>
      <c r="C245" s="306"/>
      <c r="D245" s="306"/>
      <c r="E245" s="299"/>
      <c r="F245" s="306"/>
      <c r="G245" s="299"/>
      <c r="H245" s="306"/>
      <c r="I245" s="306"/>
      <c r="J245" s="306"/>
      <c r="K245" s="306"/>
      <c r="L245" s="306"/>
      <c r="M245" s="306"/>
      <c r="N245" s="306"/>
      <c r="O245" s="306"/>
      <c r="P245" s="306"/>
      <c r="Q245" s="217">
        <v>25</v>
      </c>
      <c r="R245" s="217">
        <f t="shared" si="11"/>
        <v>26</v>
      </c>
      <c r="S245" s="306"/>
      <c r="T245" s="306"/>
      <c r="U245" s="306"/>
      <c r="V245" s="217">
        <v>1</v>
      </c>
      <c r="W245" s="306"/>
      <c r="X245" s="306"/>
      <c r="Y245" s="306"/>
      <c r="Z245" s="217">
        <v>3</v>
      </c>
      <c r="AA245" s="306"/>
      <c r="AB245" s="306"/>
      <c r="AC245" s="217"/>
      <c r="AD245" s="217">
        <v>11</v>
      </c>
      <c r="AE245" s="217">
        <v>3</v>
      </c>
      <c r="AF245" s="217">
        <v>2</v>
      </c>
      <c r="AG245" s="217">
        <v>1</v>
      </c>
      <c r="AH245" s="217">
        <v>1</v>
      </c>
      <c r="AI245" s="217">
        <v>2</v>
      </c>
      <c r="AJ245" s="217">
        <v>1</v>
      </c>
      <c r="AK245" s="217">
        <v>1</v>
      </c>
      <c r="AL245" s="306"/>
      <c r="AM245" s="306"/>
      <c r="AN245" s="217"/>
      <c r="AO245" s="217"/>
      <c r="AP245" s="351"/>
      <c r="AQ245" s="306"/>
      <c r="AR245" s="306"/>
      <c r="AS245" s="217"/>
      <c r="AT245" s="309"/>
      <c r="AU245" s="124" t="s">
        <v>878</v>
      </c>
      <c r="AV245" s="8"/>
      <c r="AW245" s="26"/>
      <c r="AX245" s="8"/>
      <c r="AY245" s="8"/>
      <c r="AZ245" s="26"/>
      <c r="BA245" s="217">
        <v>0</v>
      </c>
      <c r="BB245" s="26" t="s">
        <v>1378</v>
      </c>
    </row>
    <row r="246" spans="1:54">
      <c r="A246" s="352" t="s">
        <v>593</v>
      </c>
      <c r="B246" s="22"/>
      <c r="C246" s="22"/>
      <c r="D246" s="22"/>
      <c r="E246" s="22"/>
      <c r="F246" s="22"/>
      <c r="G246" s="22"/>
      <c r="H246" s="22"/>
      <c r="I246" s="22"/>
      <c r="J246" s="22"/>
      <c r="K246" s="144"/>
      <c r="L246" s="144"/>
      <c r="M246" s="144"/>
      <c r="N246" s="144"/>
      <c r="O246" s="144"/>
      <c r="P246" s="144"/>
      <c r="Q246" s="144"/>
      <c r="R246" s="144"/>
      <c r="S246" s="144"/>
      <c r="T246" s="144"/>
      <c r="U246" s="144"/>
      <c r="V246" s="144"/>
      <c r="W246" s="144"/>
      <c r="X246" s="144"/>
      <c r="Y246" s="144"/>
      <c r="Z246" s="144"/>
      <c r="AA246" s="144"/>
      <c r="AB246" s="144"/>
      <c r="AC246" s="144"/>
      <c r="AD246" s="144"/>
      <c r="AE246" s="144"/>
      <c r="AF246" s="144"/>
      <c r="AG246" s="144"/>
      <c r="AH246" s="144"/>
      <c r="AI246" s="144"/>
      <c r="AJ246" s="145"/>
      <c r="AK246" s="145"/>
      <c r="AL246" s="145"/>
      <c r="AM246" s="144"/>
      <c r="AN246" s="225"/>
      <c r="AO246" s="225"/>
      <c r="AP246" s="137"/>
      <c r="AQ246" s="127"/>
      <c r="AR246" s="127"/>
      <c r="AS246" s="225"/>
      <c r="AT246" s="353"/>
      <c r="AU246" s="353"/>
      <c r="AV246" s="354"/>
      <c r="AW246" s="353"/>
      <c r="AX246" s="353"/>
      <c r="AY246" s="353"/>
      <c r="AZ246" s="353"/>
      <c r="BA246" s="353"/>
      <c r="BB246" s="353"/>
    </row>
    <row r="247" spans="1:54" outlineLevel="1">
      <c r="A247" s="37" t="s">
        <v>126</v>
      </c>
      <c r="B247" s="37" t="s">
        <v>595</v>
      </c>
      <c r="C247" s="9"/>
      <c r="D247" s="9"/>
      <c r="E247" s="15" t="s">
        <v>890</v>
      </c>
      <c r="F247" s="9"/>
      <c r="G247" s="9"/>
      <c r="H247" s="9"/>
      <c r="I247" s="9"/>
      <c r="J247" s="9"/>
      <c r="K247" s="140"/>
      <c r="L247" s="140"/>
      <c r="M247" s="140"/>
      <c r="N247" s="140"/>
      <c r="O247" s="140"/>
      <c r="P247" s="140"/>
      <c r="Q247" s="12">
        <v>4</v>
      </c>
      <c r="R247" s="12">
        <f>SUM(S247:AL247)</f>
        <v>4</v>
      </c>
      <c r="S247" s="140"/>
      <c r="T247" s="140"/>
      <c r="U247" s="140"/>
      <c r="V247" s="140"/>
      <c r="W247" s="140"/>
      <c r="X247" s="140"/>
      <c r="Y247" s="140"/>
      <c r="Z247" s="140"/>
      <c r="AA247" s="140"/>
      <c r="AB247" s="140"/>
      <c r="AC247" s="149">
        <v>2</v>
      </c>
      <c r="AD247" s="12">
        <v>2</v>
      </c>
      <c r="AE247" s="140"/>
      <c r="AF247" s="140"/>
      <c r="AG247" s="140"/>
      <c r="AH247" s="140"/>
      <c r="AI247" s="140"/>
      <c r="AJ247" s="140"/>
      <c r="AK247" s="140"/>
      <c r="AL247" s="140"/>
      <c r="AM247" s="142"/>
      <c r="AN247" s="23"/>
      <c r="AO247" s="9"/>
      <c r="AP247" s="127"/>
      <c r="AQ247" s="127"/>
      <c r="AR247" s="127"/>
      <c r="AS247" s="23"/>
      <c r="AT247" s="416"/>
      <c r="AU247" s="123" t="s">
        <v>932</v>
      </c>
      <c r="AV247" s="355" t="s">
        <v>1355</v>
      </c>
      <c r="AW247" s="356" t="s">
        <v>1355</v>
      </c>
      <c r="AX247" s="356" t="s">
        <v>1355</v>
      </c>
      <c r="AY247" s="356" t="s">
        <v>1355</v>
      </c>
      <c r="AZ247" s="356" t="s">
        <v>1355</v>
      </c>
      <c r="BA247" s="475">
        <v>16</v>
      </c>
      <c r="BB247" s="476" t="s">
        <v>1362</v>
      </c>
    </row>
    <row r="248" spans="1:54" outlineLevel="1">
      <c r="A248" s="6" t="s">
        <v>845</v>
      </c>
      <c r="B248" s="22"/>
      <c r="C248" s="22"/>
      <c r="D248" s="22"/>
      <c r="E248" s="22"/>
      <c r="F248" s="22"/>
      <c r="G248" s="22"/>
      <c r="H248" s="22"/>
      <c r="I248" s="22"/>
      <c r="J248" s="22"/>
      <c r="K248" s="144"/>
      <c r="L248" s="144"/>
      <c r="M248" s="144"/>
      <c r="N248" s="144"/>
      <c r="O248" s="144"/>
      <c r="P248" s="144"/>
      <c r="Q248" s="144"/>
      <c r="R248" s="144"/>
      <c r="S248" s="144"/>
      <c r="T248" s="144"/>
      <c r="U248" s="144"/>
      <c r="V248" s="144"/>
      <c r="W248" s="144"/>
      <c r="X248" s="144"/>
      <c r="Y248" s="144"/>
      <c r="Z248" s="144"/>
      <c r="AA248" s="144"/>
      <c r="AB248" s="144"/>
      <c r="AC248" s="144"/>
      <c r="AD248" s="144"/>
      <c r="AE248" s="144"/>
      <c r="AF248" s="144"/>
      <c r="AG248" s="144"/>
      <c r="AH248" s="144"/>
      <c r="AI248" s="144"/>
      <c r="AJ248" s="145"/>
      <c r="AK248" s="145"/>
      <c r="AL248" s="145"/>
      <c r="AM248" s="144"/>
      <c r="AN248" s="180"/>
      <c r="AO248" s="145"/>
      <c r="AP248" s="137"/>
      <c r="AQ248" s="127"/>
      <c r="AR248" s="127"/>
      <c r="AS248" s="138"/>
      <c r="AT248" s="138"/>
      <c r="AU248" s="138"/>
      <c r="AV248" s="176"/>
      <c r="AW248" s="138"/>
      <c r="AX248" s="138"/>
      <c r="AY248" s="138"/>
      <c r="AZ248" s="138"/>
      <c r="BA248" s="138"/>
      <c r="BB248" s="138"/>
    </row>
    <row r="249" spans="1:54" outlineLevel="1">
      <c r="A249" s="957" t="s">
        <v>846</v>
      </c>
      <c r="B249" s="37"/>
      <c r="C249" s="9"/>
      <c r="D249" s="9"/>
      <c r="E249" s="839" t="s">
        <v>40</v>
      </c>
      <c r="F249" s="190" t="s">
        <v>847</v>
      </c>
      <c r="G249" s="9"/>
      <c r="H249" s="9"/>
      <c r="I249" s="9"/>
      <c r="J249" s="9"/>
      <c r="K249" s="140"/>
      <c r="L249" s="140"/>
      <c r="M249" s="140"/>
      <c r="N249" s="140"/>
      <c r="O249" s="140"/>
      <c r="P249" s="140"/>
      <c r="Q249" s="12"/>
      <c r="R249" s="23">
        <f>SUM(S249:AL249)</f>
        <v>13</v>
      </c>
      <c r="S249" s="9"/>
      <c r="T249" s="9"/>
      <c r="U249" s="9"/>
      <c r="V249" s="9"/>
      <c r="W249" s="9"/>
      <c r="X249" s="9"/>
      <c r="Y249" s="9"/>
      <c r="Z249" s="9"/>
      <c r="AA249" s="9"/>
      <c r="AB249" s="9"/>
      <c r="AC249" s="237"/>
      <c r="AD249" s="23">
        <v>2</v>
      </c>
      <c r="AE249" s="23">
        <v>1</v>
      </c>
      <c r="AF249" s="23"/>
      <c r="AG249" s="23">
        <v>0</v>
      </c>
      <c r="AH249" s="23"/>
      <c r="AI249" s="23">
        <v>2</v>
      </c>
      <c r="AJ249" s="959">
        <v>8</v>
      </c>
      <c r="AK249" s="960"/>
      <c r="AL249" s="961"/>
      <c r="AM249" s="142"/>
      <c r="AN249" s="12"/>
      <c r="AO249" s="140"/>
      <c r="AP249" s="127"/>
      <c r="AQ249" s="127"/>
      <c r="AR249" s="127"/>
      <c r="AS249" s="23" t="s">
        <v>656</v>
      </c>
      <c r="AT249" s="416"/>
      <c r="AU249" s="415"/>
      <c r="AV249" s="169"/>
      <c r="AW249" s="169"/>
      <c r="AX249" s="169"/>
      <c r="AY249" s="169"/>
      <c r="AZ249" s="169"/>
      <c r="BA249" s="169"/>
      <c r="BB249" s="169"/>
    </row>
    <row r="250" spans="1:54" outlineLevel="1">
      <c r="A250" s="958"/>
      <c r="B250" s="37"/>
      <c r="C250" s="9"/>
      <c r="D250" s="9"/>
      <c r="E250" s="840"/>
      <c r="F250" s="190" t="s">
        <v>848</v>
      </c>
      <c r="G250" s="9"/>
      <c r="H250" s="9"/>
      <c r="I250" s="9"/>
      <c r="J250" s="9"/>
      <c r="K250" s="140"/>
      <c r="L250" s="140"/>
      <c r="M250" s="140"/>
      <c r="N250" s="140"/>
      <c r="O250" s="140"/>
      <c r="P250" s="140"/>
      <c r="Q250" s="12"/>
      <c r="R250" s="23">
        <f t="shared" ref="R250:R266" si="12">SUM(S250:AL250)</f>
        <v>9</v>
      </c>
      <c r="S250" s="9"/>
      <c r="T250" s="9"/>
      <c r="U250" s="9"/>
      <c r="V250" s="9"/>
      <c r="W250" s="9"/>
      <c r="X250" s="9"/>
      <c r="Y250" s="9"/>
      <c r="Z250" s="9"/>
      <c r="AA250" s="9"/>
      <c r="AB250" s="9"/>
      <c r="AC250" s="237"/>
      <c r="AD250" s="23">
        <v>4</v>
      </c>
      <c r="AE250" s="23">
        <v>1</v>
      </c>
      <c r="AF250" s="23"/>
      <c r="AG250" s="23">
        <v>0</v>
      </c>
      <c r="AH250" s="23"/>
      <c r="AI250" s="23">
        <v>2</v>
      </c>
      <c r="AJ250" s="962">
        <v>2</v>
      </c>
      <c r="AK250" s="963"/>
      <c r="AL250" s="964"/>
      <c r="AM250" s="142"/>
      <c r="AN250" s="12"/>
      <c r="AO250" s="140"/>
      <c r="AP250" s="127"/>
      <c r="AQ250" s="127"/>
      <c r="AR250" s="127"/>
      <c r="AS250" s="23" t="s">
        <v>656</v>
      </c>
      <c r="AT250" s="416"/>
      <c r="AU250" s="415"/>
      <c r="AV250" s="169"/>
      <c r="AW250" s="169"/>
      <c r="AX250" s="169"/>
      <c r="AY250" s="169"/>
      <c r="AZ250" s="169"/>
      <c r="BA250" s="169"/>
      <c r="BB250" s="169"/>
    </row>
    <row r="251" spans="1:54" outlineLevel="1">
      <c r="A251" s="957" t="s">
        <v>849</v>
      </c>
      <c r="B251" s="37"/>
      <c r="C251" s="9"/>
      <c r="D251" s="9"/>
      <c r="E251" s="839" t="s">
        <v>40</v>
      </c>
      <c r="F251" s="190" t="s">
        <v>847</v>
      </c>
      <c r="G251" s="9"/>
      <c r="H251" s="9"/>
      <c r="I251" s="9"/>
      <c r="J251" s="9"/>
      <c r="K251" s="140"/>
      <c r="L251" s="140"/>
      <c r="M251" s="140"/>
      <c r="N251" s="140"/>
      <c r="O251" s="140"/>
      <c r="P251" s="140"/>
      <c r="Q251" s="12"/>
      <c r="R251" s="23">
        <f t="shared" si="12"/>
        <v>15</v>
      </c>
      <c r="S251" s="9"/>
      <c r="T251" s="9"/>
      <c r="U251" s="9"/>
      <c r="V251" s="9"/>
      <c r="W251" s="9"/>
      <c r="X251" s="9"/>
      <c r="Y251" s="9"/>
      <c r="Z251" s="9"/>
      <c r="AA251" s="9"/>
      <c r="AB251" s="9"/>
      <c r="AC251" s="237"/>
      <c r="AD251" s="23">
        <v>2</v>
      </c>
      <c r="AE251" s="23">
        <v>1</v>
      </c>
      <c r="AF251" s="23">
        <v>8</v>
      </c>
      <c r="AG251" s="23">
        <v>0</v>
      </c>
      <c r="AH251" s="23"/>
      <c r="AI251" s="23">
        <v>2</v>
      </c>
      <c r="AJ251" s="962">
        <v>2</v>
      </c>
      <c r="AK251" s="963"/>
      <c r="AL251" s="964"/>
      <c r="AM251" s="142"/>
      <c r="AN251" s="12"/>
      <c r="AO251" s="140"/>
      <c r="AP251" s="127"/>
      <c r="AQ251" s="127"/>
      <c r="AR251" s="127"/>
      <c r="AS251" s="23" t="s">
        <v>656</v>
      </c>
      <c r="AT251" s="416"/>
      <c r="AU251" s="415"/>
      <c r="AV251" s="169"/>
      <c r="AW251" s="169"/>
      <c r="AX251" s="169"/>
      <c r="AY251" s="169"/>
      <c r="AZ251" s="169"/>
      <c r="BA251" s="169"/>
      <c r="BB251" s="169"/>
    </row>
    <row r="252" spans="1:54" outlineLevel="1">
      <c r="A252" s="958"/>
      <c r="B252" s="37"/>
      <c r="C252" s="9"/>
      <c r="D252" s="9"/>
      <c r="E252" s="840"/>
      <c r="F252" s="190" t="s">
        <v>848</v>
      </c>
      <c r="G252" s="9"/>
      <c r="H252" s="9"/>
      <c r="I252" s="9"/>
      <c r="J252" s="9"/>
      <c r="K252" s="140"/>
      <c r="L252" s="140"/>
      <c r="M252" s="140"/>
      <c r="N252" s="140"/>
      <c r="O252" s="140"/>
      <c r="P252" s="140"/>
      <c r="Q252" s="12"/>
      <c r="R252" s="23">
        <f t="shared" si="12"/>
        <v>17</v>
      </c>
      <c r="S252" s="9"/>
      <c r="T252" s="9"/>
      <c r="U252" s="9"/>
      <c r="V252" s="9"/>
      <c r="W252" s="9"/>
      <c r="X252" s="9"/>
      <c r="Y252" s="9"/>
      <c r="Z252" s="9"/>
      <c r="AA252" s="9"/>
      <c r="AB252" s="9"/>
      <c r="AC252" s="237"/>
      <c r="AD252" s="23">
        <v>4</v>
      </c>
      <c r="AE252" s="23">
        <v>1</v>
      </c>
      <c r="AF252" s="23">
        <v>8</v>
      </c>
      <c r="AG252" s="23">
        <v>0</v>
      </c>
      <c r="AH252" s="23"/>
      <c r="AI252" s="23">
        <v>2</v>
      </c>
      <c r="AJ252" s="962">
        <v>2</v>
      </c>
      <c r="AK252" s="963"/>
      <c r="AL252" s="964"/>
      <c r="AM252" s="142"/>
      <c r="AN252" s="12"/>
      <c r="AO252" s="140"/>
      <c r="AP252" s="127"/>
      <c r="AQ252" s="127"/>
      <c r="AR252" s="127"/>
      <c r="AS252" s="23" t="s">
        <v>656</v>
      </c>
      <c r="AT252" s="416"/>
      <c r="AU252" s="415"/>
      <c r="AV252" s="169"/>
      <c r="AW252" s="169"/>
      <c r="AX252" s="169"/>
      <c r="AY252" s="169"/>
      <c r="AZ252" s="169"/>
      <c r="BA252" s="169"/>
      <c r="BB252" s="169"/>
    </row>
    <row r="253" spans="1:54" outlineLevel="1">
      <c r="A253" s="957" t="s">
        <v>850</v>
      </c>
      <c r="B253" s="37"/>
      <c r="C253" s="9"/>
      <c r="D253" s="9"/>
      <c r="E253" s="839" t="s">
        <v>40</v>
      </c>
      <c r="F253" s="190" t="s">
        <v>847</v>
      </c>
      <c r="G253" s="9"/>
      <c r="H253" s="9"/>
      <c r="I253" s="9"/>
      <c r="J253" s="9"/>
      <c r="K253" s="140"/>
      <c r="L253" s="140"/>
      <c r="M253" s="140"/>
      <c r="N253" s="140"/>
      <c r="O253" s="140"/>
      <c r="P253" s="140"/>
      <c r="Q253" s="12"/>
      <c r="R253" s="23">
        <f t="shared" si="12"/>
        <v>13</v>
      </c>
      <c r="S253" s="9"/>
      <c r="T253" s="9"/>
      <c r="U253" s="9"/>
      <c r="V253" s="9"/>
      <c r="W253" s="9"/>
      <c r="X253" s="9"/>
      <c r="Y253" s="9"/>
      <c r="Z253" s="9"/>
      <c r="AA253" s="9"/>
      <c r="AB253" s="9"/>
      <c r="AC253" s="237"/>
      <c r="AD253" s="23">
        <v>2</v>
      </c>
      <c r="AE253" s="23">
        <v>1</v>
      </c>
      <c r="AF253" s="23">
        <v>8</v>
      </c>
      <c r="AG253" s="23">
        <v>0</v>
      </c>
      <c r="AH253" s="23"/>
      <c r="AI253" s="23">
        <v>0</v>
      </c>
      <c r="AJ253" s="962">
        <v>2</v>
      </c>
      <c r="AK253" s="963"/>
      <c r="AL253" s="964"/>
      <c r="AM253" s="142"/>
      <c r="AN253" s="12"/>
      <c r="AO253" s="140"/>
      <c r="AP253" s="127"/>
      <c r="AQ253" s="127"/>
      <c r="AR253" s="127"/>
      <c r="AS253" s="23" t="s">
        <v>656</v>
      </c>
      <c r="AT253" s="416"/>
      <c r="AU253" s="415"/>
      <c r="AV253" s="169"/>
      <c r="AW253" s="169"/>
      <c r="AX253" s="169"/>
      <c r="AY253" s="169"/>
      <c r="AZ253" s="169"/>
      <c r="BA253" s="169"/>
      <c r="BB253" s="169"/>
    </row>
    <row r="254" spans="1:54" outlineLevel="1">
      <c r="A254" s="958"/>
      <c r="B254" s="37"/>
      <c r="C254" s="9"/>
      <c r="D254" s="9"/>
      <c r="E254" s="840"/>
      <c r="F254" s="190" t="s">
        <v>848</v>
      </c>
      <c r="G254" s="9"/>
      <c r="H254" s="9"/>
      <c r="I254" s="9"/>
      <c r="J254" s="9"/>
      <c r="K254" s="140"/>
      <c r="L254" s="140"/>
      <c r="M254" s="140"/>
      <c r="N254" s="140"/>
      <c r="O254" s="140"/>
      <c r="P254" s="140"/>
      <c r="Q254" s="12"/>
      <c r="R254" s="23">
        <f t="shared" si="12"/>
        <v>17</v>
      </c>
      <c r="S254" s="9"/>
      <c r="T254" s="9"/>
      <c r="U254" s="9"/>
      <c r="V254" s="9"/>
      <c r="W254" s="9"/>
      <c r="X254" s="9"/>
      <c r="Y254" s="9"/>
      <c r="Z254" s="9"/>
      <c r="AA254" s="9"/>
      <c r="AB254" s="9"/>
      <c r="AC254" s="237"/>
      <c r="AD254" s="23">
        <v>4</v>
      </c>
      <c r="AE254" s="23">
        <v>1</v>
      </c>
      <c r="AF254" s="23">
        <v>8</v>
      </c>
      <c r="AG254" s="23">
        <v>0</v>
      </c>
      <c r="AH254" s="23"/>
      <c r="AI254" s="23">
        <v>2</v>
      </c>
      <c r="AJ254" s="962">
        <v>2</v>
      </c>
      <c r="AK254" s="963"/>
      <c r="AL254" s="964"/>
      <c r="AM254" s="142"/>
      <c r="AN254" s="12"/>
      <c r="AO254" s="140"/>
      <c r="AP254" s="127"/>
      <c r="AQ254" s="127"/>
      <c r="AR254" s="127"/>
      <c r="AS254" s="23" t="s">
        <v>656</v>
      </c>
      <c r="AT254" s="416"/>
      <c r="AU254" s="415"/>
      <c r="AV254" s="169"/>
      <c r="AW254" s="169"/>
      <c r="AX254" s="169"/>
      <c r="AY254" s="169"/>
      <c r="AZ254" s="169"/>
      <c r="BA254" s="169"/>
      <c r="BB254" s="169"/>
    </row>
    <row r="255" spans="1:54" outlineLevel="1">
      <c r="A255" s="957" t="s">
        <v>851</v>
      </c>
      <c r="B255" s="37"/>
      <c r="C255" s="9"/>
      <c r="D255" s="9"/>
      <c r="E255" s="839" t="s">
        <v>40</v>
      </c>
      <c r="F255" s="190" t="s">
        <v>847</v>
      </c>
      <c r="G255" s="9"/>
      <c r="H255" s="9"/>
      <c r="I255" s="9"/>
      <c r="J255" s="9"/>
      <c r="K255" s="140"/>
      <c r="L255" s="140"/>
      <c r="M255" s="140"/>
      <c r="N255" s="140"/>
      <c r="O255" s="140"/>
      <c r="P255" s="140"/>
      <c r="Q255" s="12"/>
      <c r="R255" s="23">
        <f t="shared" si="12"/>
        <v>15</v>
      </c>
      <c r="S255" s="9"/>
      <c r="T255" s="9"/>
      <c r="U255" s="9"/>
      <c r="V255" s="9"/>
      <c r="W255" s="9"/>
      <c r="X255" s="9"/>
      <c r="Y255" s="9"/>
      <c r="Z255" s="9"/>
      <c r="AA255" s="9"/>
      <c r="AB255" s="9"/>
      <c r="AC255" s="237"/>
      <c r="AD255" s="23">
        <v>2</v>
      </c>
      <c r="AE255" s="23">
        <v>1</v>
      </c>
      <c r="AF255" s="23">
        <v>8</v>
      </c>
      <c r="AG255" s="23">
        <v>0</v>
      </c>
      <c r="AH255" s="23"/>
      <c r="AI255" s="23">
        <v>2</v>
      </c>
      <c r="AJ255" s="962">
        <v>2</v>
      </c>
      <c r="AK255" s="963"/>
      <c r="AL255" s="964"/>
      <c r="AM255" s="142"/>
      <c r="AN255" s="12"/>
      <c r="AO255" s="140"/>
      <c r="AP255" s="127"/>
      <c r="AQ255" s="127"/>
      <c r="AR255" s="127"/>
      <c r="AS255" s="23" t="s">
        <v>656</v>
      </c>
      <c r="AT255" s="416"/>
      <c r="AU255" s="415"/>
      <c r="AV255" s="169"/>
      <c r="AW255" s="169"/>
      <c r="AX255" s="169"/>
      <c r="AY255" s="169"/>
      <c r="AZ255" s="169"/>
      <c r="BA255" s="169"/>
      <c r="BB255" s="169"/>
    </row>
    <row r="256" spans="1:54" outlineLevel="1">
      <c r="A256" s="958"/>
      <c r="B256" s="37"/>
      <c r="C256" s="9"/>
      <c r="D256" s="9"/>
      <c r="E256" s="840"/>
      <c r="F256" s="190" t="s">
        <v>848</v>
      </c>
      <c r="G256" s="9"/>
      <c r="H256" s="9"/>
      <c r="I256" s="9"/>
      <c r="J256" s="9"/>
      <c r="K256" s="140"/>
      <c r="L256" s="140"/>
      <c r="M256" s="140"/>
      <c r="N256" s="140"/>
      <c r="O256" s="140"/>
      <c r="P256" s="140"/>
      <c r="Q256" s="12"/>
      <c r="R256" s="23">
        <f t="shared" si="12"/>
        <v>19</v>
      </c>
      <c r="S256" s="9"/>
      <c r="T256" s="9"/>
      <c r="U256" s="9"/>
      <c r="V256" s="9"/>
      <c r="W256" s="9"/>
      <c r="X256" s="9"/>
      <c r="Y256" s="9"/>
      <c r="Z256" s="9"/>
      <c r="AA256" s="9"/>
      <c r="AB256" s="9"/>
      <c r="AC256" s="237"/>
      <c r="AD256" s="23">
        <v>6</v>
      </c>
      <c r="AE256" s="23">
        <v>1</v>
      </c>
      <c r="AF256" s="23">
        <v>8</v>
      </c>
      <c r="AG256" s="23">
        <v>0</v>
      </c>
      <c r="AH256" s="23"/>
      <c r="AI256" s="23">
        <v>2</v>
      </c>
      <c r="AJ256" s="962">
        <v>2</v>
      </c>
      <c r="AK256" s="963"/>
      <c r="AL256" s="964"/>
      <c r="AM256" s="142"/>
      <c r="AN256" s="12"/>
      <c r="AO256" s="140"/>
      <c r="AP256" s="127"/>
      <c r="AQ256" s="127"/>
      <c r="AR256" s="127"/>
      <c r="AS256" s="23" t="s">
        <v>656</v>
      </c>
      <c r="AT256" s="416"/>
      <c r="AU256" s="415"/>
      <c r="AV256" s="169"/>
      <c r="AW256" s="169"/>
      <c r="AX256" s="169"/>
      <c r="AY256" s="169"/>
      <c r="AZ256" s="169"/>
      <c r="BA256" s="169"/>
      <c r="BB256" s="169"/>
    </row>
    <row r="257" spans="1:54" outlineLevel="1">
      <c r="A257" s="965" t="s">
        <v>852</v>
      </c>
      <c r="B257" s="37"/>
      <c r="C257" s="9"/>
      <c r="D257" s="9"/>
      <c r="E257" s="839" t="s">
        <v>40</v>
      </c>
      <c r="F257" s="191" t="s">
        <v>847</v>
      </c>
      <c r="G257" s="9"/>
      <c r="H257" s="9"/>
      <c r="I257" s="9"/>
      <c r="J257" s="9"/>
      <c r="K257" s="140"/>
      <c r="L257" s="140"/>
      <c r="M257" s="140"/>
      <c r="N257" s="140"/>
      <c r="O257" s="140"/>
      <c r="P257" s="140"/>
      <c r="Q257" s="12"/>
      <c r="R257" s="23">
        <f t="shared" si="12"/>
        <v>13</v>
      </c>
      <c r="S257" s="9"/>
      <c r="T257" s="9"/>
      <c r="U257" s="9"/>
      <c r="V257" s="9"/>
      <c r="W257" s="9"/>
      <c r="X257" s="9"/>
      <c r="Y257" s="9"/>
      <c r="Z257" s="9"/>
      <c r="AA257" s="9"/>
      <c r="AB257" s="9"/>
      <c r="AC257" s="237"/>
      <c r="AD257" s="23">
        <v>2</v>
      </c>
      <c r="AE257" s="23">
        <v>1</v>
      </c>
      <c r="AF257" s="23">
        <v>8</v>
      </c>
      <c r="AG257" s="23">
        <v>0</v>
      </c>
      <c r="AH257" s="23"/>
      <c r="AI257" s="23">
        <v>0</v>
      </c>
      <c r="AJ257" s="962">
        <v>2</v>
      </c>
      <c r="AK257" s="963"/>
      <c r="AL257" s="964"/>
      <c r="AM257" s="142"/>
      <c r="AN257" s="12"/>
      <c r="AO257" s="140"/>
      <c r="AP257" s="127"/>
      <c r="AQ257" s="127"/>
      <c r="AR257" s="127"/>
      <c r="AS257" s="23" t="s">
        <v>656</v>
      </c>
      <c r="AT257" s="416"/>
      <c r="AU257" s="415"/>
      <c r="AV257" s="169"/>
      <c r="AW257" s="169"/>
      <c r="AX257" s="169"/>
      <c r="AY257" s="169"/>
      <c r="AZ257" s="169"/>
      <c r="BA257" s="169"/>
      <c r="BB257" s="169"/>
    </row>
    <row r="258" spans="1:54" outlineLevel="1">
      <c r="A258" s="966"/>
      <c r="B258" s="37"/>
      <c r="C258" s="9"/>
      <c r="D258" s="9"/>
      <c r="E258" s="840"/>
      <c r="F258" s="191" t="s">
        <v>848</v>
      </c>
      <c r="G258" s="9"/>
      <c r="H258" s="9"/>
      <c r="I258" s="9"/>
      <c r="J258" s="9"/>
      <c r="K258" s="140"/>
      <c r="L258" s="140"/>
      <c r="M258" s="140"/>
      <c r="N258" s="140"/>
      <c r="O258" s="140"/>
      <c r="P258" s="140"/>
      <c r="Q258" s="12"/>
      <c r="R258" s="23">
        <f t="shared" si="12"/>
        <v>17</v>
      </c>
      <c r="S258" s="9"/>
      <c r="T258" s="9"/>
      <c r="U258" s="9"/>
      <c r="V258" s="9"/>
      <c r="W258" s="9"/>
      <c r="X258" s="9"/>
      <c r="Y258" s="9"/>
      <c r="Z258" s="9"/>
      <c r="AA258" s="9"/>
      <c r="AB258" s="9"/>
      <c r="AC258" s="237"/>
      <c r="AD258" s="23">
        <v>4</v>
      </c>
      <c r="AE258" s="23">
        <v>1</v>
      </c>
      <c r="AF258" s="23">
        <v>8</v>
      </c>
      <c r="AG258" s="23">
        <v>0</v>
      </c>
      <c r="AH258" s="23"/>
      <c r="AI258" s="23">
        <v>2</v>
      </c>
      <c r="AJ258" s="962">
        <v>2</v>
      </c>
      <c r="AK258" s="963"/>
      <c r="AL258" s="964"/>
      <c r="AM258" s="142"/>
      <c r="AN258" s="12"/>
      <c r="AO258" s="140"/>
      <c r="AP258" s="127"/>
      <c r="AQ258" s="127"/>
      <c r="AR258" s="127"/>
      <c r="AS258" s="23" t="s">
        <v>656</v>
      </c>
      <c r="AT258" s="416"/>
      <c r="AU258" s="415"/>
      <c r="AV258" s="169"/>
      <c r="AW258" s="169"/>
      <c r="AX258" s="169"/>
      <c r="AY258" s="169"/>
      <c r="AZ258" s="169"/>
      <c r="BA258" s="169"/>
      <c r="BB258" s="169"/>
    </row>
    <row r="259" spans="1:54" outlineLevel="1">
      <c r="A259" s="965" t="s">
        <v>853</v>
      </c>
      <c r="B259" s="37"/>
      <c r="C259" s="9"/>
      <c r="D259" s="9"/>
      <c r="E259" s="839" t="s">
        <v>40</v>
      </c>
      <c r="F259" s="191" t="s">
        <v>847</v>
      </c>
      <c r="G259" s="9"/>
      <c r="H259" s="9"/>
      <c r="I259" s="9"/>
      <c r="J259" s="9"/>
      <c r="K259" s="140"/>
      <c r="L259" s="140"/>
      <c r="M259" s="140"/>
      <c r="N259" s="140"/>
      <c r="O259" s="140"/>
      <c r="P259" s="140"/>
      <c r="Q259" s="12"/>
      <c r="R259" s="23">
        <f t="shared" si="12"/>
        <v>13</v>
      </c>
      <c r="S259" s="9"/>
      <c r="T259" s="9"/>
      <c r="U259" s="9"/>
      <c r="V259" s="9"/>
      <c r="W259" s="9"/>
      <c r="X259" s="9"/>
      <c r="Y259" s="9"/>
      <c r="Z259" s="9"/>
      <c r="AA259" s="9"/>
      <c r="AB259" s="9"/>
      <c r="AC259" s="237"/>
      <c r="AD259" s="23">
        <v>2</v>
      </c>
      <c r="AE259" s="23">
        <v>1</v>
      </c>
      <c r="AF259" s="23">
        <v>8</v>
      </c>
      <c r="AG259" s="23">
        <v>0</v>
      </c>
      <c r="AH259" s="23"/>
      <c r="AI259" s="23">
        <v>0</v>
      </c>
      <c r="AJ259" s="962">
        <v>2</v>
      </c>
      <c r="AK259" s="963"/>
      <c r="AL259" s="964"/>
      <c r="AM259" s="142"/>
      <c r="AN259" s="12"/>
      <c r="AO259" s="140"/>
      <c r="AP259" s="127"/>
      <c r="AQ259" s="127"/>
      <c r="AR259" s="127"/>
      <c r="AS259" s="23" t="s">
        <v>656</v>
      </c>
      <c r="AT259" s="416"/>
      <c r="AU259" s="415"/>
      <c r="AV259" s="169"/>
      <c r="AW259" s="169"/>
      <c r="AX259" s="169"/>
      <c r="AY259" s="169"/>
      <c r="AZ259" s="169"/>
      <c r="BA259" s="169"/>
      <c r="BB259" s="169"/>
    </row>
    <row r="260" spans="1:54" outlineLevel="1">
      <c r="A260" s="966"/>
      <c r="B260" s="37"/>
      <c r="C260" s="9"/>
      <c r="D260" s="9"/>
      <c r="E260" s="840"/>
      <c r="F260" s="191" t="s">
        <v>848</v>
      </c>
      <c r="G260" s="9"/>
      <c r="H260" s="9"/>
      <c r="I260" s="9"/>
      <c r="J260" s="9"/>
      <c r="K260" s="140"/>
      <c r="L260" s="140"/>
      <c r="M260" s="140"/>
      <c r="N260" s="140"/>
      <c r="O260" s="140"/>
      <c r="P260" s="140"/>
      <c r="Q260" s="12"/>
      <c r="R260" s="23">
        <f t="shared" si="12"/>
        <v>19</v>
      </c>
      <c r="S260" s="9"/>
      <c r="T260" s="9"/>
      <c r="U260" s="9"/>
      <c r="V260" s="9"/>
      <c r="W260" s="9"/>
      <c r="X260" s="9"/>
      <c r="Y260" s="9"/>
      <c r="Z260" s="9"/>
      <c r="AA260" s="9"/>
      <c r="AB260" s="9"/>
      <c r="AC260" s="237"/>
      <c r="AD260" s="23">
        <v>6</v>
      </c>
      <c r="AE260" s="23">
        <v>1</v>
      </c>
      <c r="AF260" s="23">
        <v>8</v>
      </c>
      <c r="AG260" s="23">
        <v>0</v>
      </c>
      <c r="AH260" s="23"/>
      <c r="AI260" s="23">
        <v>2</v>
      </c>
      <c r="AJ260" s="962">
        <v>2</v>
      </c>
      <c r="AK260" s="963"/>
      <c r="AL260" s="964"/>
      <c r="AM260" s="142"/>
      <c r="AN260" s="12"/>
      <c r="AO260" s="140"/>
      <c r="AP260" s="127"/>
      <c r="AQ260" s="127"/>
      <c r="AR260" s="127"/>
      <c r="AS260" s="23" t="s">
        <v>656</v>
      </c>
      <c r="AT260" s="416"/>
      <c r="AU260" s="415"/>
      <c r="AV260" s="169"/>
      <c r="AW260" s="169"/>
      <c r="AX260" s="169"/>
      <c r="AY260" s="169"/>
      <c r="AZ260" s="169"/>
      <c r="BA260" s="169"/>
      <c r="BB260" s="169"/>
    </row>
    <row r="261" spans="1:54" outlineLevel="1">
      <c r="A261" s="967" t="s">
        <v>854</v>
      </c>
      <c r="B261" s="37"/>
      <c r="C261" s="9"/>
      <c r="D261" s="9"/>
      <c r="E261" s="839" t="s">
        <v>40</v>
      </c>
      <c r="F261" s="357" t="s">
        <v>847</v>
      </c>
      <c r="G261" s="9"/>
      <c r="H261" s="9"/>
      <c r="I261" s="9"/>
      <c r="J261" s="9"/>
      <c r="K261" s="140"/>
      <c r="L261" s="140"/>
      <c r="M261" s="140"/>
      <c r="N261" s="140"/>
      <c r="O261" s="140"/>
      <c r="P261" s="140"/>
      <c r="Q261" s="12"/>
      <c r="R261" s="23">
        <f t="shared" si="12"/>
        <v>13</v>
      </c>
      <c r="S261" s="9"/>
      <c r="T261" s="9"/>
      <c r="U261" s="9"/>
      <c r="V261" s="9"/>
      <c r="W261" s="9"/>
      <c r="X261" s="9"/>
      <c r="Y261" s="9"/>
      <c r="Z261" s="9"/>
      <c r="AA261" s="9"/>
      <c r="AB261" s="9"/>
      <c r="AC261" s="237"/>
      <c r="AD261" s="23">
        <v>2</v>
      </c>
      <c r="AE261" s="23">
        <v>1</v>
      </c>
      <c r="AF261" s="23">
        <v>8</v>
      </c>
      <c r="AG261" s="23">
        <v>0</v>
      </c>
      <c r="AH261" s="23"/>
      <c r="AI261" s="23">
        <v>0</v>
      </c>
      <c r="AJ261" s="962">
        <v>2</v>
      </c>
      <c r="AK261" s="963"/>
      <c r="AL261" s="964"/>
      <c r="AM261" s="142"/>
      <c r="AN261" s="12"/>
      <c r="AO261" s="140"/>
      <c r="AP261" s="127"/>
      <c r="AQ261" s="127"/>
      <c r="AR261" s="127"/>
      <c r="AS261" s="23" t="s">
        <v>656</v>
      </c>
      <c r="AT261" s="416"/>
      <c r="AU261" s="415"/>
      <c r="AV261" s="169"/>
      <c r="AW261" s="169"/>
      <c r="AX261" s="169"/>
      <c r="AY261" s="169"/>
      <c r="AZ261" s="169"/>
      <c r="BA261" s="169"/>
      <c r="BB261" s="169"/>
    </row>
    <row r="262" spans="1:54" outlineLevel="1">
      <c r="A262" s="968"/>
      <c r="B262" s="37"/>
      <c r="C262" s="9"/>
      <c r="D262" s="9"/>
      <c r="E262" s="840"/>
      <c r="F262" s="357" t="s">
        <v>848</v>
      </c>
      <c r="G262" s="9"/>
      <c r="H262" s="9"/>
      <c r="I262" s="9"/>
      <c r="J262" s="9"/>
      <c r="K262" s="140"/>
      <c r="L262" s="140"/>
      <c r="M262" s="140"/>
      <c r="N262" s="140"/>
      <c r="O262" s="140"/>
      <c r="P262" s="140"/>
      <c r="Q262" s="12"/>
      <c r="R262" s="23">
        <f t="shared" si="12"/>
        <v>17</v>
      </c>
      <c r="S262" s="9"/>
      <c r="T262" s="9"/>
      <c r="U262" s="9"/>
      <c r="V262" s="9"/>
      <c r="W262" s="9"/>
      <c r="X262" s="9"/>
      <c r="Y262" s="9"/>
      <c r="Z262" s="9"/>
      <c r="AA262" s="9"/>
      <c r="AB262" s="9"/>
      <c r="AC262" s="237"/>
      <c r="AD262" s="23">
        <v>4</v>
      </c>
      <c r="AE262" s="23">
        <v>1</v>
      </c>
      <c r="AF262" s="23">
        <v>8</v>
      </c>
      <c r="AG262" s="23">
        <v>0</v>
      </c>
      <c r="AH262" s="23"/>
      <c r="AI262" s="23">
        <v>2</v>
      </c>
      <c r="AJ262" s="962">
        <v>2</v>
      </c>
      <c r="AK262" s="963"/>
      <c r="AL262" s="964"/>
      <c r="AM262" s="142"/>
      <c r="AN262" s="12"/>
      <c r="AO262" s="140"/>
      <c r="AP262" s="127"/>
      <c r="AQ262" s="127"/>
      <c r="AR262" s="127"/>
      <c r="AS262" s="23" t="s">
        <v>656</v>
      </c>
      <c r="AT262" s="416"/>
      <c r="AU262" s="415"/>
      <c r="AV262" s="169"/>
      <c r="AW262" s="169"/>
      <c r="AX262" s="169"/>
      <c r="AY262" s="169"/>
      <c r="AZ262" s="169"/>
      <c r="BA262" s="169"/>
      <c r="BB262" s="169"/>
    </row>
    <row r="263" spans="1:54" outlineLevel="1">
      <c r="A263" s="967" t="s">
        <v>855</v>
      </c>
      <c r="B263" s="37"/>
      <c r="C263" s="9"/>
      <c r="D263" s="9"/>
      <c r="E263" s="839" t="s">
        <v>40</v>
      </c>
      <c r="F263" s="357" t="s">
        <v>847</v>
      </c>
      <c r="G263" s="9"/>
      <c r="H263" s="9"/>
      <c r="I263" s="9"/>
      <c r="J263" s="9"/>
      <c r="K263" s="140"/>
      <c r="L263" s="140"/>
      <c r="M263" s="140"/>
      <c r="N263" s="140"/>
      <c r="O263" s="140"/>
      <c r="P263" s="140"/>
      <c r="Q263" s="12"/>
      <c r="R263" s="23">
        <f t="shared" si="12"/>
        <v>13</v>
      </c>
      <c r="S263" s="9"/>
      <c r="T263" s="9"/>
      <c r="U263" s="9"/>
      <c r="V263" s="9"/>
      <c r="W263" s="9"/>
      <c r="X263" s="9"/>
      <c r="Y263" s="9"/>
      <c r="Z263" s="9"/>
      <c r="AA263" s="9"/>
      <c r="AB263" s="9"/>
      <c r="AC263" s="237"/>
      <c r="AD263" s="23">
        <v>2</v>
      </c>
      <c r="AE263" s="23">
        <v>1</v>
      </c>
      <c r="AF263" s="23">
        <v>8</v>
      </c>
      <c r="AG263" s="23">
        <v>0</v>
      </c>
      <c r="AH263" s="23"/>
      <c r="AI263" s="23">
        <v>0</v>
      </c>
      <c r="AJ263" s="962">
        <v>2</v>
      </c>
      <c r="AK263" s="963"/>
      <c r="AL263" s="964"/>
      <c r="AM263" s="142"/>
      <c r="AN263" s="12"/>
      <c r="AO263" s="140"/>
      <c r="AP263" s="127"/>
      <c r="AQ263" s="127"/>
      <c r="AR263" s="127"/>
      <c r="AS263" s="23" t="s">
        <v>656</v>
      </c>
      <c r="AT263" s="416"/>
      <c r="AU263" s="415"/>
      <c r="AV263" s="169"/>
      <c r="AW263" s="169"/>
      <c r="AX263" s="169"/>
      <c r="AY263" s="169"/>
      <c r="AZ263" s="169"/>
      <c r="BA263" s="169"/>
      <c r="BB263" s="169"/>
    </row>
    <row r="264" spans="1:54" outlineLevel="1">
      <c r="A264" s="968"/>
      <c r="B264" s="37"/>
      <c r="C264" s="9"/>
      <c r="D264" s="9"/>
      <c r="E264" s="840"/>
      <c r="F264" s="357" t="s">
        <v>848</v>
      </c>
      <c r="G264" s="9"/>
      <c r="H264" s="9"/>
      <c r="I264" s="9"/>
      <c r="J264" s="9"/>
      <c r="K264" s="140"/>
      <c r="L264" s="140"/>
      <c r="M264" s="140"/>
      <c r="N264" s="140"/>
      <c r="O264" s="140"/>
      <c r="P264" s="140"/>
      <c r="Q264" s="12"/>
      <c r="R264" s="23">
        <f t="shared" si="12"/>
        <v>17</v>
      </c>
      <c r="S264" s="9"/>
      <c r="T264" s="9"/>
      <c r="U264" s="9"/>
      <c r="V264" s="9"/>
      <c r="W264" s="9"/>
      <c r="X264" s="9"/>
      <c r="Y264" s="9"/>
      <c r="Z264" s="9"/>
      <c r="AA264" s="9"/>
      <c r="AB264" s="9"/>
      <c r="AC264" s="237"/>
      <c r="AD264" s="23">
        <v>4</v>
      </c>
      <c r="AE264" s="23">
        <v>1</v>
      </c>
      <c r="AF264" s="23">
        <v>8</v>
      </c>
      <c r="AG264" s="23">
        <v>0</v>
      </c>
      <c r="AH264" s="23"/>
      <c r="AI264" s="23">
        <v>2</v>
      </c>
      <c r="AJ264" s="962">
        <v>2</v>
      </c>
      <c r="AK264" s="963"/>
      <c r="AL264" s="964"/>
      <c r="AM264" s="142"/>
      <c r="AN264" s="12"/>
      <c r="AO264" s="140"/>
      <c r="AP264" s="127"/>
      <c r="AQ264" s="127"/>
      <c r="AR264" s="127"/>
      <c r="AS264" s="23" t="s">
        <v>656</v>
      </c>
      <c r="AT264" s="416"/>
      <c r="AU264" s="415"/>
      <c r="AV264" s="169"/>
      <c r="AW264" s="169"/>
      <c r="AX264" s="169"/>
      <c r="AY264" s="169"/>
      <c r="AZ264" s="169"/>
      <c r="BA264" s="169"/>
      <c r="BB264" s="169"/>
    </row>
    <row r="265" spans="1:54">
      <c r="A265" s="969" t="s">
        <v>856</v>
      </c>
      <c r="B265" s="37"/>
      <c r="C265" s="9"/>
      <c r="D265" s="9"/>
      <c r="E265" s="839" t="s">
        <v>40</v>
      </c>
      <c r="F265" s="358" t="s">
        <v>847</v>
      </c>
      <c r="G265" s="9"/>
      <c r="H265" s="9"/>
      <c r="I265" s="9"/>
      <c r="J265" s="9"/>
      <c r="K265" s="140"/>
      <c r="L265" s="140"/>
      <c r="M265" s="140"/>
      <c r="N265" s="140"/>
      <c r="O265" s="140"/>
      <c r="P265" s="140"/>
      <c r="Q265" s="12"/>
      <c r="R265" s="23">
        <f t="shared" si="12"/>
        <v>13</v>
      </c>
      <c r="S265" s="9"/>
      <c r="T265" s="9"/>
      <c r="U265" s="9"/>
      <c r="V265" s="9"/>
      <c r="W265" s="9"/>
      <c r="X265" s="9"/>
      <c r="Y265" s="9"/>
      <c r="Z265" s="9"/>
      <c r="AA265" s="9"/>
      <c r="AB265" s="9"/>
      <c r="AC265" s="237"/>
      <c r="AD265" s="23">
        <v>2</v>
      </c>
      <c r="AE265" s="23">
        <v>1</v>
      </c>
      <c r="AF265" s="23">
        <v>8</v>
      </c>
      <c r="AG265" s="23">
        <v>0</v>
      </c>
      <c r="AH265" s="23"/>
      <c r="AI265" s="23">
        <v>0</v>
      </c>
      <c r="AJ265" s="962">
        <v>2</v>
      </c>
      <c r="AK265" s="963"/>
      <c r="AL265" s="964"/>
      <c r="AM265" s="142"/>
      <c r="AN265" s="12"/>
      <c r="AO265" s="140"/>
      <c r="AP265" s="127"/>
      <c r="AQ265" s="127"/>
      <c r="AR265" s="127"/>
      <c r="AS265" s="23" t="s">
        <v>656</v>
      </c>
      <c r="AT265" s="416"/>
      <c r="AU265" s="415"/>
      <c r="AV265" s="169"/>
      <c r="AW265" s="169"/>
      <c r="AX265" s="169"/>
      <c r="AY265" s="169"/>
      <c r="AZ265" s="169"/>
      <c r="BA265" s="169"/>
      <c r="BB265" s="169"/>
    </row>
    <row r="266" spans="1:54">
      <c r="A266" s="970"/>
      <c r="B266" s="37"/>
      <c r="C266" s="9"/>
      <c r="D266" s="9"/>
      <c r="E266" s="840" t="s">
        <v>40</v>
      </c>
      <c r="F266" s="358" t="s">
        <v>848</v>
      </c>
      <c r="G266" s="9"/>
      <c r="H266" s="9"/>
      <c r="I266" s="9"/>
      <c r="J266" s="9"/>
      <c r="K266" s="140"/>
      <c r="L266" s="140"/>
      <c r="M266" s="140"/>
      <c r="N266" s="140"/>
      <c r="O266" s="140"/>
      <c r="P266" s="140"/>
      <c r="Q266" s="12"/>
      <c r="R266" s="23">
        <f t="shared" si="12"/>
        <v>17</v>
      </c>
      <c r="S266" s="9"/>
      <c r="T266" s="9"/>
      <c r="U266" s="9"/>
      <c r="V266" s="9"/>
      <c r="W266" s="9"/>
      <c r="X266" s="9"/>
      <c r="Y266" s="9"/>
      <c r="Z266" s="9"/>
      <c r="AA266" s="9"/>
      <c r="AB266" s="9"/>
      <c r="AC266" s="237"/>
      <c r="AD266" s="23">
        <v>4</v>
      </c>
      <c r="AE266" s="23">
        <v>1</v>
      </c>
      <c r="AF266" s="23">
        <v>8</v>
      </c>
      <c r="AG266" s="23">
        <v>0</v>
      </c>
      <c r="AH266" s="23"/>
      <c r="AI266" s="23">
        <v>2</v>
      </c>
      <c r="AJ266" s="962">
        <v>2</v>
      </c>
      <c r="AK266" s="963"/>
      <c r="AL266" s="964"/>
      <c r="AM266" s="142"/>
      <c r="AN266" s="12"/>
      <c r="AO266" s="140"/>
      <c r="AP266" s="127"/>
      <c r="AQ266" s="127"/>
      <c r="AR266" s="127"/>
      <c r="AS266" s="23" t="s">
        <v>656</v>
      </c>
      <c r="AT266" s="416"/>
      <c r="AU266" s="415"/>
      <c r="AV266" s="169"/>
      <c r="AW266" s="169"/>
      <c r="AX266" s="169"/>
      <c r="AY266" s="169"/>
      <c r="AZ266" s="169"/>
      <c r="BA266" s="169"/>
      <c r="BB266" s="169"/>
    </row>
  </sheetData>
  <autoFilter ref="A2:AT266"/>
  <mergeCells count="273">
    <mergeCell ref="A263:A264"/>
    <mergeCell ref="E263:E264"/>
    <mergeCell ref="AJ263:AL263"/>
    <mergeCell ref="AJ264:AL264"/>
    <mergeCell ref="A265:A266"/>
    <mergeCell ref="E265:E266"/>
    <mergeCell ref="AJ265:AL265"/>
    <mergeCell ref="AJ266:AL266"/>
    <mergeCell ref="A259:A260"/>
    <mergeCell ref="E259:E260"/>
    <mergeCell ref="AJ259:AL259"/>
    <mergeCell ref="AJ260:AL260"/>
    <mergeCell ref="A261:A262"/>
    <mergeCell ref="E261:E262"/>
    <mergeCell ref="AJ261:AL261"/>
    <mergeCell ref="AJ262:AL262"/>
    <mergeCell ref="A255:A256"/>
    <mergeCell ref="E255:E256"/>
    <mergeCell ref="AJ255:AL255"/>
    <mergeCell ref="AJ256:AL256"/>
    <mergeCell ref="A257:A258"/>
    <mergeCell ref="E257:E258"/>
    <mergeCell ref="AJ257:AL257"/>
    <mergeCell ref="AJ258:AL258"/>
    <mergeCell ref="A251:A252"/>
    <mergeCell ref="E251:E252"/>
    <mergeCell ref="AJ251:AL251"/>
    <mergeCell ref="AJ252:AL252"/>
    <mergeCell ref="A253:A254"/>
    <mergeCell ref="E253:E254"/>
    <mergeCell ref="AJ253:AL253"/>
    <mergeCell ref="AJ254:AL254"/>
    <mergeCell ref="A249:A250"/>
    <mergeCell ref="E249:E250"/>
    <mergeCell ref="AJ249:AL249"/>
    <mergeCell ref="AJ250:AL250"/>
    <mergeCell ref="AM219:AM221"/>
    <mergeCell ref="AN219:AN221"/>
    <mergeCell ref="AO219:AO221"/>
    <mergeCell ref="AP219:AP221"/>
    <mergeCell ref="AQ219:AQ221"/>
    <mergeCell ref="AG219:AG221"/>
    <mergeCell ref="AH219:AH221"/>
    <mergeCell ref="AI219:AI221"/>
    <mergeCell ref="AJ219:AJ221"/>
    <mergeCell ref="AK219:AK221"/>
    <mergeCell ref="AL219:AL221"/>
    <mergeCell ref="AA219:AA221"/>
    <mergeCell ref="AB219:AB221"/>
    <mergeCell ref="AC219:AC221"/>
    <mergeCell ref="AD219:AD221"/>
    <mergeCell ref="P219:P221"/>
    <mergeCell ref="Q219:Q221"/>
    <mergeCell ref="R219:R221"/>
    <mergeCell ref="S219:S221"/>
    <mergeCell ref="T219:T221"/>
    <mergeCell ref="AB214:AB215"/>
    <mergeCell ref="AC214:AC215"/>
    <mergeCell ref="AD214:AD215"/>
    <mergeCell ref="AS219:AS221"/>
    <mergeCell ref="AT219:AT221"/>
    <mergeCell ref="A237:A238"/>
    <mergeCell ref="B237:B238"/>
    <mergeCell ref="AR219:AR221"/>
    <mergeCell ref="A219:A221"/>
    <mergeCell ref="K219:K221"/>
    <mergeCell ref="L219:L221"/>
    <mergeCell ref="M219:M221"/>
    <mergeCell ref="N219:N221"/>
    <mergeCell ref="AE219:AE221"/>
    <mergeCell ref="AF219:AF221"/>
    <mergeCell ref="U219:U221"/>
    <mergeCell ref="V219:V221"/>
    <mergeCell ref="W219:W221"/>
    <mergeCell ref="X219:X221"/>
    <mergeCell ref="Y219:Y221"/>
    <mergeCell ref="Z219:Z221"/>
    <mergeCell ref="O219:O221"/>
    <mergeCell ref="A200:A203"/>
    <mergeCell ref="BB205:BB206"/>
    <mergeCell ref="Q214:Q215"/>
    <mergeCell ref="R214:R215"/>
    <mergeCell ref="S214:S215"/>
    <mergeCell ref="T214:T215"/>
    <mergeCell ref="U214:U215"/>
    <mergeCell ref="V214:V215"/>
    <mergeCell ref="W214:W215"/>
    <mergeCell ref="X214:X215"/>
    <mergeCell ref="AK214:AK215"/>
    <mergeCell ref="AL214:AL215"/>
    <mergeCell ref="AM214:AM215"/>
    <mergeCell ref="AN214:AN215"/>
    <mergeCell ref="AO214:AO215"/>
    <mergeCell ref="AI214:AI215"/>
    <mergeCell ref="AJ214:AJ215"/>
    <mergeCell ref="AE214:AE215"/>
    <mergeCell ref="AF214:AF215"/>
    <mergeCell ref="AG214:AG215"/>
    <mergeCell ref="AH214:AH215"/>
    <mergeCell ref="Y214:Y215"/>
    <mergeCell ref="Z214:Z215"/>
    <mergeCell ref="AA214:AA215"/>
    <mergeCell ref="AM197:AM199"/>
    <mergeCell ref="AN197:AN199"/>
    <mergeCell ref="AO197:AO199"/>
    <mergeCell ref="AP197:AP199"/>
    <mergeCell ref="AQ197:AQ199"/>
    <mergeCell ref="AR197:AR199"/>
    <mergeCell ref="AG197:AG199"/>
    <mergeCell ref="AH197:AH199"/>
    <mergeCell ref="AI197:AI199"/>
    <mergeCell ref="AJ197:AJ199"/>
    <mergeCell ref="AK197:AK199"/>
    <mergeCell ref="AL197:AL199"/>
    <mergeCell ref="AA197:AA199"/>
    <mergeCell ref="AB197:AB199"/>
    <mergeCell ref="AC197:AC199"/>
    <mergeCell ref="AD197:AD199"/>
    <mergeCell ref="AE197:AE199"/>
    <mergeCell ref="AF197:AF199"/>
    <mergeCell ref="U197:U199"/>
    <mergeCell ref="V197:V199"/>
    <mergeCell ref="W197:W199"/>
    <mergeCell ref="X197:X199"/>
    <mergeCell ref="Y197:Y199"/>
    <mergeCell ref="Z197:Z199"/>
    <mergeCell ref="A173:A194"/>
    <mergeCell ref="A197:A199"/>
    <mergeCell ref="Q197:Q199"/>
    <mergeCell ref="R197:R199"/>
    <mergeCell ref="S197:S199"/>
    <mergeCell ref="T197:T199"/>
    <mergeCell ref="A129:A131"/>
    <mergeCell ref="A132:A133"/>
    <mergeCell ref="A142:A147"/>
    <mergeCell ref="A148:A154"/>
    <mergeCell ref="A155:A157"/>
    <mergeCell ref="A169:A172"/>
    <mergeCell ref="B127:B128"/>
    <mergeCell ref="D127:D128"/>
    <mergeCell ref="E127:E128"/>
    <mergeCell ref="F127:F128"/>
    <mergeCell ref="G127:G128"/>
    <mergeCell ref="K127:K128"/>
    <mergeCell ref="B125:B126"/>
    <mergeCell ref="D125:D126"/>
    <mergeCell ref="E125:E126"/>
    <mergeCell ref="F125:F126"/>
    <mergeCell ref="G125:G126"/>
    <mergeCell ref="K125:K126"/>
    <mergeCell ref="D123:D124"/>
    <mergeCell ref="E123:E124"/>
    <mergeCell ref="F123:F124"/>
    <mergeCell ref="G123:G124"/>
    <mergeCell ref="K123:K124"/>
    <mergeCell ref="B121:B122"/>
    <mergeCell ref="D121:D122"/>
    <mergeCell ref="E121:E122"/>
    <mergeCell ref="F121:F122"/>
    <mergeCell ref="G121:G122"/>
    <mergeCell ref="K121:K122"/>
    <mergeCell ref="K117:K118"/>
    <mergeCell ref="B119:B120"/>
    <mergeCell ref="D119:D120"/>
    <mergeCell ref="E119:E120"/>
    <mergeCell ref="F119:F120"/>
    <mergeCell ref="G119:G120"/>
    <mergeCell ref="K119:K120"/>
    <mergeCell ref="AU87:AU89"/>
    <mergeCell ref="A93:A102"/>
    <mergeCell ref="A103:A105"/>
    <mergeCell ref="A108:A116"/>
    <mergeCell ref="A117:A128"/>
    <mergeCell ref="B117:B118"/>
    <mergeCell ref="D117:D118"/>
    <mergeCell ref="E117:E118"/>
    <mergeCell ref="F117:F118"/>
    <mergeCell ref="G117:G118"/>
    <mergeCell ref="B87:B89"/>
    <mergeCell ref="D87:D89"/>
    <mergeCell ref="E87:E89"/>
    <mergeCell ref="F87:F89"/>
    <mergeCell ref="K87:K89"/>
    <mergeCell ref="AT87:AT89"/>
    <mergeCell ref="B123:B124"/>
    <mergeCell ref="F84:F86"/>
    <mergeCell ref="K84:K86"/>
    <mergeCell ref="AT84:AT86"/>
    <mergeCell ref="AU84:AU86"/>
    <mergeCell ref="B81:B83"/>
    <mergeCell ref="D81:D83"/>
    <mergeCell ref="E81:E83"/>
    <mergeCell ref="F81:F83"/>
    <mergeCell ref="K81:K83"/>
    <mergeCell ref="AT81:AT83"/>
    <mergeCell ref="K42:K44"/>
    <mergeCell ref="A45:A66"/>
    <mergeCell ref="A69:A73"/>
    <mergeCell ref="AT69:AT72"/>
    <mergeCell ref="AU69:AU72"/>
    <mergeCell ref="A74:A92"/>
    <mergeCell ref="B74:B76"/>
    <mergeCell ref="D74:D76"/>
    <mergeCell ref="E74:E76"/>
    <mergeCell ref="F74:F76"/>
    <mergeCell ref="K74:K76"/>
    <mergeCell ref="AT74:AT76"/>
    <mergeCell ref="AU74:AU76"/>
    <mergeCell ref="B78:B80"/>
    <mergeCell ref="D78:D80"/>
    <mergeCell ref="E78:E80"/>
    <mergeCell ref="F78:F80"/>
    <mergeCell ref="K78:K80"/>
    <mergeCell ref="AT78:AT80"/>
    <mergeCell ref="AU78:AU80"/>
    <mergeCell ref="AU81:AU83"/>
    <mergeCell ref="B84:B86"/>
    <mergeCell ref="D84:D86"/>
    <mergeCell ref="E84:E86"/>
    <mergeCell ref="K36:K38"/>
    <mergeCell ref="L36:L38"/>
    <mergeCell ref="B33:B35"/>
    <mergeCell ref="D33:D35"/>
    <mergeCell ref="E33:E35"/>
    <mergeCell ref="F33:F35"/>
    <mergeCell ref="K33:K35"/>
    <mergeCell ref="L33:L35"/>
    <mergeCell ref="B39:B41"/>
    <mergeCell ref="D39:D41"/>
    <mergeCell ref="E39:E41"/>
    <mergeCell ref="F39:F41"/>
    <mergeCell ref="K39:K41"/>
    <mergeCell ref="K30:K32"/>
    <mergeCell ref="L30:L32"/>
    <mergeCell ref="K24:K26"/>
    <mergeCell ref="L24:L26"/>
    <mergeCell ref="B27:B29"/>
    <mergeCell ref="D27:D29"/>
    <mergeCell ref="E27:E29"/>
    <mergeCell ref="F27:F29"/>
    <mergeCell ref="K27:K29"/>
    <mergeCell ref="L27:L29"/>
    <mergeCell ref="K15:K17"/>
    <mergeCell ref="L15:L17"/>
    <mergeCell ref="K19:K20"/>
    <mergeCell ref="B21:B23"/>
    <mergeCell ref="D21:D23"/>
    <mergeCell ref="E21:E23"/>
    <mergeCell ref="F21:F23"/>
    <mergeCell ref="K21:K23"/>
    <mergeCell ref="L21:L23"/>
    <mergeCell ref="A4:A14"/>
    <mergeCell ref="A15:A44"/>
    <mergeCell ref="B15:B17"/>
    <mergeCell ref="D15:D17"/>
    <mergeCell ref="E15:E17"/>
    <mergeCell ref="F15:F17"/>
    <mergeCell ref="B24:B26"/>
    <mergeCell ref="D24:D26"/>
    <mergeCell ref="E24:E26"/>
    <mergeCell ref="F24:F26"/>
    <mergeCell ref="B30:B32"/>
    <mergeCell ref="D30:D32"/>
    <mergeCell ref="E30:E32"/>
    <mergeCell ref="F30:F32"/>
    <mergeCell ref="B36:B38"/>
    <mergeCell ref="D36:D38"/>
    <mergeCell ref="E36:E38"/>
    <mergeCell ref="F36:F38"/>
    <mergeCell ref="B42:B44"/>
    <mergeCell ref="D42:D44"/>
    <mergeCell ref="E42:E44"/>
    <mergeCell ref="F42:F44"/>
  </mergeCells>
  <phoneticPr fontId="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9">
    <outlinePr summaryRight="0"/>
  </sheetPr>
  <dimension ref="B1:AF19"/>
  <sheetViews>
    <sheetView topLeftCell="B2" zoomScale="70" zoomScaleNormal="70" workbookViewId="0">
      <selection activeCell="AE7" sqref="AE7"/>
    </sheetView>
  </sheetViews>
  <sheetFormatPr defaultColWidth="11" defaultRowHeight="15.75" outlineLevelCol="1"/>
  <cols>
    <col min="1" max="1" width="4.125" style="420" customWidth="1"/>
    <col min="2" max="2" width="18.375" style="420" customWidth="1"/>
    <col min="3" max="3" width="6" style="420" customWidth="1"/>
    <col min="4" max="4" width="54" style="420" bestFit="1" customWidth="1"/>
    <col min="5" max="5" width="7.375" style="420" customWidth="1"/>
    <col min="6" max="6" width="9.625" style="420" hidden="1" customWidth="1"/>
    <col min="7" max="7" width="13.625" style="420" hidden="1" customWidth="1"/>
    <col min="8" max="8" width="12.375" style="420" hidden="1" customWidth="1"/>
    <col min="9" max="9" width="9.125" style="420" customWidth="1"/>
    <col min="10" max="10" width="9.625" style="420" customWidth="1"/>
    <col min="11" max="11" width="12" style="420" hidden="1" customWidth="1"/>
    <col min="12" max="15" width="8.625" style="420" hidden="1" customWidth="1"/>
    <col min="16" max="16" width="12" style="420" customWidth="1" collapsed="1"/>
    <col min="17" max="17" width="8.625" style="420" hidden="1" customWidth="1" outlineLevel="1"/>
    <col min="18" max="18" width="11" style="420" hidden="1" customWidth="1" outlineLevel="1"/>
    <col min="19" max="19" width="8.625" style="420" hidden="1" customWidth="1" outlineLevel="1"/>
    <col min="20" max="21" width="6.625" style="420" hidden="1" customWidth="1" outlineLevel="1"/>
    <col min="22" max="22" width="6.125" style="420" hidden="1" customWidth="1" outlineLevel="1"/>
    <col min="23" max="23" width="6.625" style="420" hidden="1" customWidth="1" outlineLevel="1"/>
    <col min="24" max="24" width="10.375" style="420" hidden="1" customWidth="1" outlineLevel="1"/>
    <col min="25" max="25" width="9.125" style="420" hidden="1" customWidth="1" outlineLevel="1"/>
    <col min="26" max="26" width="6.625" style="420" hidden="1" customWidth="1" outlineLevel="1"/>
    <col min="27" max="27" width="11.625" style="420" hidden="1" customWidth="1" outlineLevel="1"/>
    <col min="28" max="28" width="17.375" style="420" bestFit="1" customWidth="1"/>
    <col min="29" max="29" width="8.625" style="420" customWidth="1"/>
    <col min="30" max="30" width="9.625" style="420" customWidth="1"/>
    <col min="31" max="31" width="48.625" style="420" customWidth="1"/>
    <col min="32" max="32" width="18.125" style="420" customWidth="1"/>
    <col min="33" max="16384" width="11" style="420"/>
  </cols>
  <sheetData>
    <row r="1" spans="2:32" ht="18.75" customHeight="1">
      <c r="B1" s="419"/>
      <c r="C1" s="419"/>
      <c r="E1" s="421"/>
      <c r="F1" s="421"/>
      <c r="G1" s="421"/>
      <c r="H1" s="421"/>
      <c r="I1" s="421"/>
      <c r="J1" s="422"/>
      <c r="K1" s="422"/>
      <c r="L1" s="421"/>
      <c r="M1" s="421"/>
      <c r="N1" s="421"/>
      <c r="O1" s="421"/>
      <c r="Q1" s="423"/>
      <c r="R1" s="423"/>
      <c r="S1" s="423"/>
      <c r="T1" s="424"/>
      <c r="U1" s="423"/>
      <c r="V1" s="423"/>
      <c r="W1" s="425"/>
      <c r="X1" s="424"/>
      <c r="Y1" s="424"/>
      <c r="Z1" s="424"/>
      <c r="AA1" s="424"/>
      <c r="AB1" s="424"/>
      <c r="AC1" s="424"/>
      <c r="AD1" s="424"/>
    </row>
    <row r="2" spans="2:32" ht="18.75" customHeight="1">
      <c r="B2" s="426"/>
      <c r="C2" s="426"/>
      <c r="E2" s="421"/>
      <c r="F2" s="421"/>
      <c r="G2" s="421"/>
      <c r="H2" s="421"/>
      <c r="I2" s="421"/>
      <c r="J2" s="422"/>
      <c r="K2" s="422"/>
      <c r="L2" s="421"/>
      <c r="M2" s="421"/>
      <c r="N2" s="421"/>
      <c r="O2" s="421"/>
      <c r="Q2" s="427"/>
      <c r="R2" s="427"/>
      <c r="S2" s="427"/>
      <c r="T2" s="427"/>
      <c r="U2" s="427"/>
      <c r="V2" s="428"/>
      <c r="W2" s="427"/>
      <c r="X2" s="427"/>
      <c r="Y2" s="427"/>
      <c r="Z2" s="427"/>
      <c r="AA2" s="427"/>
      <c r="AB2" s="427"/>
      <c r="AC2" s="427"/>
      <c r="AD2" s="427"/>
    </row>
    <row r="3" spans="2:32" ht="18.75" customHeight="1">
      <c r="B3" s="429" t="s">
        <v>963</v>
      </c>
      <c r="C3" s="429"/>
      <c r="E3" s="430"/>
      <c r="F3" s="430"/>
      <c r="G3" s="430"/>
      <c r="H3" s="430"/>
      <c r="I3" s="430"/>
    </row>
    <row r="4" spans="2:32" ht="47.25">
      <c r="B4" s="431" t="s">
        <v>964</v>
      </c>
      <c r="C4" s="431" t="s">
        <v>965</v>
      </c>
      <c r="D4" s="432" t="s">
        <v>966</v>
      </c>
      <c r="E4" s="431" t="s">
        <v>967</v>
      </c>
      <c r="F4" s="431" t="s">
        <v>968</v>
      </c>
      <c r="G4" s="431" t="s">
        <v>969</v>
      </c>
      <c r="H4" s="431" t="s">
        <v>970</v>
      </c>
      <c r="I4" s="433" t="s">
        <v>971</v>
      </c>
      <c r="J4" s="433" t="s">
        <v>972</v>
      </c>
      <c r="K4" s="434" t="s">
        <v>973</v>
      </c>
      <c r="L4" s="434" t="s">
        <v>974</v>
      </c>
      <c r="M4" s="434" t="s">
        <v>975</v>
      </c>
      <c r="N4" s="434" t="s">
        <v>976</v>
      </c>
      <c r="O4" s="434" t="s">
        <v>977</v>
      </c>
      <c r="P4" s="435" t="s">
        <v>978</v>
      </c>
      <c r="Q4" s="436" t="s">
        <v>979</v>
      </c>
      <c r="R4" s="436" t="s">
        <v>980</v>
      </c>
      <c r="S4" s="436" t="s">
        <v>981</v>
      </c>
      <c r="T4" s="437" t="s">
        <v>982</v>
      </c>
      <c r="U4" s="437" t="s">
        <v>983</v>
      </c>
      <c r="V4" s="437" t="s">
        <v>984</v>
      </c>
      <c r="W4" s="437" t="s">
        <v>985</v>
      </c>
      <c r="X4" s="437" t="s">
        <v>986</v>
      </c>
      <c r="Y4" s="437" t="s">
        <v>987</v>
      </c>
      <c r="Z4" s="437" t="s">
        <v>988</v>
      </c>
      <c r="AA4" s="436" t="s">
        <v>989</v>
      </c>
      <c r="AB4" s="433" t="s">
        <v>990</v>
      </c>
      <c r="AC4" s="433" t="s">
        <v>991</v>
      </c>
      <c r="AD4" s="433" t="s">
        <v>992</v>
      </c>
      <c r="AE4" s="433" t="s">
        <v>993</v>
      </c>
    </row>
    <row r="5" spans="2:32" ht="79.349999999999994" customHeight="1">
      <c r="B5" s="971" t="s">
        <v>994</v>
      </c>
      <c r="C5" s="438"/>
      <c r="D5" s="439" t="s">
        <v>995</v>
      </c>
      <c r="E5" s="438" t="s">
        <v>996</v>
      </c>
      <c r="F5" s="440"/>
      <c r="G5" s="440"/>
      <c r="H5" s="440"/>
      <c r="I5" s="441">
        <v>4</v>
      </c>
      <c r="J5" s="438" t="s">
        <v>997</v>
      </c>
      <c r="K5" s="438"/>
      <c r="L5" s="440"/>
      <c r="M5" s="440"/>
      <c r="N5" s="440"/>
      <c r="O5" s="440"/>
      <c r="P5" s="441">
        <v>7</v>
      </c>
      <c r="Q5" s="441"/>
      <c r="R5" s="441">
        <v>2</v>
      </c>
      <c r="S5" s="441"/>
      <c r="T5" s="441"/>
      <c r="U5" s="441">
        <v>3</v>
      </c>
      <c r="V5" s="441">
        <v>0</v>
      </c>
      <c r="W5" s="441">
        <v>0</v>
      </c>
      <c r="X5" s="441"/>
      <c r="Y5" s="442"/>
      <c r="Z5" s="441"/>
      <c r="AA5" s="441">
        <v>2</v>
      </c>
      <c r="AB5" s="443" t="s">
        <v>998</v>
      </c>
      <c r="AC5" s="441"/>
      <c r="AD5" s="444" t="s">
        <v>999</v>
      </c>
      <c r="AE5" s="439" t="s">
        <v>1000</v>
      </c>
      <c r="AF5" s="445"/>
    </row>
    <row r="6" spans="2:32" ht="29.1" customHeight="1">
      <c r="B6" s="972"/>
      <c r="C6" s="438"/>
      <c r="D6" s="446" t="s">
        <v>1001</v>
      </c>
      <c r="E6" s="447" t="s">
        <v>1002</v>
      </c>
      <c r="F6" s="448"/>
      <c r="G6" s="448"/>
      <c r="H6" s="448"/>
      <c r="I6" s="449"/>
      <c r="J6" s="447" t="s">
        <v>1003</v>
      </c>
      <c r="K6" s="447"/>
      <c r="L6" s="448"/>
      <c r="M6" s="448"/>
      <c r="N6" s="448"/>
      <c r="O6" s="448"/>
      <c r="P6" s="450">
        <v>4</v>
      </c>
      <c r="Q6" s="449"/>
      <c r="R6" s="449"/>
      <c r="S6" s="449"/>
      <c r="T6" s="449"/>
      <c r="U6" s="449"/>
      <c r="V6" s="449"/>
      <c r="W6" s="449"/>
      <c r="X6" s="449"/>
      <c r="Y6" s="449"/>
      <c r="Z6" s="449"/>
      <c r="AA6" s="449"/>
      <c r="AB6" s="451">
        <v>42515</v>
      </c>
      <c r="AC6" s="441"/>
      <c r="AD6" s="444" t="s">
        <v>1004</v>
      </c>
      <c r="AE6" s="452" t="s">
        <v>1005</v>
      </c>
      <c r="AF6" s="445"/>
    </row>
    <row r="7" spans="2:32" ht="126">
      <c r="B7" s="972"/>
      <c r="C7" s="438"/>
      <c r="D7" s="453" t="s">
        <v>1006</v>
      </c>
      <c r="E7" s="449" t="s">
        <v>1007</v>
      </c>
      <c r="F7" s="449" t="s">
        <v>1008</v>
      </c>
      <c r="G7" s="448"/>
      <c r="H7" s="448"/>
      <c r="I7" s="449">
        <f>L7+P6</f>
        <v>4</v>
      </c>
      <c r="J7" s="447" t="s">
        <v>1009</v>
      </c>
      <c r="K7" s="447"/>
      <c r="L7" s="448"/>
      <c r="M7" s="448"/>
      <c r="N7" s="448"/>
      <c r="O7" s="448"/>
      <c r="P7" s="449">
        <v>6</v>
      </c>
      <c r="Q7" s="449"/>
      <c r="R7" s="449">
        <v>2</v>
      </c>
      <c r="S7" s="449"/>
      <c r="T7" s="449"/>
      <c r="U7" s="449">
        <v>2</v>
      </c>
      <c r="V7" s="449">
        <v>0</v>
      </c>
      <c r="W7" s="449">
        <v>0</v>
      </c>
      <c r="X7" s="449"/>
      <c r="Y7" s="449"/>
      <c r="Z7" s="449"/>
      <c r="AA7" s="449">
        <v>2</v>
      </c>
      <c r="AB7" s="454" t="s">
        <v>1010</v>
      </c>
      <c r="AC7" s="441"/>
      <c r="AD7" s="444" t="s">
        <v>1011</v>
      </c>
      <c r="AE7" s="446" t="s">
        <v>1012</v>
      </c>
    </row>
    <row r="8" spans="2:32" ht="39" customHeight="1">
      <c r="B8" s="973"/>
      <c r="C8" s="438"/>
      <c r="D8" s="455" t="s">
        <v>1013</v>
      </c>
      <c r="E8" s="441" t="s">
        <v>1014</v>
      </c>
      <c r="F8" s="440"/>
      <c r="G8" s="440"/>
      <c r="H8" s="440"/>
      <c r="I8" s="441">
        <f>L8+P8</f>
        <v>5</v>
      </c>
      <c r="J8" s="438" t="s">
        <v>1003</v>
      </c>
      <c r="K8" s="438"/>
      <c r="L8" s="440"/>
      <c r="M8" s="440"/>
      <c r="N8" s="440"/>
      <c r="O8" s="440"/>
      <c r="P8" s="441">
        <f>SUM(Q8:AA8)</f>
        <v>5</v>
      </c>
      <c r="Q8" s="441"/>
      <c r="R8" s="441">
        <v>2</v>
      </c>
      <c r="S8" s="441"/>
      <c r="T8" s="441"/>
      <c r="U8" s="441">
        <v>2</v>
      </c>
      <c r="V8" s="441">
        <v>0</v>
      </c>
      <c r="W8" s="441">
        <v>0</v>
      </c>
      <c r="X8" s="441"/>
      <c r="Y8" s="442"/>
      <c r="Z8" s="441"/>
      <c r="AA8" s="441">
        <v>1</v>
      </c>
      <c r="AB8" s="456" t="s">
        <v>1015</v>
      </c>
      <c r="AC8" s="441"/>
      <c r="AD8" s="444" t="s">
        <v>1016</v>
      </c>
      <c r="AE8" s="439" t="s">
        <v>1017</v>
      </c>
    </row>
    <row r="9" spans="2:32">
      <c r="B9" s="974" t="s">
        <v>1018</v>
      </c>
      <c r="C9" s="438"/>
      <c r="D9" s="455" t="s">
        <v>1019</v>
      </c>
      <c r="E9" s="441" t="s">
        <v>1020</v>
      </c>
      <c r="F9" s="440"/>
      <c r="G9" s="440"/>
      <c r="H9" s="440"/>
      <c r="I9" s="441">
        <f>L9+P9</f>
        <v>18</v>
      </c>
      <c r="J9" s="438" t="s">
        <v>1009</v>
      </c>
      <c r="K9" s="438"/>
      <c r="L9" s="440"/>
      <c r="M9" s="440"/>
      <c r="N9" s="440"/>
      <c r="O9" s="440"/>
      <c r="P9" s="444">
        <f>SUM(Q9:AA9)</f>
        <v>18</v>
      </c>
      <c r="Q9" s="441"/>
      <c r="R9" s="441">
        <v>6</v>
      </c>
      <c r="S9" s="441"/>
      <c r="T9" s="441"/>
      <c r="U9" s="441">
        <v>6</v>
      </c>
      <c r="V9" s="441">
        <v>0</v>
      </c>
      <c r="W9" s="441">
        <v>0</v>
      </c>
      <c r="X9" s="441"/>
      <c r="Y9" s="442"/>
      <c r="Z9" s="441"/>
      <c r="AA9" s="441">
        <v>6</v>
      </c>
      <c r="AB9" s="457"/>
      <c r="AC9" s="441"/>
      <c r="AD9" s="444" t="s">
        <v>1011</v>
      </c>
      <c r="AE9" s="455" t="s">
        <v>1021</v>
      </c>
    </row>
    <row r="10" spans="2:32" ht="47.25">
      <c r="B10" s="974"/>
      <c r="C10" s="458"/>
      <c r="D10" s="459" t="s">
        <v>1022</v>
      </c>
      <c r="E10" s="460" t="s">
        <v>1357</v>
      </c>
      <c r="F10" s="460"/>
      <c r="G10" s="460"/>
      <c r="H10" s="460"/>
      <c r="I10" s="461"/>
      <c r="J10" s="438" t="s">
        <v>1009</v>
      </c>
      <c r="K10" s="438"/>
      <c r="L10" s="441"/>
      <c r="M10" s="441"/>
      <c r="N10" s="441"/>
      <c r="O10" s="441"/>
      <c r="P10" s="441">
        <f>SUM(Q10:AA10)</f>
        <v>0</v>
      </c>
      <c r="Q10" s="441"/>
      <c r="R10" s="441"/>
      <c r="S10" s="441"/>
      <c r="T10" s="441"/>
      <c r="U10" s="441"/>
      <c r="V10" s="441"/>
      <c r="W10" s="441"/>
      <c r="X10" s="441"/>
      <c r="Y10" s="442"/>
      <c r="Z10" s="441"/>
      <c r="AA10" s="441"/>
      <c r="AB10" s="457"/>
      <c r="AC10" s="441"/>
      <c r="AD10" s="444" t="s">
        <v>1011</v>
      </c>
      <c r="AE10" s="439" t="s">
        <v>1358</v>
      </c>
    </row>
    <row r="11" spans="2:32" ht="31.5">
      <c r="B11" s="462" t="s">
        <v>1023</v>
      </c>
      <c r="C11" s="438"/>
      <c r="D11" s="455" t="s">
        <v>1024</v>
      </c>
      <c r="E11" s="441" t="s">
        <v>1025</v>
      </c>
      <c r="F11" s="440"/>
      <c r="G11" s="440"/>
      <c r="H11" s="440"/>
      <c r="I11" s="441">
        <v>2</v>
      </c>
      <c r="J11" s="438" t="s">
        <v>1009</v>
      </c>
      <c r="K11" s="438"/>
      <c r="L11" s="440"/>
      <c r="M11" s="440"/>
      <c r="N11" s="440"/>
      <c r="O11" s="440"/>
      <c r="P11" s="441"/>
      <c r="Q11" s="441"/>
      <c r="R11" s="441">
        <v>2</v>
      </c>
      <c r="S11" s="441"/>
      <c r="T11" s="441"/>
      <c r="U11" s="441">
        <v>3</v>
      </c>
      <c r="V11" s="441">
        <v>0</v>
      </c>
      <c r="W11" s="441">
        <v>0</v>
      </c>
      <c r="X11" s="441"/>
      <c r="Y11" s="441"/>
      <c r="Z11" s="441"/>
      <c r="AA11" s="441">
        <v>2</v>
      </c>
      <c r="AB11" s="443" t="s">
        <v>1026</v>
      </c>
      <c r="AC11" s="441"/>
      <c r="AD11" s="444" t="s">
        <v>1011</v>
      </c>
      <c r="AE11" s="463" t="s">
        <v>1027</v>
      </c>
      <c r="AF11" s="464"/>
    </row>
    <row r="12" spans="2:32" ht="63">
      <c r="B12" s="462" t="s">
        <v>1023</v>
      </c>
      <c r="C12" s="465"/>
      <c r="D12" s="455" t="s">
        <v>1028</v>
      </c>
      <c r="E12" s="441" t="s">
        <v>1029</v>
      </c>
      <c r="F12" s="440"/>
      <c r="G12" s="440"/>
      <c r="H12" s="440"/>
      <c r="I12" s="441">
        <v>2</v>
      </c>
      <c r="J12" s="438" t="s">
        <v>1009</v>
      </c>
      <c r="K12" s="438"/>
      <c r="L12" s="440"/>
      <c r="M12" s="440"/>
      <c r="N12" s="440"/>
      <c r="O12" s="440"/>
      <c r="P12" s="441">
        <v>2</v>
      </c>
      <c r="Q12" s="441"/>
      <c r="R12" s="441">
        <v>2</v>
      </c>
      <c r="S12" s="441"/>
      <c r="T12" s="441"/>
      <c r="U12" s="441">
        <v>3</v>
      </c>
      <c r="V12" s="441">
        <v>0</v>
      </c>
      <c r="W12" s="441">
        <v>0</v>
      </c>
      <c r="X12" s="441"/>
      <c r="Y12" s="441"/>
      <c r="Z12" s="441"/>
      <c r="AA12" s="441">
        <v>2</v>
      </c>
      <c r="AB12" s="443"/>
      <c r="AC12" s="441"/>
      <c r="AD12" s="444" t="s">
        <v>1011</v>
      </c>
      <c r="AE12" s="463" t="s">
        <v>1030</v>
      </c>
      <c r="AF12" s="464"/>
    </row>
    <row r="13" spans="2:32" ht="31.5">
      <c r="B13" s="462" t="s">
        <v>1023</v>
      </c>
      <c r="C13" s="438"/>
      <c r="D13" s="466" t="s">
        <v>1031</v>
      </c>
      <c r="E13" s="455" t="s">
        <v>1032</v>
      </c>
      <c r="F13" s="455"/>
      <c r="G13" s="455"/>
      <c r="H13" s="455"/>
      <c r="I13" s="455"/>
      <c r="J13" s="438" t="s">
        <v>1009</v>
      </c>
      <c r="K13" s="455"/>
      <c r="L13" s="455"/>
      <c r="M13" s="455"/>
      <c r="N13" s="455"/>
      <c r="O13" s="455"/>
      <c r="P13" s="455"/>
      <c r="Q13" s="455"/>
      <c r="R13" s="455"/>
      <c r="S13" s="455"/>
      <c r="T13" s="455"/>
      <c r="U13" s="455"/>
      <c r="V13" s="455"/>
      <c r="W13" s="455"/>
      <c r="X13" s="455"/>
      <c r="Y13" s="455"/>
      <c r="Z13" s="455"/>
      <c r="AA13" s="455"/>
      <c r="AB13" s="455"/>
      <c r="AC13" s="455"/>
      <c r="AD13" s="444" t="s">
        <v>1011</v>
      </c>
      <c r="AE13" s="439" t="s">
        <v>1033</v>
      </c>
    </row>
    <row r="14" spans="2:32">
      <c r="B14" s="462" t="s">
        <v>1023</v>
      </c>
      <c r="C14" s="438"/>
      <c r="D14" s="466" t="s">
        <v>1034</v>
      </c>
      <c r="E14" s="455" t="s">
        <v>1035</v>
      </c>
      <c r="F14" s="455"/>
      <c r="G14" s="455"/>
      <c r="H14" s="455"/>
      <c r="I14" s="455"/>
      <c r="J14" s="438" t="s">
        <v>1009</v>
      </c>
      <c r="K14" s="455"/>
      <c r="L14" s="455"/>
      <c r="M14" s="455"/>
      <c r="N14" s="455"/>
      <c r="O14" s="455"/>
      <c r="P14" s="455"/>
      <c r="Q14" s="455"/>
      <c r="R14" s="455"/>
      <c r="S14" s="455"/>
      <c r="T14" s="455"/>
      <c r="U14" s="455"/>
      <c r="V14" s="455"/>
      <c r="W14" s="455"/>
      <c r="X14" s="455"/>
      <c r="Y14" s="455"/>
      <c r="Z14" s="455"/>
      <c r="AA14" s="455"/>
      <c r="AB14" s="455"/>
      <c r="AC14" s="455"/>
      <c r="AD14" s="444" t="s">
        <v>1011</v>
      </c>
      <c r="AE14" s="439" t="s">
        <v>1036</v>
      </c>
    </row>
    <row r="15" spans="2:32">
      <c r="B15" s="462" t="s">
        <v>1023</v>
      </c>
      <c r="C15" s="438"/>
      <c r="D15" s="466" t="s">
        <v>1037</v>
      </c>
      <c r="E15" s="466" t="s">
        <v>1038</v>
      </c>
      <c r="F15" s="455"/>
      <c r="G15" s="455"/>
      <c r="H15" s="455"/>
      <c r="I15" s="455"/>
      <c r="J15" s="438" t="s">
        <v>1009</v>
      </c>
      <c r="K15" s="455"/>
      <c r="L15" s="455"/>
      <c r="M15" s="455"/>
      <c r="N15" s="455"/>
      <c r="O15" s="455"/>
      <c r="P15" s="455"/>
      <c r="Q15" s="455"/>
      <c r="R15" s="455"/>
      <c r="S15" s="455"/>
      <c r="T15" s="455"/>
      <c r="U15" s="455"/>
      <c r="V15" s="455"/>
      <c r="W15" s="455"/>
      <c r="X15" s="455"/>
      <c r="Y15" s="455"/>
      <c r="Z15" s="455"/>
      <c r="AA15" s="455"/>
      <c r="AB15" s="455"/>
      <c r="AC15" s="455"/>
      <c r="AD15" s="444" t="s">
        <v>1011</v>
      </c>
      <c r="AE15" s="439" t="s">
        <v>1039</v>
      </c>
    </row>
    <row r="16" spans="2:32">
      <c r="B16" s="462" t="s">
        <v>1023</v>
      </c>
      <c r="C16" s="438"/>
      <c r="D16" s="466" t="s">
        <v>1040</v>
      </c>
      <c r="E16" s="466" t="s">
        <v>797</v>
      </c>
      <c r="F16" s="455"/>
      <c r="G16" s="455"/>
      <c r="H16" s="455"/>
      <c r="I16" s="455"/>
      <c r="J16" s="438" t="s">
        <v>1009</v>
      </c>
      <c r="K16" s="455"/>
      <c r="L16" s="455"/>
      <c r="M16" s="455"/>
      <c r="N16" s="455"/>
      <c r="O16" s="455"/>
      <c r="P16" s="455"/>
      <c r="Q16" s="455"/>
      <c r="R16" s="455"/>
      <c r="S16" s="455"/>
      <c r="T16" s="455"/>
      <c r="U16" s="455"/>
      <c r="V16" s="455"/>
      <c r="W16" s="455"/>
      <c r="X16" s="455"/>
      <c r="Y16" s="455"/>
      <c r="Z16" s="455"/>
      <c r="AA16" s="455"/>
      <c r="AB16" s="455"/>
      <c r="AC16" s="455"/>
      <c r="AD16" s="444" t="s">
        <v>1011</v>
      </c>
      <c r="AE16" s="439" t="s">
        <v>1041</v>
      </c>
    </row>
    <row r="17" spans="2:31" ht="42.75" customHeight="1">
      <c r="B17" s="462" t="s">
        <v>1023</v>
      </c>
      <c r="C17" s="438"/>
      <c r="D17" s="466" t="s">
        <v>1042</v>
      </c>
      <c r="E17" s="466" t="s">
        <v>4</v>
      </c>
      <c r="F17" s="455"/>
      <c r="G17" s="455"/>
      <c r="H17" s="455"/>
      <c r="I17" s="455"/>
      <c r="J17" s="438" t="s">
        <v>1009</v>
      </c>
      <c r="K17" s="467"/>
      <c r="L17" s="467"/>
      <c r="M17" s="467"/>
      <c r="N17" s="467"/>
      <c r="O17" s="467"/>
      <c r="P17" s="467"/>
      <c r="Q17" s="467"/>
      <c r="R17" s="467"/>
      <c r="S17" s="467"/>
      <c r="T17" s="467"/>
      <c r="U17" s="467"/>
      <c r="V17" s="467"/>
      <c r="W17" s="467"/>
      <c r="X17" s="467"/>
      <c r="Y17" s="467"/>
      <c r="Z17" s="467"/>
      <c r="AA17" s="467"/>
      <c r="AB17" s="467"/>
      <c r="AC17" s="467"/>
      <c r="AD17" s="444" t="s">
        <v>1011</v>
      </c>
      <c r="AE17" s="446" t="s">
        <v>1043</v>
      </c>
    </row>
    <row r="18" spans="2:31" ht="42.75" customHeight="1">
      <c r="B18" s="462" t="s">
        <v>1023</v>
      </c>
      <c r="C18" s="438"/>
      <c r="D18" s="466" t="s">
        <v>1044</v>
      </c>
      <c r="E18" s="466" t="s">
        <v>5</v>
      </c>
      <c r="F18" s="455"/>
      <c r="G18" s="455"/>
      <c r="H18" s="455"/>
      <c r="I18" s="455"/>
      <c r="J18" s="438" t="s">
        <v>1009</v>
      </c>
      <c r="K18" s="467"/>
      <c r="L18" s="467"/>
      <c r="M18" s="467"/>
      <c r="N18" s="467"/>
      <c r="O18" s="467"/>
      <c r="P18" s="467"/>
      <c r="Q18" s="467"/>
      <c r="R18" s="467"/>
      <c r="S18" s="467"/>
      <c r="T18" s="467"/>
      <c r="U18" s="467"/>
      <c r="V18" s="467"/>
      <c r="W18" s="467"/>
      <c r="X18" s="467"/>
      <c r="Y18" s="467"/>
      <c r="Z18" s="467"/>
      <c r="AA18" s="467"/>
      <c r="AB18" s="467"/>
      <c r="AC18" s="467"/>
      <c r="AD18" s="444" t="s">
        <v>1011</v>
      </c>
      <c r="AE18" s="446" t="s">
        <v>1043</v>
      </c>
    </row>
    <row r="19" spans="2:31">
      <c r="B19" s="468" t="s">
        <v>1045</v>
      </c>
    </row>
  </sheetData>
  <mergeCells count="2">
    <mergeCell ref="B5:B8"/>
    <mergeCell ref="B9:B10"/>
  </mergeCells>
  <phoneticPr fontId="6" type="noConversion"/>
  <pageMargins left="0.75" right="0.75" top="1" bottom="1"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0">
    <outlinePr summaryBelow="0" summaryRight="0"/>
  </sheetPr>
  <dimension ref="A2:AY267"/>
  <sheetViews>
    <sheetView zoomScale="85" zoomScaleNormal="85" zoomScalePageLayoutView="85" workbookViewId="0">
      <pane xSplit="7" ySplit="2" topLeftCell="L143" activePane="bottomRight" state="frozen"/>
      <selection activeCell="AE7" sqref="AE7"/>
      <selection pane="topRight" activeCell="AE7" sqref="AE7"/>
      <selection pane="bottomLeft" activeCell="AE7" sqref="AE7"/>
      <selection pane="bottomRight" activeCell="F150" sqref="F150:F152"/>
    </sheetView>
  </sheetViews>
  <sheetFormatPr defaultColWidth="8.625" defaultRowHeight="15.75" outlineLevelRow="1" outlineLevelCol="1"/>
  <cols>
    <col min="1" max="1" width="7.625" style="193" customWidth="1"/>
    <col min="2" max="2" width="27.125" style="193" customWidth="1"/>
    <col min="3" max="3" width="15" style="193" customWidth="1"/>
    <col min="4" max="4" width="5.625" style="193" customWidth="1"/>
    <col min="5" max="5" width="8.125" style="172" customWidth="1"/>
    <col min="6" max="6" width="6.625" style="193" customWidth="1"/>
    <col min="7" max="7" width="11.625" style="193" hidden="1" customWidth="1"/>
    <col min="8" max="8" width="6.625" style="193" hidden="1" customWidth="1"/>
    <col min="9" max="9" width="8.375" style="193" hidden="1" customWidth="1"/>
    <col min="10" max="10" width="6.375" style="193" hidden="1" customWidth="1"/>
    <col min="11" max="11" width="8" style="193" hidden="1" customWidth="1"/>
    <col min="12" max="12" width="11.375" style="193" customWidth="1"/>
    <col min="13" max="13" width="5" style="193" customWidth="1"/>
    <col min="14" max="14" width="7.625" style="193" customWidth="1" outlineLevel="1"/>
    <col min="15" max="15" width="4.625" style="193" customWidth="1" outlineLevel="1"/>
    <col min="16" max="16" width="4.125" style="193" customWidth="1" outlineLevel="1"/>
    <col min="17" max="18" width="4.625" style="193" customWidth="1" outlineLevel="1"/>
    <col min="19" max="19" width="8.625" style="193" customWidth="1" outlineLevel="1"/>
    <col min="20" max="20" width="8.625" style="193" customWidth="1"/>
    <col min="21" max="21" width="10" style="193" customWidth="1"/>
    <col min="22" max="22" width="8.375" style="193" customWidth="1"/>
    <col min="23" max="23" width="6.625" style="193" customWidth="1" outlineLevel="1"/>
    <col min="24" max="24" width="9.375" style="193" customWidth="1" outlineLevel="1"/>
    <col min="25" max="25" width="6.375" style="193" customWidth="1" outlineLevel="1"/>
    <col min="26" max="27" width="9" style="193" customWidth="1" outlineLevel="1"/>
    <col min="28" max="29" width="3.625" style="193" customWidth="1" outlineLevel="1"/>
    <col min="30" max="30" width="15.375" style="193" bestFit="1" customWidth="1" outlineLevel="1"/>
    <col min="31" max="31" width="13.625" style="193" bestFit="1" customWidth="1" outlineLevel="1"/>
    <col min="32" max="33" width="5.375" style="193" customWidth="1" outlineLevel="1"/>
    <col min="34" max="34" width="9.125" style="193" customWidth="1" outlineLevel="1"/>
    <col min="35" max="35" width="8.375" style="193" customWidth="1" outlineLevel="1"/>
    <col min="36" max="36" width="9" style="193" customWidth="1" outlineLevel="1"/>
    <col min="37" max="37" width="8.125" style="193" customWidth="1" outlineLevel="1"/>
    <col min="38" max="38" width="8.375" style="193" customWidth="1" outlineLevel="1"/>
    <col min="39" max="39" width="6.625" style="193" customWidth="1" outlineLevel="1"/>
    <col min="40" max="41" width="6.125" style="5" customWidth="1" outlineLevel="1"/>
    <col min="42" max="42" width="7" style="172" customWidth="1" outlineLevel="1"/>
    <col min="43" max="45" width="6.625" style="172" customWidth="1" outlineLevel="1"/>
    <col min="46" max="46" width="5.625" style="193" customWidth="1"/>
    <col min="47" max="48" width="6.375" style="193" customWidth="1"/>
    <col min="49" max="49" width="3.375" style="193" customWidth="1"/>
    <col min="50" max="50" width="39" style="193" customWidth="1"/>
    <col min="51" max="51" width="7.375" style="193" hidden="1" customWidth="1"/>
    <col min="52" max="16384" width="8.625" style="193"/>
  </cols>
  <sheetData>
    <row r="2" spans="1:50" ht="60">
      <c r="A2" s="3" t="s">
        <v>0</v>
      </c>
      <c r="B2" s="3" t="s">
        <v>3</v>
      </c>
      <c r="C2" s="3" t="s">
        <v>403</v>
      </c>
      <c r="D2" s="40" t="s">
        <v>404</v>
      </c>
      <c r="E2" s="3" t="s">
        <v>1</v>
      </c>
      <c r="F2" s="3" t="s">
        <v>34</v>
      </c>
      <c r="G2" s="3" t="s">
        <v>2</v>
      </c>
      <c r="H2" s="24" t="s">
        <v>35</v>
      </c>
      <c r="I2" s="24" t="s">
        <v>48</v>
      </c>
      <c r="J2" s="24" t="s">
        <v>49</v>
      </c>
      <c r="K2" s="24" t="s">
        <v>405</v>
      </c>
      <c r="L2" s="166" t="s">
        <v>406</v>
      </c>
      <c r="M2" s="166" t="s">
        <v>407</v>
      </c>
      <c r="N2" s="4" t="s">
        <v>52</v>
      </c>
      <c r="O2" s="11" t="s">
        <v>53</v>
      </c>
      <c r="P2" s="11" t="s">
        <v>54</v>
      </c>
      <c r="Q2" s="11" t="s">
        <v>55</v>
      </c>
      <c r="R2" s="11" t="s">
        <v>408</v>
      </c>
      <c r="S2" s="11" t="s">
        <v>409</v>
      </c>
      <c r="T2" s="187" t="s">
        <v>133</v>
      </c>
      <c r="U2" s="187" t="s">
        <v>410</v>
      </c>
      <c r="V2" s="4" t="s">
        <v>411</v>
      </c>
      <c r="W2" s="25" t="s">
        <v>412</v>
      </c>
      <c r="X2" s="25" t="s">
        <v>128</v>
      </c>
      <c r="Y2" s="25" t="s">
        <v>413</v>
      </c>
      <c r="Z2" s="13" t="s">
        <v>409</v>
      </c>
      <c r="AA2" s="32" t="s">
        <v>414</v>
      </c>
      <c r="AB2" s="188" t="s">
        <v>415</v>
      </c>
      <c r="AC2" s="188" t="s">
        <v>416</v>
      </c>
      <c r="AD2" s="189" t="s">
        <v>10</v>
      </c>
      <c r="AE2" s="189" t="s">
        <v>11</v>
      </c>
      <c r="AF2" s="23" t="s">
        <v>12</v>
      </c>
      <c r="AG2" s="23" t="s">
        <v>417</v>
      </c>
      <c r="AH2" s="190" t="s">
        <v>13</v>
      </c>
      <c r="AI2" s="190" t="s">
        <v>14</v>
      </c>
      <c r="AJ2" s="190" t="s">
        <v>15</v>
      </c>
      <c r="AK2" s="190" t="s">
        <v>16</v>
      </c>
      <c r="AL2" s="190" t="s">
        <v>17</v>
      </c>
      <c r="AM2" s="52" t="s">
        <v>418</v>
      </c>
      <c r="AN2" s="191" t="s">
        <v>18</v>
      </c>
      <c r="AO2" s="23" t="s">
        <v>18</v>
      </c>
      <c r="AP2" s="190" t="s">
        <v>19</v>
      </c>
      <c r="AQ2" s="190" t="s">
        <v>20</v>
      </c>
      <c r="AR2" s="52" t="s">
        <v>21</v>
      </c>
      <c r="AS2" s="192" t="s">
        <v>419</v>
      </c>
      <c r="AT2" s="52" t="s">
        <v>22</v>
      </c>
      <c r="AU2" s="32" t="s">
        <v>420</v>
      </c>
      <c r="AV2" s="27" t="s">
        <v>421</v>
      </c>
      <c r="AX2" s="189" t="s">
        <v>311</v>
      </c>
    </row>
    <row r="3" spans="1:50" ht="15" collapsed="1">
      <c r="A3" s="18" t="s">
        <v>422</v>
      </c>
      <c r="B3" s="16"/>
      <c r="C3" s="16"/>
      <c r="D3" s="16"/>
      <c r="E3" s="16"/>
      <c r="F3" s="16"/>
      <c r="G3" s="16"/>
      <c r="H3" s="17"/>
      <c r="I3" s="17"/>
      <c r="J3" s="17"/>
      <c r="K3" s="17"/>
      <c r="L3" s="17"/>
      <c r="M3" s="17"/>
      <c r="N3" s="17"/>
      <c r="O3" s="17"/>
      <c r="P3" s="17"/>
      <c r="Q3" s="17"/>
      <c r="R3" s="17"/>
      <c r="S3" s="17"/>
      <c r="T3" s="17"/>
      <c r="U3" s="17"/>
      <c r="V3" s="17"/>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row>
    <row r="4" spans="1:50" ht="15" hidden="1" outlineLevel="1">
      <c r="A4" s="829" t="s">
        <v>424</v>
      </c>
      <c r="B4" s="8" t="s">
        <v>425</v>
      </c>
      <c r="C4" s="8"/>
      <c r="D4" s="8"/>
      <c r="E4" s="23"/>
      <c r="F4" s="23"/>
      <c r="G4" s="39" t="s">
        <v>66</v>
      </c>
      <c r="H4" s="13"/>
      <c r="I4" s="13"/>
      <c r="J4" s="13"/>
      <c r="K4" s="13"/>
      <c r="L4" s="13"/>
      <c r="M4" s="13"/>
      <c r="N4" s="13"/>
      <c r="O4" s="13"/>
      <c r="P4" s="13"/>
      <c r="Q4" s="13"/>
      <c r="R4" s="13"/>
      <c r="S4" s="13"/>
      <c r="T4" s="13">
        <v>12</v>
      </c>
      <c r="U4" s="13"/>
      <c r="V4" s="23">
        <f t="shared" ref="V4:V65" si="0">SUM(W4:AS4)</f>
        <v>12</v>
      </c>
      <c r="W4" s="13"/>
      <c r="X4" s="23"/>
      <c r="Y4" s="23">
        <v>1</v>
      </c>
      <c r="Z4" s="23"/>
      <c r="AA4" s="23"/>
      <c r="AB4" s="23"/>
      <c r="AC4" s="23"/>
      <c r="AD4" s="23">
        <v>3</v>
      </c>
      <c r="AE4" s="23"/>
      <c r="AF4" s="23"/>
      <c r="AG4" s="23"/>
      <c r="AH4" s="23"/>
      <c r="AI4" s="23">
        <v>8</v>
      </c>
      <c r="AJ4" s="156"/>
      <c r="AK4" s="23"/>
      <c r="AL4" s="23"/>
      <c r="AM4" s="156"/>
      <c r="AN4" s="23"/>
      <c r="AO4" s="23"/>
      <c r="AP4" s="23"/>
      <c r="AQ4" s="23"/>
      <c r="AR4" s="23"/>
      <c r="AS4" s="23"/>
      <c r="AT4" s="52"/>
      <c r="AU4" s="23"/>
      <c r="AV4" s="23"/>
    </row>
    <row r="5" spans="1:50" ht="15" hidden="1" outlineLevel="1">
      <c r="A5" s="831"/>
      <c r="B5" s="8" t="s">
        <v>426</v>
      </c>
      <c r="C5" s="8"/>
      <c r="D5" s="8"/>
      <c r="E5" s="23"/>
      <c r="F5" s="23"/>
      <c r="G5" s="39" t="s">
        <v>427</v>
      </c>
      <c r="H5" s="13"/>
      <c r="I5" s="13"/>
      <c r="J5" s="13"/>
      <c r="K5" s="13"/>
      <c r="L5" s="13"/>
      <c r="M5" s="13"/>
      <c r="N5" s="13"/>
      <c r="O5" s="13"/>
      <c r="P5" s="13"/>
      <c r="Q5" s="13"/>
      <c r="R5" s="13"/>
      <c r="S5" s="13"/>
      <c r="T5" s="32">
        <f t="shared" ref="T5:T15" si="1">V5-AM5</f>
        <v>16</v>
      </c>
      <c r="U5" s="32"/>
      <c r="V5" s="23">
        <f t="shared" si="0"/>
        <v>17</v>
      </c>
      <c r="W5" s="13"/>
      <c r="X5" s="23"/>
      <c r="Y5" s="23"/>
      <c r="Z5" s="23"/>
      <c r="AA5" s="23"/>
      <c r="AB5" s="23"/>
      <c r="AC5" s="23"/>
      <c r="AD5" s="23"/>
      <c r="AE5" s="23"/>
      <c r="AF5" s="23">
        <v>1</v>
      </c>
      <c r="AG5" s="23"/>
      <c r="AH5" s="23"/>
      <c r="AI5" s="23">
        <v>3</v>
      </c>
      <c r="AJ5" s="156">
        <v>3</v>
      </c>
      <c r="AK5" s="23">
        <v>2</v>
      </c>
      <c r="AL5" s="23">
        <v>1</v>
      </c>
      <c r="AM5" s="195">
        <v>1</v>
      </c>
      <c r="AN5" s="23">
        <v>2</v>
      </c>
      <c r="AO5" s="23">
        <v>2</v>
      </c>
      <c r="AP5" s="13">
        <v>1</v>
      </c>
      <c r="AQ5" s="13">
        <v>1</v>
      </c>
      <c r="AR5" s="13"/>
      <c r="AS5" s="13"/>
      <c r="AT5" s="52"/>
      <c r="AU5" s="23"/>
      <c r="AV5" s="23"/>
    </row>
    <row r="6" spans="1:50" ht="15" hidden="1" outlineLevel="1">
      <c r="A6" s="831"/>
      <c r="B6" s="38" t="s">
        <v>428</v>
      </c>
      <c r="C6" s="38" t="s">
        <v>429</v>
      </c>
      <c r="D6" s="8">
        <v>1</v>
      </c>
      <c r="E6" s="27" t="s">
        <v>431</v>
      </c>
      <c r="F6" s="27" t="s">
        <v>432</v>
      </c>
      <c r="G6" s="39"/>
      <c r="H6" s="13"/>
      <c r="I6" s="13"/>
      <c r="J6" s="13"/>
      <c r="K6" s="13"/>
      <c r="L6" s="13"/>
      <c r="M6" s="13"/>
      <c r="N6" s="13"/>
      <c r="O6" s="13"/>
      <c r="P6" s="13"/>
      <c r="Q6" s="13"/>
      <c r="R6" s="13"/>
      <c r="S6" s="13"/>
      <c r="T6" s="32">
        <f t="shared" si="1"/>
        <v>16</v>
      </c>
      <c r="U6" s="32"/>
      <c r="V6" s="23">
        <f t="shared" si="0"/>
        <v>17</v>
      </c>
      <c r="W6" s="13"/>
      <c r="X6" s="23"/>
      <c r="Y6" s="23"/>
      <c r="Z6" s="23"/>
      <c r="AA6" s="23"/>
      <c r="AB6" s="23"/>
      <c r="AC6" s="23"/>
      <c r="AD6" s="23"/>
      <c r="AE6" s="23"/>
      <c r="AF6" s="23">
        <v>1</v>
      </c>
      <c r="AG6" s="23"/>
      <c r="AH6" s="23"/>
      <c r="AI6" s="23">
        <v>3</v>
      </c>
      <c r="AJ6" s="156">
        <v>3</v>
      </c>
      <c r="AK6" s="23">
        <v>2</v>
      </c>
      <c r="AL6" s="23">
        <v>1</v>
      </c>
      <c r="AM6" s="195">
        <v>1</v>
      </c>
      <c r="AN6" s="23">
        <v>2</v>
      </c>
      <c r="AO6" s="23">
        <v>2</v>
      </c>
      <c r="AP6" s="13">
        <v>1</v>
      </c>
      <c r="AQ6" s="13">
        <v>1</v>
      </c>
      <c r="AR6" s="13"/>
      <c r="AS6" s="13"/>
      <c r="AT6" s="52"/>
      <c r="AU6" s="23"/>
      <c r="AV6" s="23"/>
    </row>
    <row r="7" spans="1:50" ht="15" hidden="1" outlineLevel="1">
      <c r="A7" s="831"/>
      <c r="B7" s="38" t="s">
        <v>433</v>
      </c>
      <c r="C7" s="38" t="s">
        <v>76</v>
      </c>
      <c r="D7" s="8">
        <v>1</v>
      </c>
      <c r="E7" s="27" t="s">
        <v>312</v>
      </c>
      <c r="F7" s="27" t="s">
        <v>77</v>
      </c>
      <c r="G7" s="39"/>
      <c r="H7" s="13"/>
      <c r="I7" s="13"/>
      <c r="J7" s="13"/>
      <c r="K7" s="13"/>
      <c r="L7" s="13"/>
      <c r="M7" s="13"/>
      <c r="N7" s="13"/>
      <c r="O7" s="13"/>
      <c r="P7" s="13"/>
      <c r="Q7" s="13"/>
      <c r="R7" s="13"/>
      <c r="S7" s="13"/>
      <c r="T7" s="32">
        <f t="shared" si="1"/>
        <v>16</v>
      </c>
      <c r="U7" s="32"/>
      <c r="V7" s="23">
        <f t="shared" si="0"/>
        <v>17</v>
      </c>
      <c r="W7" s="13"/>
      <c r="X7" s="23"/>
      <c r="Y7" s="23"/>
      <c r="Z7" s="23"/>
      <c r="AA7" s="23"/>
      <c r="AB7" s="23"/>
      <c r="AC7" s="23"/>
      <c r="AD7" s="23"/>
      <c r="AE7" s="23"/>
      <c r="AF7" s="23">
        <v>1</v>
      </c>
      <c r="AG7" s="23"/>
      <c r="AH7" s="23"/>
      <c r="AI7" s="23">
        <v>3</v>
      </c>
      <c r="AJ7" s="156">
        <v>3</v>
      </c>
      <c r="AK7" s="23">
        <v>2</v>
      </c>
      <c r="AL7" s="23">
        <v>1</v>
      </c>
      <c r="AM7" s="195">
        <v>1</v>
      </c>
      <c r="AN7" s="23">
        <v>2</v>
      </c>
      <c r="AO7" s="23">
        <v>2</v>
      </c>
      <c r="AP7" s="13">
        <v>1</v>
      </c>
      <c r="AQ7" s="13">
        <v>1</v>
      </c>
      <c r="AR7" s="13"/>
      <c r="AS7" s="13"/>
      <c r="AT7" s="52"/>
      <c r="AU7" s="23"/>
      <c r="AV7" s="23"/>
    </row>
    <row r="8" spans="1:50" ht="15" hidden="1" outlineLevel="1">
      <c r="A8" s="831"/>
      <c r="B8" s="38" t="s">
        <v>83</v>
      </c>
      <c r="C8" s="38" t="s">
        <v>76</v>
      </c>
      <c r="D8" s="8">
        <v>1</v>
      </c>
      <c r="E8" s="27" t="s">
        <v>314</v>
      </c>
      <c r="F8" s="27" t="s">
        <v>77</v>
      </c>
      <c r="G8" s="39"/>
      <c r="H8" s="13"/>
      <c r="I8" s="13"/>
      <c r="J8" s="13"/>
      <c r="K8" s="13"/>
      <c r="L8" s="13"/>
      <c r="M8" s="13"/>
      <c r="N8" s="13"/>
      <c r="O8" s="13"/>
      <c r="P8" s="13"/>
      <c r="Q8" s="13"/>
      <c r="R8" s="13"/>
      <c r="S8" s="13"/>
      <c r="T8" s="32">
        <f t="shared" si="1"/>
        <v>16</v>
      </c>
      <c r="U8" s="32"/>
      <c r="V8" s="23">
        <f t="shared" si="0"/>
        <v>17</v>
      </c>
      <c r="W8" s="13"/>
      <c r="X8" s="23"/>
      <c r="Y8" s="23"/>
      <c r="Z8" s="23"/>
      <c r="AA8" s="23"/>
      <c r="AB8" s="23"/>
      <c r="AC8" s="23"/>
      <c r="AD8" s="23"/>
      <c r="AE8" s="23"/>
      <c r="AF8" s="23">
        <v>1</v>
      </c>
      <c r="AG8" s="23"/>
      <c r="AH8" s="23"/>
      <c r="AI8" s="23">
        <v>3</v>
      </c>
      <c r="AJ8" s="156">
        <v>3</v>
      </c>
      <c r="AK8" s="23">
        <v>2</v>
      </c>
      <c r="AL8" s="23">
        <v>1</v>
      </c>
      <c r="AM8" s="195">
        <v>1</v>
      </c>
      <c r="AN8" s="23">
        <v>2</v>
      </c>
      <c r="AO8" s="23">
        <v>2</v>
      </c>
      <c r="AP8" s="13">
        <v>1</v>
      </c>
      <c r="AQ8" s="13">
        <v>1</v>
      </c>
      <c r="AR8" s="13"/>
      <c r="AS8" s="13"/>
      <c r="AT8" s="52"/>
      <c r="AU8" s="23"/>
      <c r="AV8" s="23"/>
    </row>
    <row r="9" spans="1:50" ht="15" hidden="1" outlineLevel="1">
      <c r="A9" s="831"/>
      <c r="B9" s="38" t="s">
        <v>434</v>
      </c>
      <c r="C9" s="38" t="s">
        <v>76</v>
      </c>
      <c r="D9" s="8">
        <v>1</v>
      </c>
      <c r="E9" s="27" t="s">
        <v>435</v>
      </c>
      <c r="F9" s="27" t="s">
        <v>432</v>
      </c>
      <c r="G9" s="39"/>
      <c r="H9" s="13"/>
      <c r="I9" s="13"/>
      <c r="J9" s="13"/>
      <c r="K9" s="13"/>
      <c r="L9" s="13"/>
      <c r="M9" s="13"/>
      <c r="N9" s="13"/>
      <c r="O9" s="13"/>
      <c r="P9" s="13"/>
      <c r="Q9" s="13"/>
      <c r="R9" s="13"/>
      <c r="S9" s="13"/>
      <c r="T9" s="32">
        <f t="shared" si="1"/>
        <v>16</v>
      </c>
      <c r="U9" s="32"/>
      <c r="V9" s="23">
        <f t="shared" si="0"/>
        <v>17</v>
      </c>
      <c r="W9" s="13"/>
      <c r="X9" s="23"/>
      <c r="Y9" s="23"/>
      <c r="Z9" s="23"/>
      <c r="AA9" s="23"/>
      <c r="AB9" s="23"/>
      <c r="AC9" s="23"/>
      <c r="AD9" s="23"/>
      <c r="AE9" s="23"/>
      <c r="AF9" s="23">
        <v>1</v>
      </c>
      <c r="AG9" s="23"/>
      <c r="AH9" s="23"/>
      <c r="AI9" s="23">
        <v>3</v>
      </c>
      <c r="AJ9" s="156">
        <v>3</v>
      </c>
      <c r="AK9" s="23">
        <v>2</v>
      </c>
      <c r="AL9" s="23">
        <v>1</v>
      </c>
      <c r="AM9" s="195">
        <v>1</v>
      </c>
      <c r="AN9" s="23">
        <v>2</v>
      </c>
      <c r="AO9" s="23">
        <v>2</v>
      </c>
      <c r="AP9" s="13">
        <v>1</v>
      </c>
      <c r="AQ9" s="13">
        <v>1</v>
      </c>
      <c r="AR9" s="13"/>
      <c r="AS9" s="13"/>
      <c r="AT9" s="52"/>
      <c r="AU9" s="23"/>
      <c r="AV9" s="23"/>
    </row>
    <row r="10" spans="1:50" ht="15" hidden="1" outlineLevel="1">
      <c r="A10" s="831"/>
      <c r="B10" s="38" t="s">
        <v>436</v>
      </c>
      <c r="C10" s="38" t="s">
        <v>429</v>
      </c>
      <c r="D10" s="8">
        <v>1</v>
      </c>
      <c r="E10" s="27" t="s">
        <v>437</v>
      </c>
      <c r="F10" s="27" t="s">
        <v>432</v>
      </c>
      <c r="G10" s="39"/>
      <c r="H10" s="13"/>
      <c r="I10" s="13"/>
      <c r="J10" s="13"/>
      <c r="K10" s="13"/>
      <c r="L10" s="13"/>
      <c r="M10" s="13"/>
      <c r="N10" s="13"/>
      <c r="O10" s="13"/>
      <c r="P10" s="13"/>
      <c r="Q10" s="13"/>
      <c r="R10" s="13"/>
      <c r="S10" s="13"/>
      <c r="T10" s="32">
        <f t="shared" si="1"/>
        <v>16</v>
      </c>
      <c r="U10" s="32"/>
      <c r="V10" s="23">
        <f t="shared" si="0"/>
        <v>17</v>
      </c>
      <c r="W10" s="13"/>
      <c r="X10" s="23"/>
      <c r="Y10" s="23"/>
      <c r="Z10" s="23"/>
      <c r="AA10" s="23"/>
      <c r="AB10" s="23"/>
      <c r="AC10" s="23"/>
      <c r="AD10" s="23"/>
      <c r="AE10" s="23"/>
      <c r="AF10" s="23">
        <v>1</v>
      </c>
      <c r="AG10" s="23"/>
      <c r="AH10" s="23"/>
      <c r="AI10" s="23">
        <v>3</v>
      </c>
      <c r="AJ10" s="156">
        <v>3</v>
      </c>
      <c r="AK10" s="23">
        <v>2</v>
      </c>
      <c r="AL10" s="23">
        <v>1</v>
      </c>
      <c r="AM10" s="195">
        <v>1</v>
      </c>
      <c r="AN10" s="23">
        <v>2</v>
      </c>
      <c r="AO10" s="23">
        <v>2</v>
      </c>
      <c r="AP10" s="13">
        <v>1</v>
      </c>
      <c r="AQ10" s="13">
        <v>1</v>
      </c>
      <c r="AR10" s="13"/>
      <c r="AS10" s="13"/>
      <c r="AT10" s="52"/>
      <c r="AU10" s="23"/>
      <c r="AV10" s="23"/>
    </row>
    <row r="11" spans="1:50" ht="15" hidden="1" outlineLevel="1">
      <c r="A11" s="831"/>
      <c r="B11" s="38" t="s">
        <v>438</v>
      </c>
      <c r="C11" s="8"/>
      <c r="D11" s="8">
        <v>1</v>
      </c>
      <c r="E11" s="12" t="s">
        <v>439</v>
      </c>
      <c r="F11" s="23"/>
      <c r="G11" s="39"/>
      <c r="H11" s="13"/>
      <c r="I11" s="13"/>
      <c r="J11" s="13"/>
      <c r="K11" s="13"/>
      <c r="L11" s="13"/>
      <c r="M11" s="13"/>
      <c r="N11" s="13"/>
      <c r="O11" s="13"/>
      <c r="P11" s="13"/>
      <c r="Q11" s="13"/>
      <c r="R11" s="13"/>
      <c r="S11" s="13"/>
      <c r="T11" s="32">
        <f t="shared" si="1"/>
        <v>16</v>
      </c>
      <c r="U11" s="32"/>
      <c r="V11" s="23">
        <f t="shared" si="0"/>
        <v>17</v>
      </c>
      <c r="W11" s="13"/>
      <c r="X11" s="23"/>
      <c r="Y11" s="23"/>
      <c r="Z11" s="23"/>
      <c r="AA11" s="23"/>
      <c r="AB11" s="23"/>
      <c r="AC11" s="23"/>
      <c r="AD11" s="23"/>
      <c r="AE11" s="23"/>
      <c r="AF11" s="196">
        <v>1</v>
      </c>
      <c r="AG11" s="196"/>
      <c r="AH11" s="23"/>
      <c r="AI11" s="23">
        <v>3</v>
      </c>
      <c r="AJ11" s="156">
        <v>3</v>
      </c>
      <c r="AK11" s="23">
        <v>2</v>
      </c>
      <c r="AL11" s="23">
        <v>1</v>
      </c>
      <c r="AM11" s="195">
        <v>1</v>
      </c>
      <c r="AN11" s="23">
        <v>2</v>
      </c>
      <c r="AO11" s="23">
        <v>2</v>
      </c>
      <c r="AP11" s="13">
        <v>1</v>
      </c>
      <c r="AQ11" s="13">
        <v>1</v>
      </c>
      <c r="AR11" s="13"/>
      <c r="AS11" s="13"/>
      <c r="AT11" s="52"/>
      <c r="AU11" s="23"/>
      <c r="AV11" s="23"/>
    </row>
    <row r="12" spans="1:50" ht="15" hidden="1" outlineLevel="1">
      <c r="A12" s="831"/>
      <c r="B12" s="38" t="s">
        <v>440</v>
      </c>
      <c r="C12" s="8"/>
      <c r="D12" s="8">
        <v>4</v>
      </c>
      <c r="E12" s="23"/>
      <c r="F12" s="23"/>
      <c r="G12" s="39"/>
      <c r="H12" s="13"/>
      <c r="I12" s="13"/>
      <c r="J12" s="13"/>
      <c r="K12" s="13"/>
      <c r="L12" s="13"/>
      <c r="M12" s="13"/>
      <c r="N12" s="13"/>
      <c r="O12" s="13"/>
      <c r="P12" s="13"/>
      <c r="Q12" s="13"/>
      <c r="R12" s="13"/>
      <c r="S12" s="13"/>
      <c r="T12" s="32">
        <f t="shared" si="1"/>
        <v>64</v>
      </c>
      <c r="U12" s="32"/>
      <c r="V12" s="23">
        <f t="shared" si="0"/>
        <v>68</v>
      </c>
      <c r="W12" s="13"/>
      <c r="X12" s="23"/>
      <c r="Y12" s="23"/>
      <c r="Z12" s="23"/>
      <c r="AA12" s="23"/>
      <c r="AB12" s="23"/>
      <c r="AC12" s="23"/>
      <c r="AD12" s="23"/>
      <c r="AE12" s="23"/>
      <c r="AF12" s="196">
        <v>4</v>
      </c>
      <c r="AG12" s="196"/>
      <c r="AH12" s="23"/>
      <c r="AI12" s="23">
        <v>12</v>
      </c>
      <c r="AJ12" s="156">
        <v>12</v>
      </c>
      <c r="AK12" s="23">
        <v>8</v>
      </c>
      <c r="AL12" s="23">
        <v>4</v>
      </c>
      <c r="AM12" s="195">
        <v>4</v>
      </c>
      <c r="AN12" s="23">
        <v>8</v>
      </c>
      <c r="AO12" s="23">
        <v>8</v>
      </c>
      <c r="AP12" s="13">
        <v>4</v>
      </c>
      <c r="AQ12" s="13">
        <v>4</v>
      </c>
      <c r="AR12" s="13"/>
      <c r="AS12" s="13"/>
      <c r="AT12" s="52"/>
      <c r="AU12" s="23"/>
      <c r="AV12" s="23"/>
    </row>
    <row r="13" spans="1:50" ht="15" hidden="1" outlineLevel="1">
      <c r="A13" s="831"/>
      <c r="B13" s="38" t="s">
        <v>441</v>
      </c>
      <c r="C13" s="8"/>
      <c r="D13" s="8">
        <v>5</v>
      </c>
      <c r="E13" s="23"/>
      <c r="F13" s="23"/>
      <c r="G13" s="39"/>
      <c r="H13" s="13"/>
      <c r="I13" s="13"/>
      <c r="J13" s="13"/>
      <c r="K13" s="13"/>
      <c r="L13" s="13"/>
      <c r="M13" s="13"/>
      <c r="N13" s="13"/>
      <c r="O13" s="13"/>
      <c r="P13" s="13"/>
      <c r="Q13" s="13"/>
      <c r="R13" s="13"/>
      <c r="S13" s="13"/>
      <c r="T13" s="32">
        <f t="shared" si="1"/>
        <v>80</v>
      </c>
      <c r="U13" s="32"/>
      <c r="V13" s="23">
        <f t="shared" si="0"/>
        <v>85</v>
      </c>
      <c r="W13" s="13"/>
      <c r="X13" s="23"/>
      <c r="Y13" s="23"/>
      <c r="Z13" s="23"/>
      <c r="AA13" s="23"/>
      <c r="AB13" s="23"/>
      <c r="AC13" s="23"/>
      <c r="AD13" s="23"/>
      <c r="AE13" s="23"/>
      <c r="AF13" s="196">
        <v>5</v>
      </c>
      <c r="AG13" s="196"/>
      <c r="AH13" s="23"/>
      <c r="AI13" s="23">
        <v>15</v>
      </c>
      <c r="AJ13" s="156">
        <v>15</v>
      </c>
      <c r="AK13" s="23">
        <v>10</v>
      </c>
      <c r="AL13" s="23">
        <v>5</v>
      </c>
      <c r="AM13" s="195">
        <v>5</v>
      </c>
      <c r="AN13" s="23">
        <v>10</v>
      </c>
      <c r="AO13" s="23">
        <v>10</v>
      </c>
      <c r="AP13" s="13">
        <v>5</v>
      </c>
      <c r="AQ13" s="13">
        <v>5</v>
      </c>
      <c r="AR13" s="13"/>
      <c r="AS13" s="13"/>
      <c r="AT13" s="52"/>
      <c r="AU13" s="23"/>
      <c r="AV13" s="23"/>
    </row>
    <row r="14" spans="1:50" ht="15" hidden="1" outlineLevel="1">
      <c r="A14" s="831"/>
      <c r="B14" s="38" t="s">
        <v>442</v>
      </c>
      <c r="C14" s="8"/>
      <c r="D14" s="8">
        <v>1</v>
      </c>
      <c r="E14" s="23"/>
      <c r="F14" s="23"/>
      <c r="G14" s="39"/>
      <c r="H14" s="13"/>
      <c r="I14" s="13"/>
      <c r="J14" s="13"/>
      <c r="K14" s="13"/>
      <c r="L14" s="13"/>
      <c r="M14" s="13"/>
      <c r="N14" s="13"/>
      <c r="O14" s="13"/>
      <c r="P14" s="13"/>
      <c r="Q14" s="13"/>
      <c r="R14" s="13"/>
      <c r="S14" s="13"/>
      <c r="T14" s="32">
        <f t="shared" si="1"/>
        <v>16</v>
      </c>
      <c r="U14" s="32"/>
      <c r="V14" s="23">
        <f t="shared" si="0"/>
        <v>17</v>
      </c>
      <c r="W14" s="13"/>
      <c r="X14" s="23"/>
      <c r="Y14" s="23"/>
      <c r="Z14" s="23"/>
      <c r="AA14" s="23"/>
      <c r="AB14" s="23"/>
      <c r="AC14" s="23"/>
      <c r="AD14" s="23"/>
      <c r="AE14" s="23"/>
      <c r="AF14" s="196">
        <v>1</v>
      </c>
      <c r="AG14" s="196"/>
      <c r="AH14" s="23"/>
      <c r="AI14" s="23">
        <v>3</v>
      </c>
      <c r="AJ14" s="156">
        <v>3</v>
      </c>
      <c r="AK14" s="23">
        <v>2</v>
      </c>
      <c r="AL14" s="23">
        <v>1</v>
      </c>
      <c r="AM14" s="195">
        <v>1</v>
      </c>
      <c r="AN14" s="23">
        <v>2</v>
      </c>
      <c r="AO14" s="23">
        <v>2</v>
      </c>
      <c r="AP14" s="13">
        <v>1</v>
      </c>
      <c r="AQ14" s="13">
        <v>1</v>
      </c>
      <c r="AR14" s="13"/>
      <c r="AS14" s="13"/>
      <c r="AT14" s="52"/>
      <c r="AU14" s="23"/>
      <c r="AV14" s="23"/>
    </row>
    <row r="15" spans="1:50" ht="15" hidden="1" outlineLevel="1">
      <c r="A15" s="830"/>
      <c r="B15" s="38" t="s">
        <v>443</v>
      </c>
      <c r="C15" s="8"/>
      <c r="D15" s="38" t="s">
        <v>445</v>
      </c>
      <c r="E15" s="23"/>
      <c r="F15" s="23"/>
      <c r="G15" s="39"/>
      <c r="H15" s="13"/>
      <c r="I15" s="13"/>
      <c r="J15" s="13"/>
      <c r="K15" s="13"/>
      <c r="L15" s="13"/>
      <c r="M15" s="13"/>
      <c r="N15" s="13"/>
      <c r="O15" s="13"/>
      <c r="P15" s="13"/>
      <c r="Q15" s="13"/>
      <c r="R15" s="13"/>
      <c r="S15" s="13"/>
      <c r="T15" s="32">
        <f t="shared" si="1"/>
        <v>16</v>
      </c>
      <c r="U15" s="32"/>
      <c r="V15" s="23">
        <f t="shared" si="0"/>
        <v>17</v>
      </c>
      <c r="W15" s="13"/>
      <c r="X15" s="23"/>
      <c r="Y15" s="23"/>
      <c r="Z15" s="23"/>
      <c r="AA15" s="23"/>
      <c r="AB15" s="23"/>
      <c r="AC15" s="23"/>
      <c r="AD15" s="23"/>
      <c r="AE15" s="23"/>
      <c r="AF15" s="196">
        <v>1</v>
      </c>
      <c r="AG15" s="196"/>
      <c r="AH15" s="23"/>
      <c r="AI15" s="23">
        <v>3</v>
      </c>
      <c r="AJ15" s="156">
        <v>3</v>
      </c>
      <c r="AK15" s="23">
        <v>2</v>
      </c>
      <c r="AL15" s="23">
        <v>1</v>
      </c>
      <c r="AM15" s="195">
        <v>1</v>
      </c>
      <c r="AN15" s="23">
        <v>2</v>
      </c>
      <c r="AO15" s="23">
        <v>2</v>
      </c>
      <c r="AP15" s="13">
        <v>1</v>
      </c>
      <c r="AQ15" s="13">
        <v>1</v>
      </c>
      <c r="AR15" s="13"/>
      <c r="AS15" s="13"/>
      <c r="AT15" s="52"/>
      <c r="AU15" s="23"/>
      <c r="AV15" s="23"/>
    </row>
    <row r="16" spans="1:50" ht="15" hidden="1" outlineLevel="1">
      <c r="A16" s="820" t="s">
        <v>446</v>
      </c>
      <c r="B16" s="839" t="s">
        <v>447</v>
      </c>
      <c r="C16" s="38" t="s">
        <v>448</v>
      </c>
      <c r="D16" s="829"/>
      <c r="E16" s="829" t="s">
        <v>449</v>
      </c>
      <c r="F16" s="829" t="s">
        <v>450</v>
      </c>
      <c r="G16" s="14" t="s">
        <v>36</v>
      </c>
      <c r="H16" s="13"/>
      <c r="I16" s="13"/>
      <c r="J16" s="13"/>
      <c r="K16" s="164"/>
      <c r="L16" s="164"/>
      <c r="M16" s="820"/>
      <c r="N16" s="13"/>
      <c r="O16" s="13"/>
      <c r="P16" s="13"/>
      <c r="Q16" s="13"/>
      <c r="R16" s="13"/>
      <c r="S16" s="13"/>
      <c r="T16" s="13">
        <v>6</v>
      </c>
      <c r="U16" s="13"/>
      <c r="V16" s="23">
        <f t="shared" si="0"/>
        <v>6</v>
      </c>
      <c r="W16" s="13">
        <v>1</v>
      </c>
      <c r="X16" s="23"/>
      <c r="Y16" s="23"/>
      <c r="Z16" s="23"/>
      <c r="AA16" s="23"/>
      <c r="AB16" s="23"/>
      <c r="AC16" s="23"/>
      <c r="AD16" s="23">
        <v>3</v>
      </c>
      <c r="AE16" s="23"/>
      <c r="AF16" s="23"/>
      <c r="AG16" s="23"/>
      <c r="AH16" s="23"/>
      <c r="AI16" s="23">
        <v>2</v>
      </c>
      <c r="AJ16" s="156"/>
      <c r="AK16" s="23"/>
      <c r="AL16" s="23"/>
      <c r="AM16" s="156"/>
      <c r="AN16" s="23"/>
      <c r="AO16" s="23"/>
      <c r="AP16" s="23"/>
      <c r="AQ16" s="23"/>
      <c r="AR16" s="23"/>
      <c r="AS16" s="23"/>
      <c r="AT16" s="52">
        <v>2</v>
      </c>
      <c r="AU16" s="23"/>
      <c r="AV16" s="23"/>
      <c r="AX16" s="172"/>
    </row>
    <row r="17" spans="1:50" ht="15" hidden="1" outlineLevel="1">
      <c r="A17" s="841"/>
      <c r="B17" s="988"/>
      <c r="C17" s="38" t="s">
        <v>451</v>
      </c>
      <c r="D17" s="832"/>
      <c r="E17" s="832"/>
      <c r="F17" s="832"/>
      <c r="G17" s="14"/>
      <c r="H17" s="13"/>
      <c r="I17" s="13"/>
      <c r="J17" s="13"/>
      <c r="K17" s="163"/>
      <c r="L17" s="163"/>
      <c r="M17" s="990"/>
      <c r="N17" s="13"/>
      <c r="O17" s="13"/>
      <c r="P17" s="13"/>
      <c r="Q17" s="13"/>
      <c r="R17" s="13"/>
      <c r="S17" s="13"/>
      <c r="T17" s="13">
        <v>5</v>
      </c>
      <c r="U17" s="13"/>
      <c r="V17" s="23">
        <f t="shared" si="0"/>
        <v>5</v>
      </c>
      <c r="W17" s="13">
        <v>1</v>
      </c>
      <c r="X17" s="23"/>
      <c r="Y17" s="23"/>
      <c r="Z17" s="23"/>
      <c r="AA17" s="23"/>
      <c r="AB17" s="23"/>
      <c r="AC17" s="23"/>
      <c r="AD17" s="23">
        <v>1</v>
      </c>
      <c r="AE17" s="23"/>
      <c r="AF17" s="23"/>
      <c r="AG17" s="23"/>
      <c r="AH17" s="23"/>
      <c r="AI17" s="23">
        <v>3</v>
      </c>
      <c r="AJ17" s="156"/>
      <c r="AK17" s="23"/>
      <c r="AL17" s="23"/>
      <c r="AM17" s="156"/>
      <c r="AN17" s="23"/>
      <c r="AO17" s="23"/>
      <c r="AP17" s="23"/>
      <c r="AQ17" s="23"/>
      <c r="AR17" s="23"/>
      <c r="AS17" s="23"/>
      <c r="AT17" s="52"/>
      <c r="AU17" s="23"/>
      <c r="AV17" s="23"/>
    </row>
    <row r="18" spans="1:50" ht="15" hidden="1" outlineLevel="1">
      <c r="A18" s="841"/>
      <c r="B18" s="989"/>
      <c r="C18" s="38" t="s">
        <v>452</v>
      </c>
      <c r="D18" s="833"/>
      <c r="E18" s="833"/>
      <c r="F18" s="833"/>
      <c r="G18" s="14"/>
      <c r="H18" s="13"/>
      <c r="I18" s="13"/>
      <c r="J18" s="13"/>
      <c r="K18" s="165"/>
      <c r="L18" s="165"/>
      <c r="M18" s="987"/>
      <c r="N18" s="13"/>
      <c r="O18" s="13"/>
      <c r="P18" s="13"/>
      <c r="Q18" s="13"/>
      <c r="R18" s="13"/>
      <c r="S18" s="13"/>
      <c r="T18" s="13">
        <v>5</v>
      </c>
      <c r="U18" s="13"/>
      <c r="V18" s="23">
        <f t="shared" si="0"/>
        <v>5</v>
      </c>
      <c r="W18" s="13">
        <v>1</v>
      </c>
      <c r="X18" s="23"/>
      <c r="Y18" s="23"/>
      <c r="Z18" s="23"/>
      <c r="AA18" s="23"/>
      <c r="AB18" s="23"/>
      <c r="AC18" s="23"/>
      <c r="AD18" s="23">
        <v>1</v>
      </c>
      <c r="AE18" s="23"/>
      <c r="AF18" s="23"/>
      <c r="AG18" s="23"/>
      <c r="AH18" s="23"/>
      <c r="AI18" s="23">
        <v>3</v>
      </c>
      <c r="AJ18" s="156"/>
      <c r="AK18" s="23"/>
      <c r="AL18" s="23"/>
      <c r="AM18" s="156"/>
      <c r="AN18" s="23"/>
      <c r="AO18" s="23"/>
      <c r="AP18" s="23"/>
      <c r="AQ18" s="23"/>
      <c r="AR18" s="23"/>
      <c r="AS18" s="23"/>
      <c r="AT18" s="52"/>
      <c r="AU18" s="23"/>
      <c r="AV18" s="23"/>
    </row>
    <row r="19" spans="1:50" ht="15" hidden="1" outlineLevel="1">
      <c r="A19" s="841"/>
      <c r="B19" s="839" t="s">
        <v>453</v>
      </c>
      <c r="C19" s="38" t="s">
        <v>454</v>
      </c>
      <c r="D19" s="829"/>
      <c r="E19" s="829" t="s">
        <v>37</v>
      </c>
      <c r="F19" s="829" t="s">
        <v>455</v>
      </c>
      <c r="G19" s="14" t="s">
        <v>36</v>
      </c>
      <c r="H19" s="13"/>
      <c r="I19" s="13"/>
      <c r="J19" s="13"/>
      <c r="K19" s="164"/>
      <c r="L19" s="164"/>
      <c r="M19" s="820"/>
      <c r="N19" s="13"/>
      <c r="O19" s="13"/>
      <c r="P19" s="13"/>
      <c r="Q19" s="13"/>
      <c r="R19" s="13"/>
      <c r="S19" s="13"/>
      <c r="T19" s="13">
        <v>6</v>
      </c>
      <c r="U19" s="13"/>
      <c r="V19" s="23">
        <f t="shared" si="0"/>
        <v>6</v>
      </c>
      <c r="W19" s="13">
        <v>1</v>
      </c>
      <c r="X19" s="23"/>
      <c r="Y19" s="23"/>
      <c r="Z19" s="23"/>
      <c r="AA19" s="23"/>
      <c r="AB19" s="23">
        <v>1</v>
      </c>
      <c r="AC19" s="23">
        <v>1</v>
      </c>
      <c r="AD19" s="23">
        <v>1</v>
      </c>
      <c r="AE19" s="23"/>
      <c r="AF19" s="23"/>
      <c r="AG19" s="23"/>
      <c r="AH19" s="23"/>
      <c r="AI19" s="23">
        <v>2</v>
      </c>
      <c r="AJ19" s="156"/>
      <c r="AK19" s="23"/>
      <c r="AL19" s="23"/>
      <c r="AM19" s="156"/>
      <c r="AN19" s="23"/>
      <c r="AO19" s="23"/>
      <c r="AP19" s="13"/>
      <c r="AQ19" s="13"/>
      <c r="AR19" s="13"/>
      <c r="AS19" s="13"/>
      <c r="AT19" s="52">
        <v>2</v>
      </c>
      <c r="AU19" s="23"/>
      <c r="AV19" s="23"/>
      <c r="AX19" s="172"/>
    </row>
    <row r="20" spans="1:50" ht="15" hidden="1" outlineLevel="1">
      <c r="A20" s="841"/>
      <c r="B20" s="988"/>
      <c r="C20" s="38" t="s">
        <v>456</v>
      </c>
      <c r="D20" s="832"/>
      <c r="E20" s="832"/>
      <c r="F20" s="832"/>
      <c r="G20" s="14"/>
      <c r="H20" s="13"/>
      <c r="I20" s="13"/>
      <c r="J20" s="13"/>
      <c r="K20" s="163"/>
      <c r="L20" s="163"/>
      <c r="M20" s="990"/>
      <c r="N20" s="13"/>
      <c r="O20" s="13"/>
      <c r="P20" s="13"/>
      <c r="Q20" s="13"/>
      <c r="R20" s="13"/>
      <c r="S20" s="13"/>
      <c r="T20" s="13">
        <v>7</v>
      </c>
      <c r="U20" s="13"/>
      <c r="V20" s="23">
        <f t="shared" si="0"/>
        <v>7</v>
      </c>
      <c r="W20" s="13">
        <v>1</v>
      </c>
      <c r="X20" s="23"/>
      <c r="Y20" s="23"/>
      <c r="Z20" s="23"/>
      <c r="AA20" s="23"/>
      <c r="AB20" s="23">
        <v>1</v>
      </c>
      <c r="AC20" s="23">
        <v>1</v>
      </c>
      <c r="AD20" s="23">
        <v>1</v>
      </c>
      <c r="AE20" s="23"/>
      <c r="AF20" s="23"/>
      <c r="AG20" s="23"/>
      <c r="AH20" s="23"/>
      <c r="AI20" s="23">
        <v>3</v>
      </c>
      <c r="AJ20" s="156"/>
      <c r="AK20" s="23"/>
      <c r="AL20" s="23"/>
      <c r="AM20" s="156"/>
      <c r="AN20" s="23"/>
      <c r="AO20" s="23"/>
      <c r="AP20" s="13"/>
      <c r="AQ20" s="13"/>
      <c r="AR20" s="13"/>
      <c r="AS20" s="13"/>
      <c r="AT20" s="52"/>
      <c r="AU20" s="23"/>
      <c r="AV20" s="23"/>
    </row>
    <row r="21" spans="1:50" ht="15" hidden="1" outlineLevel="1">
      <c r="A21" s="841"/>
      <c r="B21" s="989"/>
      <c r="C21" s="38" t="s">
        <v>457</v>
      </c>
      <c r="D21" s="833"/>
      <c r="E21" s="833"/>
      <c r="F21" s="833"/>
      <c r="G21" s="14"/>
      <c r="H21" s="13"/>
      <c r="I21" s="13"/>
      <c r="J21" s="13"/>
      <c r="K21" s="165"/>
      <c r="L21" s="165"/>
      <c r="M21" s="987"/>
      <c r="N21" s="13"/>
      <c r="O21" s="13"/>
      <c r="P21" s="13"/>
      <c r="Q21" s="13"/>
      <c r="R21" s="13"/>
      <c r="S21" s="13"/>
      <c r="T21" s="13">
        <v>5</v>
      </c>
      <c r="U21" s="13"/>
      <c r="V21" s="23">
        <f t="shared" si="0"/>
        <v>5</v>
      </c>
      <c r="W21" s="13">
        <v>1</v>
      </c>
      <c r="X21" s="23"/>
      <c r="Y21" s="23"/>
      <c r="Z21" s="23"/>
      <c r="AA21" s="23"/>
      <c r="AB21" s="23"/>
      <c r="AC21" s="23"/>
      <c r="AD21" s="23">
        <v>1</v>
      </c>
      <c r="AE21" s="23"/>
      <c r="AF21" s="23"/>
      <c r="AG21" s="23"/>
      <c r="AH21" s="23"/>
      <c r="AI21" s="23">
        <v>3</v>
      </c>
      <c r="AJ21" s="156"/>
      <c r="AK21" s="23"/>
      <c r="AL21" s="23"/>
      <c r="AM21" s="156"/>
      <c r="AN21" s="23"/>
      <c r="AO21" s="23"/>
      <c r="AP21" s="13"/>
      <c r="AQ21" s="13"/>
      <c r="AR21" s="13"/>
      <c r="AS21" s="13"/>
      <c r="AT21" s="52"/>
      <c r="AU21" s="23"/>
      <c r="AV21" s="23"/>
    </row>
    <row r="22" spans="1:50" ht="15" hidden="1" outlineLevel="1">
      <c r="A22" s="841"/>
      <c r="B22" s="35" t="s">
        <v>458</v>
      </c>
      <c r="C22" s="35"/>
      <c r="D22" s="14"/>
      <c r="E22" s="12" t="s">
        <v>439</v>
      </c>
      <c r="F22" s="12"/>
      <c r="G22" s="14" t="s">
        <v>38</v>
      </c>
      <c r="H22" s="13"/>
      <c r="I22" s="13"/>
      <c r="J22" s="13"/>
      <c r="K22" s="164"/>
      <c r="L22" s="164"/>
      <c r="M22" s="820"/>
      <c r="N22" s="13"/>
      <c r="O22" s="13"/>
      <c r="P22" s="13"/>
      <c r="Q22" s="13"/>
      <c r="R22" s="13"/>
      <c r="S22" s="13"/>
      <c r="T22" s="13">
        <v>7</v>
      </c>
      <c r="U22" s="13"/>
      <c r="V22" s="23">
        <f t="shared" si="0"/>
        <v>7</v>
      </c>
      <c r="W22" s="13">
        <v>1</v>
      </c>
      <c r="X22" s="23"/>
      <c r="Y22" s="23"/>
      <c r="Z22" s="23"/>
      <c r="AA22" s="23"/>
      <c r="AB22" s="23"/>
      <c r="AC22" s="23"/>
      <c r="AD22" s="23"/>
      <c r="AE22" s="23"/>
      <c r="AF22" s="23"/>
      <c r="AG22" s="23"/>
      <c r="AH22" s="23"/>
      <c r="AI22" s="23">
        <v>4</v>
      </c>
      <c r="AJ22" s="156"/>
      <c r="AK22" s="23"/>
      <c r="AL22" s="23"/>
      <c r="AM22" s="156"/>
      <c r="AN22" s="23"/>
      <c r="AO22" s="23"/>
      <c r="AP22" s="13">
        <v>1</v>
      </c>
      <c r="AQ22" s="13">
        <v>1</v>
      </c>
      <c r="AR22" s="13"/>
      <c r="AS22" s="13"/>
      <c r="AT22" s="52"/>
      <c r="AU22" s="23"/>
      <c r="AV22" s="23"/>
    </row>
    <row r="23" spans="1:50" ht="15" hidden="1" outlineLevel="1">
      <c r="A23" s="841"/>
      <c r="B23" s="35" t="s">
        <v>459</v>
      </c>
      <c r="C23" s="35"/>
      <c r="D23" s="14"/>
      <c r="E23" s="12" t="s">
        <v>460</v>
      </c>
      <c r="F23" s="12"/>
      <c r="G23" s="14" t="s">
        <v>38</v>
      </c>
      <c r="H23" s="13"/>
      <c r="I23" s="13"/>
      <c r="J23" s="13"/>
      <c r="K23" s="165"/>
      <c r="L23" s="165"/>
      <c r="M23" s="987"/>
      <c r="N23" s="13"/>
      <c r="O23" s="13"/>
      <c r="P23" s="13"/>
      <c r="Q23" s="13"/>
      <c r="R23" s="13"/>
      <c r="S23" s="13"/>
      <c r="T23" s="13">
        <v>10</v>
      </c>
      <c r="U23" s="13"/>
      <c r="V23" s="23">
        <f t="shared" si="0"/>
        <v>10</v>
      </c>
      <c r="W23" s="13">
        <v>1</v>
      </c>
      <c r="X23" s="23"/>
      <c r="Y23" s="23"/>
      <c r="Z23" s="23"/>
      <c r="AA23" s="23"/>
      <c r="AB23" s="23"/>
      <c r="AC23" s="23"/>
      <c r="AD23" s="23">
        <v>3</v>
      </c>
      <c r="AE23" s="23"/>
      <c r="AF23" s="23"/>
      <c r="AG23" s="23"/>
      <c r="AH23" s="23"/>
      <c r="AI23" s="23">
        <v>4</v>
      </c>
      <c r="AJ23" s="156"/>
      <c r="AK23" s="23"/>
      <c r="AL23" s="23"/>
      <c r="AM23" s="156"/>
      <c r="AN23" s="23"/>
      <c r="AO23" s="23"/>
      <c r="AP23" s="13">
        <v>1</v>
      </c>
      <c r="AQ23" s="13">
        <v>1</v>
      </c>
      <c r="AR23" s="13"/>
      <c r="AS23" s="13"/>
      <c r="AT23" s="52"/>
      <c r="AU23" s="23"/>
      <c r="AV23" s="23"/>
    </row>
    <row r="24" spans="1:50" ht="15" hidden="1" outlineLevel="1">
      <c r="A24" s="841"/>
      <c r="B24" s="839" t="s">
        <v>39</v>
      </c>
      <c r="C24" s="38" t="s">
        <v>461</v>
      </c>
      <c r="D24" s="829"/>
      <c r="E24" s="829" t="s">
        <v>462</v>
      </c>
      <c r="F24" s="829" t="s">
        <v>455</v>
      </c>
      <c r="G24" s="14" t="s">
        <v>36</v>
      </c>
      <c r="H24" s="13"/>
      <c r="I24" s="13"/>
      <c r="J24" s="13"/>
      <c r="K24" s="164"/>
      <c r="L24" s="164"/>
      <c r="M24" s="820"/>
      <c r="N24" s="13"/>
      <c r="O24" s="13"/>
      <c r="P24" s="13"/>
      <c r="Q24" s="13"/>
      <c r="R24" s="13"/>
      <c r="S24" s="13"/>
      <c r="T24" s="13">
        <v>5</v>
      </c>
      <c r="U24" s="13"/>
      <c r="V24" s="23">
        <f t="shared" si="0"/>
        <v>5</v>
      </c>
      <c r="W24" s="13">
        <v>1</v>
      </c>
      <c r="X24" s="23"/>
      <c r="Y24" s="23"/>
      <c r="Z24" s="23"/>
      <c r="AA24" s="23"/>
      <c r="AB24" s="23">
        <v>1</v>
      </c>
      <c r="AC24" s="23">
        <v>1</v>
      </c>
      <c r="AD24" s="23"/>
      <c r="AE24" s="23"/>
      <c r="AF24" s="23"/>
      <c r="AG24" s="23"/>
      <c r="AH24" s="23"/>
      <c r="AI24" s="23">
        <v>2</v>
      </c>
      <c r="AJ24" s="156"/>
      <c r="AK24" s="23"/>
      <c r="AL24" s="23"/>
      <c r="AM24" s="156"/>
      <c r="AN24" s="23"/>
      <c r="AO24" s="23"/>
      <c r="AP24" s="23"/>
      <c r="AQ24" s="23"/>
      <c r="AR24" s="23"/>
      <c r="AS24" s="23"/>
      <c r="AT24" s="197">
        <v>2</v>
      </c>
      <c r="AU24" s="23"/>
      <c r="AV24" s="23"/>
      <c r="AX24" s="172"/>
    </row>
    <row r="25" spans="1:50" ht="15" hidden="1" outlineLevel="1">
      <c r="A25" s="841"/>
      <c r="B25" s="988"/>
      <c r="C25" s="38" t="s">
        <v>463</v>
      </c>
      <c r="D25" s="832"/>
      <c r="E25" s="832"/>
      <c r="F25" s="832"/>
      <c r="G25" s="14"/>
      <c r="H25" s="13"/>
      <c r="I25" s="13"/>
      <c r="J25" s="13"/>
      <c r="K25" s="163"/>
      <c r="L25" s="163"/>
      <c r="M25" s="990"/>
      <c r="N25" s="13"/>
      <c r="O25" s="13"/>
      <c r="P25" s="13"/>
      <c r="Q25" s="13"/>
      <c r="R25" s="13"/>
      <c r="S25" s="13"/>
      <c r="T25" s="13">
        <v>6</v>
      </c>
      <c r="U25" s="13"/>
      <c r="V25" s="23">
        <f t="shared" si="0"/>
        <v>6</v>
      </c>
      <c r="W25" s="13">
        <v>1</v>
      </c>
      <c r="X25" s="23"/>
      <c r="Y25" s="23"/>
      <c r="Z25" s="23"/>
      <c r="AA25" s="23"/>
      <c r="AB25" s="23">
        <v>1</v>
      </c>
      <c r="AC25" s="23">
        <v>1</v>
      </c>
      <c r="AD25" s="23"/>
      <c r="AE25" s="23"/>
      <c r="AF25" s="23"/>
      <c r="AG25" s="23"/>
      <c r="AH25" s="23"/>
      <c r="AI25" s="23">
        <v>3</v>
      </c>
      <c r="AJ25" s="156"/>
      <c r="AK25" s="23"/>
      <c r="AL25" s="23"/>
      <c r="AM25" s="156"/>
      <c r="AN25" s="23"/>
      <c r="AO25" s="23"/>
      <c r="AP25" s="23"/>
      <c r="AQ25" s="23"/>
      <c r="AR25" s="23"/>
      <c r="AS25" s="23"/>
      <c r="AT25" s="52"/>
      <c r="AU25" s="23"/>
      <c r="AV25" s="23"/>
    </row>
    <row r="26" spans="1:50" ht="15" hidden="1" outlineLevel="1">
      <c r="A26" s="841"/>
      <c r="B26" s="989"/>
      <c r="C26" s="38" t="s">
        <v>452</v>
      </c>
      <c r="D26" s="833"/>
      <c r="E26" s="833"/>
      <c r="F26" s="833"/>
      <c r="G26" s="14"/>
      <c r="H26" s="13"/>
      <c r="I26" s="13"/>
      <c r="J26" s="13"/>
      <c r="K26" s="165"/>
      <c r="L26" s="165"/>
      <c r="M26" s="987"/>
      <c r="N26" s="13"/>
      <c r="O26" s="13"/>
      <c r="P26" s="13"/>
      <c r="Q26" s="13"/>
      <c r="R26" s="13"/>
      <c r="S26" s="13"/>
      <c r="T26" s="13">
        <v>4</v>
      </c>
      <c r="U26" s="13"/>
      <c r="V26" s="23">
        <f t="shared" si="0"/>
        <v>4</v>
      </c>
      <c r="W26" s="13">
        <v>1</v>
      </c>
      <c r="X26" s="23"/>
      <c r="Y26" s="23"/>
      <c r="Z26" s="23"/>
      <c r="AA26" s="23"/>
      <c r="AB26" s="23"/>
      <c r="AC26" s="23"/>
      <c r="AD26" s="23"/>
      <c r="AE26" s="23"/>
      <c r="AF26" s="23"/>
      <c r="AG26" s="23"/>
      <c r="AH26" s="23"/>
      <c r="AI26" s="23">
        <v>3</v>
      </c>
      <c r="AJ26" s="156"/>
      <c r="AK26" s="23"/>
      <c r="AL26" s="23"/>
      <c r="AM26" s="156"/>
      <c r="AN26" s="23"/>
      <c r="AO26" s="23"/>
      <c r="AP26" s="23"/>
      <c r="AQ26" s="23"/>
      <c r="AR26" s="23"/>
      <c r="AS26" s="23"/>
      <c r="AT26" s="52"/>
      <c r="AU26" s="23"/>
      <c r="AV26" s="23"/>
    </row>
    <row r="27" spans="1:50" ht="12.75" hidden="1" customHeight="1" outlineLevel="1">
      <c r="A27" s="841"/>
      <c r="B27" s="839" t="s">
        <v>464</v>
      </c>
      <c r="C27" s="38" t="s">
        <v>461</v>
      </c>
      <c r="D27" s="829"/>
      <c r="E27" s="829" t="s">
        <v>465</v>
      </c>
      <c r="F27" s="829" t="s">
        <v>77</v>
      </c>
      <c r="G27" s="14"/>
      <c r="H27" s="13"/>
      <c r="I27" s="13"/>
      <c r="J27" s="13"/>
      <c r="K27" s="164"/>
      <c r="L27" s="164"/>
      <c r="M27" s="820"/>
      <c r="N27" s="13"/>
      <c r="O27" s="13"/>
      <c r="P27" s="13"/>
      <c r="Q27" s="13"/>
      <c r="R27" s="13"/>
      <c r="S27" s="13"/>
      <c r="T27" s="13">
        <v>14</v>
      </c>
      <c r="U27" s="13"/>
      <c r="V27" s="23">
        <f t="shared" si="0"/>
        <v>14</v>
      </c>
      <c r="W27" s="13">
        <v>1</v>
      </c>
      <c r="X27" s="23">
        <v>2</v>
      </c>
      <c r="Y27" s="23">
        <v>2</v>
      </c>
      <c r="Z27" s="23"/>
      <c r="AA27" s="23"/>
      <c r="AB27" s="23"/>
      <c r="AC27" s="23"/>
      <c r="AD27" s="23">
        <v>6</v>
      </c>
      <c r="AE27" s="23"/>
      <c r="AF27" s="23"/>
      <c r="AG27" s="23"/>
      <c r="AH27" s="23"/>
      <c r="AI27" s="23">
        <v>2</v>
      </c>
      <c r="AJ27" s="156"/>
      <c r="AK27" s="23"/>
      <c r="AL27" s="23"/>
      <c r="AM27" s="156">
        <v>1</v>
      </c>
      <c r="AN27" s="23"/>
      <c r="AO27" s="23"/>
      <c r="AP27" s="23"/>
      <c r="AQ27" s="23"/>
      <c r="AR27" s="23"/>
      <c r="AS27" s="23"/>
      <c r="AT27" s="52">
        <v>2</v>
      </c>
      <c r="AU27" s="23"/>
      <c r="AV27" s="23"/>
      <c r="AX27" s="172"/>
    </row>
    <row r="28" spans="1:50" ht="12.75" hidden="1" customHeight="1" outlineLevel="1">
      <c r="A28" s="841"/>
      <c r="B28" s="988"/>
      <c r="C28" s="38" t="s">
        <v>79</v>
      </c>
      <c r="D28" s="832"/>
      <c r="E28" s="832"/>
      <c r="F28" s="832"/>
      <c r="G28" s="14"/>
      <c r="H28" s="13"/>
      <c r="I28" s="13"/>
      <c r="J28" s="13"/>
      <c r="K28" s="163"/>
      <c r="L28" s="163"/>
      <c r="M28" s="990"/>
      <c r="N28" s="13"/>
      <c r="O28" s="13"/>
      <c r="P28" s="13"/>
      <c r="Q28" s="13"/>
      <c r="R28" s="13"/>
      <c r="S28" s="13"/>
      <c r="T28" s="13">
        <v>6</v>
      </c>
      <c r="U28" s="13"/>
      <c r="V28" s="23">
        <f t="shared" si="0"/>
        <v>6</v>
      </c>
      <c r="W28" s="13">
        <v>1</v>
      </c>
      <c r="X28" s="23"/>
      <c r="Y28" s="23"/>
      <c r="Z28" s="23"/>
      <c r="AA28" s="23"/>
      <c r="AB28" s="23"/>
      <c r="AC28" s="23"/>
      <c r="AD28" s="23">
        <v>2</v>
      </c>
      <c r="AE28" s="23"/>
      <c r="AF28" s="23"/>
      <c r="AG28" s="23"/>
      <c r="AH28" s="23"/>
      <c r="AI28" s="23">
        <v>3</v>
      </c>
      <c r="AJ28" s="156"/>
      <c r="AK28" s="23"/>
      <c r="AL28" s="23"/>
      <c r="AM28" s="156"/>
      <c r="AN28" s="23"/>
      <c r="AO28" s="23"/>
      <c r="AP28" s="23"/>
      <c r="AQ28" s="23"/>
      <c r="AR28" s="23"/>
      <c r="AS28" s="23"/>
      <c r="AT28" s="52"/>
      <c r="AU28" s="23"/>
      <c r="AV28" s="23"/>
    </row>
    <row r="29" spans="1:50" ht="12.75" hidden="1" customHeight="1" outlineLevel="1">
      <c r="A29" s="841"/>
      <c r="B29" s="989"/>
      <c r="C29" s="38" t="s">
        <v>80</v>
      </c>
      <c r="D29" s="833"/>
      <c r="E29" s="833"/>
      <c r="F29" s="833"/>
      <c r="G29" s="14"/>
      <c r="H29" s="13"/>
      <c r="I29" s="13"/>
      <c r="J29" s="13"/>
      <c r="K29" s="165"/>
      <c r="L29" s="165"/>
      <c r="M29" s="987"/>
      <c r="N29" s="13"/>
      <c r="O29" s="13"/>
      <c r="P29" s="13"/>
      <c r="Q29" s="13"/>
      <c r="R29" s="13"/>
      <c r="S29" s="13"/>
      <c r="T29" s="13">
        <v>6</v>
      </c>
      <c r="U29" s="13"/>
      <c r="V29" s="23">
        <f t="shared" si="0"/>
        <v>6</v>
      </c>
      <c r="W29" s="13">
        <v>1</v>
      </c>
      <c r="X29" s="23"/>
      <c r="Y29" s="23"/>
      <c r="Z29" s="23"/>
      <c r="AA29" s="23"/>
      <c r="AB29" s="23"/>
      <c r="AC29" s="23"/>
      <c r="AD29" s="23">
        <v>2</v>
      </c>
      <c r="AE29" s="23"/>
      <c r="AF29" s="23"/>
      <c r="AG29" s="23"/>
      <c r="AH29" s="23"/>
      <c r="AI29" s="23">
        <v>3</v>
      </c>
      <c r="AJ29" s="156"/>
      <c r="AK29" s="23"/>
      <c r="AL29" s="23"/>
      <c r="AM29" s="156"/>
      <c r="AN29" s="23"/>
      <c r="AO29" s="23"/>
      <c r="AP29" s="23"/>
      <c r="AQ29" s="23"/>
      <c r="AR29" s="23"/>
      <c r="AS29" s="23"/>
      <c r="AT29" s="52"/>
      <c r="AU29" s="23"/>
      <c r="AV29" s="23"/>
    </row>
    <row r="30" spans="1:50" ht="15" hidden="1" outlineLevel="1">
      <c r="A30" s="841"/>
      <c r="B30" s="839" t="s">
        <v>466</v>
      </c>
      <c r="C30" s="38" t="s">
        <v>81</v>
      </c>
      <c r="D30" s="829"/>
      <c r="E30" s="829" t="s">
        <v>313</v>
      </c>
      <c r="F30" s="829" t="s">
        <v>77</v>
      </c>
      <c r="G30" s="14"/>
      <c r="H30" s="13"/>
      <c r="I30" s="13"/>
      <c r="J30" s="13"/>
      <c r="K30" s="164"/>
      <c r="L30" s="164"/>
      <c r="M30" s="820"/>
      <c r="N30" s="13"/>
      <c r="O30" s="13"/>
      <c r="P30" s="13"/>
      <c r="Q30" s="13"/>
      <c r="R30" s="13"/>
      <c r="S30" s="13"/>
      <c r="T30" s="13">
        <v>12</v>
      </c>
      <c r="U30" s="13"/>
      <c r="V30" s="23">
        <f t="shared" si="0"/>
        <v>12</v>
      </c>
      <c r="W30" s="13">
        <v>1</v>
      </c>
      <c r="X30" s="23"/>
      <c r="Y30" s="23">
        <v>2</v>
      </c>
      <c r="Z30" s="23"/>
      <c r="AA30" s="23"/>
      <c r="AB30" s="23"/>
      <c r="AC30" s="23"/>
      <c r="AD30" s="23">
        <v>6</v>
      </c>
      <c r="AE30" s="23"/>
      <c r="AF30" s="23"/>
      <c r="AG30" s="23"/>
      <c r="AH30" s="23"/>
      <c r="AI30" s="23">
        <v>2</v>
      </c>
      <c r="AJ30" s="156"/>
      <c r="AK30" s="23"/>
      <c r="AL30" s="23"/>
      <c r="AM30" s="156">
        <v>1</v>
      </c>
      <c r="AN30" s="23"/>
      <c r="AO30" s="23"/>
      <c r="AP30" s="23"/>
      <c r="AQ30" s="23"/>
      <c r="AR30" s="23"/>
      <c r="AS30" s="23"/>
      <c r="AT30" s="52">
        <v>2</v>
      </c>
      <c r="AU30" s="23"/>
      <c r="AV30" s="23"/>
      <c r="AX30" s="172"/>
    </row>
    <row r="31" spans="1:50" ht="15.75" hidden="1" customHeight="1" outlineLevel="1">
      <c r="A31" s="841"/>
      <c r="B31" s="988"/>
      <c r="C31" s="38" t="s">
        <v>79</v>
      </c>
      <c r="D31" s="832"/>
      <c r="E31" s="832"/>
      <c r="F31" s="832"/>
      <c r="G31" s="14"/>
      <c r="H31" s="13"/>
      <c r="I31" s="13"/>
      <c r="J31" s="13"/>
      <c r="K31" s="163"/>
      <c r="L31" s="163"/>
      <c r="M31" s="990"/>
      <c r="N31" s="13"/>
      <c r="O31" s="13"/>
      <c r="P31" s="13"/>
      <c r="Q31" s="13"/>
      <c r="R31" s="13"/>
      <c r="S31" s="13"/>
      <c r="T31" s="13">
        <v>6</v>
      </c>
      <c r="U31" s="13"/>
      <c r="V31" s="23">
        <f t="shared" si="0"/>
        <v>6</v>
      </c>
      <c r="W31" s="13">
        <v>1</v>
      </c>
      <c r="X31" s="23"/>
      <c r="Y31" s="23"/>
      <c r="Z31" s="23"/>
      <c r="AA31" s="23"/>
      <c r="AB31" s="23"/>
      <c r="AC31" s="23"/>
      <c r="AD31" s="23">
        <v>2</v>
      </c>
      <c r="AE31" s="23"/>
      <c r="AF31" s="23"/>
      <c r="AG31" s="23"/>
      <c r="AH31" s="23"/>
      <c r="AI31" s="23">
        <v>3</v>
      </c>
      <c r="AJ31" s="156"/>
      <c r="AK31" s="23"/>
      <c r="AL31" s="23"/>
      <c r="AM31" s="156"/>
      <c r="AN31" s="23"/>
      <c r="AO31" s="23"/>
      <c r="AP31" s="23"/>
      <c r="AQ31" s="23"/>
      <c r="AR31" s="23"/>
      <c r="AS31" s="23"/>
      <c r="AT31" s="52"/>
      <c r="AU31" s="23"/>
      <c r="AV31" s="23"/>
    </row>
    <row r="32" spans="1:50" ht="15" hidden="1" outlineLevel="1">
      <c r="A32" s="841"/>
      <c r="B32" s="989"/>
      <c r="C32" s="38" t="s">
        <v>80</v>
      </c>
      <c r="D32" s="833"/>
      <c r="E32" s="833"/>
      <c r="F32" s="833"/>
      <c r="G32" s="14"/>
      <c r="H32" s="13"/>
      <c r="I32" s="13"/>
      <c r="J32" s="13"/>
      <c r="K32" s="165"/>
      <c r="L32" s="165"/>
      <c r="M32" s="987"/>
      <c r="N32" s="13"/>
      <c r="O32" s="13"/>
      <c r="P32" s="13"/>
      <c r="Q32" s="13"/>
      <c r="R32" s="13"/>
      <c r="S32" s="13"/>
      <c r="T32" s="13">
        <v>6</v>
      </c>
      <c r="U32" s="13"/>
      <c r="V32" s="23">
        <f t="shared" si="0"/>
        <v>6</v>
      </c>
      <c r="W32" s="13">
        <v>1</v>
      </c>
      <c r="X32" s="23"/>
      <c r="Y32" s="23"/>
      <c r="Z32" s="23"/>
      <c r="AA32" s="23"/>
      <c r="AB32" s="23"/>
      <c r="AC32" s="23"/>
      <c r="AD32" s="23">
        <v>2</v>
      </c>
      <c r="AE32" s="23"/>
      <c r="AF32" s="23"/>
      <c r="AG32" s="23"/>
      <c r="AH32" s="23"/>
      <c r="AI32" s="23">
        <v>3</v>
      </c>
      <c r="AJ32" s="156"/>
      <c r="AK32" s="23"/>
      <c r="AL32" s="23"/>
      <c r="AM32" s="156"/>
      <c r="AN32" s="23"/>
      <c r="AO32" s="23"/>
      <c r="AP32" s="23"/>
      <c r="AQ32" s="23"/>
      <c r="AR32" s="23"/>
      <c r="AS32" s="23"/>
      <c r="AT32" s="52"/>
      <c r="AU32" s="23"/>
      <c r="AV32" s="23"/>
    </row>
    <row r="33" spans="1:50" ht="15.75" hidden="1" customHeight="1" outlineLevel="1">
      <c r="A33" s="841"/>
      <c r="B33" s="815" t="s">
        <v>75</v>
      </c>
      <c r="C33" s="38" t="s">
        <v>81</v>
      </c>
      <c r="D33" s="829"/>
      <c r="E33" s="948" t="s">
        <v>430</v>
      </c>
      <c r="F33" s="829" t="s">
        <v>77</v>
      </c>
      <c r="G33" s="14"/>
      <c r="H33" s="13"/>
      <c r="I33" s="13"/>
      <c r="J33" s="13"/>
      <c r="K33" s="164"/>
      <c r="L33" s="164"/>
      <c r="M33" s="820"/>
      <c r="N33" s="13"/>
      <c r="O33" s="13"/>
      <c r="P33" s="13"/>
      <c r="Q33" s="13"/>
      <c r="R33" s="13"/>
      <c r="S33" s="13"/>
      <c r="T33" s="13">
        <v>11</v>
      </c>
      <c r="U33" s="13"/>
      <c r="V33" s="23">
        <f t="shared" si="0"/>
        <v>11</v>
      </c>
      <c r="W33" s="13">
        <v>1</v>
      </c>
      <c r="X33" s="23">
        <v>2</v>
      </c>
      <c r="Y33" s="23">
        <v>2</v>
      </c>
      <c r="Z33" s="23"/>
      <c r="AA33" s="23"/>
      <c r="AB33" s="23"/>
      <c r="AC33" s="23"/>
      <c r="AD33" s="23">
        <v>3</v>
      </c>
      <c r="AE33" s="23"/>
      <c r="AF33" s="23"/>
      <c r="AG33" s="23"/>
      <c r="AH33" s="23"/>
      <c r="AI33" s="23">
        <v>2</v>
      </c>
      <c r="AJ33" s="156"/>
      <c r="AK33" s="23"/>
      <c r="AL33" s="23"/>
      <c r="AM33" s="156">
        <v>1</v>
      </c>
      <c r="AN33" s="23"/>
      <c r="AO33" s="23"/>
      <c r="AP33" s="23"/>
      <c r="AQ33" s="23"/>
      <c r="AR33" s="23"/>
      <c r="AS33" s="23"/>
      <c r="AT33" s="52">
        <v>2</v>
      </c>
      <c r="AU33" s="23"/>
      <c r="AV33" s="23"/>
      <c r="AX33" s="172"/>
    </row>
    <row r="34" spans="1:50" ht="15.75" hidden="1" customHeight="1" outlineLevel="1">
      <c r="A34" s="841"/>
      <c r="B34" s="988"/>
      <c r="C34" s="38" t="s">
        <v>79</v>
      </c>
      <c r="D34" s="832"/>
      <c r="E34" s="985"/>
      <c r="F34" s="832"/>
      <c r="G34" s="14"/>
      <c r="H34" s="13"/>
      <c r="I34" s="13"/>
      <c r="J34" s="13"/>
      <c r="K34" s="163"/>
      <c r="L34" s="163"/>
      <c r="M34" s="990"/>
      <c r="N34" s="13"/>
      <c r="O34" s="13"/>
      <c r="P34" s="13"/>
      <c r="Q34" s="13"/>
      <c r="R34" s="13"/>
      <c r="S34" s="13"/>
      <c r="T34" s="13">
        <v>5</v>
      </c>
      <c r="U34" s="13"/>
      <c r="V34" s="23">
        <f t="shared" si="0"/>
        <v>5</v>
      </c>
      <c r="W34" s="13">
        <v>1</v>
      </c>
      <c r="X34" s="23"/>
      <c r="Y34" s="23"/>
      <c r="Z34" s="23"/>
      <c r="AA34" s="23"/>
      <c r="AB34" s="23"/>
      <c r="AC34" s="23"/>
      <c r="AD34" s="23">
        <v>1</v>
      </c>
      <c r="AE34" s="23"/>
      <c r="AF34" s="23"/>
      <c r="AG34" s="23"/>
      <c r="AH34" s="23"/>
      <c r="AI34" s="23">
        <v>3</v>
      </c>
      <c r="AJ34" s="156"/>
      <c r="AK34" s="23"/>
      <c r="AL34" s="23"/>
      <c r="AM34" s="156"/>
      <c r="AN34" s="23"/>
      <c r="AO34" s="23"/>
      <c r="AP34" s="23"/>
      <c r="AQ34" s="23"/>
      <c r="AR34" s="23"/>
      <c r="AS34" s="23"/>
      <c r="AT34" s="52"/>
      <c r="AU34" s="23"/>
      <c r="AV34" s="23"/>
    </row>
    <row r="35" spans="1:50" ht="15.75" hidden="1" customHeight="1" outlineLevel="1">
      <c r="A35" s="841"/>
      <c r="B35" s="989"/>
      <c r="C35" s="38" t="s">
        <v>80</v>
      </c>
      <c r="D35" s="833"/>
      <c r="E35" s="986"/>
      <c r="F35" s="833"/>
      <c r="G35" s="14"/>
      <c r="H35" s="13"/>
      <c r="I35" s="13"/>
      <c r="J35" s="13"/>
      <c r="K35" s="165"/>
      <c r="L35" s="165"/>
      <c r="M35" s="987"/>
      <c r="N35" s="13"/>
      <c r="O35" s="13"/>
      <c r="P35" s="13"/>
      <c r="Q35" s="13"/>
      <c r="R35" s="13"/>
      <c r="S35" s="13"/>
      <c r="T35" s="13">
        <v>5</v>
      </c>
      <c r="U35" s="13"/>
      <c r="V35" s="23">
        <f t="shared" si="0"/>
        <v>5</v>
      </c>
      <c r="W35" s="13">
        <v>1</v>
      </c>
      <c r="X35" s="23"/>
      <c r="Y35" s="23"/>
      <c r="Z35" s="23"/>
      <c r="AA35" s="23"/>
      <c r="AB35" s="23"/>
      <c r="AC35" s="23"/>
      <c r="AD35" s="23">
        <v>1</v>
      </c>
      <c r="AE35" s="23"/>
      <c r="AF35" s="23"/>
      <c r="AG35" s="23"/>
      <c r="AH35" s="23"/>
      <c r="AI35" s="23">
        <v>3</v>
      </c>
      <c r="AJ35" s="156"/>
      <c r="AK35" s="23"/>
      <c r="AL35" s="23"/>
      <c r="AM35" s="156"/>
      <c r="AN35" s="23"/>
      <c r="AO35" s="23"/>
      <c r="AP35" s="23"/>
      <c r="AQ35" s="23"/>
      <c r="AR35" s="23"/>
      <c r="AS35" s="23"/>
      <c r="AT35" s="52"/>
      <c r="AU35" s="23"/>
      <c r="AV35" s="23"/>
    </row>
    <row r="36" spans="1:50" ht="12" hidden="1" customHeight="1" outlineLevel="1">
      <c r="A36" s="841"/>
      <c r="B36" s="815" t="s">
        <v>64</v>
      </c>
      <c r="C36" s="38" t="s">
        <v>81</v>
      </c>
      <c r="D36" s="829"/>
      <c r="E36" s="948" t="s">
        <v>312</v>
      </c>
      <c r="F36" s="829" t="s">
        <v>77</v>
      </c>
      <c r="G36" s="14"/>
      <c r="H36" s="13"/>
      <c r="I36" s="13"/>
      <c r="J36" s="13"/>
      <c r="K36" s="164"/>
      <c r="L36" s="164"/>
      <c r="M36" s="820"/>
      <c r="N36" s="13"/>
      <c r="O36" s="13"/>
      <c r="P36" s="13"/>
      <c r="Q36" s="13"/>
      <c r="R36" s="13"/>
      <c r="S36" s="13"/>
      <c r="T36" s="13">
        <v>6</v>
      </c>
      <c r="U36" s="13"/>
      <c r="V36" s="23">
        <f t="shared" si="0"/>
        <v>6</v>
      </c>
      <c r="W36" s="13">
        <v>1</v>
      </c>
      <c r="X36" s="23"/>
      <c r="Y36" s="23"/>
      <c r="Z36" s="23"/>
      <c r="AA36" s="23"/>
      <c r="AB36" s="23"/>
      <c r="AC36" s="23"/>
      <c r="AD36" s="23">
        <v>3</v>
      </c>
      <c r="AE36" s="23"/>
      <c r="AF36" s="23"/>
      <c r="AG36" s="23"/>
      <c r="AH36" s="23"/>
      <c r="AI36" s="23">
        <v>2</v>
      </c>
      <c r="AJ36" s="156"/>
      <c r="AK36" s="23"/>
      <c r="AL36" s="23"/>
      <c r="AM36" s="156"/>
      <c r="AN36" s="23"/>
      <c r="AO36" s="23"/>
      <c r="AP36" s="23"/>
      <c r="AQ36" s="23"/>
      <c r="AR36" s="23"/>
      <c r="AS36" s="23"/>
      <c r="AT36" s="52">
        <v>2</v>
      </c>
      <c r="AU36" s="23"/>
      <c r="AV36" s="23"/>
      <c r="AX36" s="172"/>
    </row>
    <row r="37" spans="1:50" ht="12" hidden="1" customHeight="1" outlineLevel="1">
      <c r="A37" s="841"/>
      <c r="B37" s="988"/>
      <c r="C37" s="38" t="s">
        <v>79</v>
      </c>
      <c r="D37" s="832"/>
      <c r="E37" s="985"/>
      <c r="F37" s="832"/>
      <c r="G37" s="14"/>
      <c r="H37" s="13"/>
      <c r="I37" s="13"/>
      <c r="J37" s="13"/>
      <c r="K37" s="163"/>
      <c r="L37" s="163"/>
      <c r="M37" s="990"/>
      <c r="N37" s="13"/>
      <c r="O37" s="13"/>
      <c r="P37" s="13"/>
      <c r="Q37" s="13"/>
      <c r="R37" s="13"/>
      <c r="S37" s="13"/>
      <c r="T37" s="13">
        <v>5</v>
      </c>
      <c r="U37" s="13"/>
      <c r="V37" s="23">
        <f t="shared" si="0"/>
        <v>5</v>
      </c>
      <c r="W37" s="13">
        <v>1</v>
      </c>
      <c r="X37" s="23"/>
      <c r="Y37" s="23"/>
      <c r="Z37" s="23"/>
      <c r="AA37" s="23"/>
      <c r="AB37" s="23"/>
      <c r="AC37" s="23"/>
      <c r="AD37" s="23">
        <v>1</v>
      </c>
      <c r="AE37" s="23"/>
      <c r="AF37" s="23"/>
      <c r="AG37" s="23"/>
      <c r="AH37" s="23"/>
      <c r="AI37" s="23">
        <v>3</v>
      </c>
      <c r="AJ37" s="156"/>
      <c r="AK37" s="23"/>
      <c r="AL37" s="23"/>
      <c r="AM37" s="156"/>
      <c r="AN37" s="23"/>
      <c r="AO37" s="23"/>
      <c r="AP37" s="23"/>
      <c r="AQ37" s="23"/>
      <c r="AR37" s="23"/>
      <c r="AS37" s="23"/>
      <c r="AT37" s="52"/>
      <c r="AU37" s="23"/>
      <c r="AV37" s="23"/>
    </row>
    <row r="38" spans="1:50" s="202" customFormat="1" ht="12" hidden="1" customHeight="1" outlineLevel="1">
      <c r="A38" s="841"/>
      <c r="B38" s="989"/>
      <c r="C38" s="38" t="s">
        <v>80</v>
      </c>
      <c r="D38" s="833"/>
      <c r="E38" s="986"/>
      <c r="F38" s="833"/>
      <c r="G38" s="48"/>
      <c r="H38" s="49"/>
      <c r="I38" s="49"/>
      <c r="J38" s="49"/>
      <c r="K38" s="198"/>
      <c r="L38" s="198"/>
      <c r="M38" s="987"/>
      <c r="N38" s="49"/>
      <c r="O38" s="49"/>
      <c r="P38" s="49"/>
      <c r="Q38" s="49"/>
      <c r="R38" s="49"/>
      <c r="S38" s="49"/>
      <c r="T38" s="49">
        <v>5</v>
      </c>
      <c r="U38" s="49"/>
      <c r="V38" s="23">
        <f t="shared" si="0"/>
        <v>5</v>
      </c>
      <c r="W38" s="49">
        <v>1</v>
      </c>
      <c r="X38" s="199"/>
      <c r="Y38" s="199"/>
      <c r="Z38" s="199"/>
      <c r="AA38" s="199"/>
      <c r="AB38" s="199"/>
      <c r="AC38" s="199"/>
      <c r="AD38" s="199">
        <v>1</v>
      </c>
      <c r="AE38" s="199"/>
      <c r="AF38" s="199"/>
      <c r="AG38" s="199"/>
      <c r="AH38" s="199"/>
      <c r="AI38" s="199">
        <v>3</v>
      </c>
      <c r="AJ38" s="200"/>
      <c r="AK38" s="199"/>
      <c r="AL38" s="199"/>
      <c r="AM38" s="200"/>
      <c r="AN38" s="199"/>
      <c r="AO38" s="199"/>
      <c r="AP38" s="199"/>
      <c r="AQ38" s="199"/>
      <c r="AR38" s="199"/>
      <c r="AS38" s="199"/>
      <c r="AT38" s="201"/>
      <c r="AU38" s="199"/>
      <c r="AV38" s="199"/>
    </row>
    <row r="39" spans="1:50" ht="15.75" hidden="1" customHeight="1" outlineLevel="1">
      <c r="A39" s="841"/>
      <c r="B39" s="815" t="s">
        <v>467</v>
      </c>
      <c r="C39" s="38" t="s">
        <v>365</v>
      </c>
      <c r="D39" s="829"/>
      <c r="E39" s="948" t="s">
        <v>468</v>
      </c>
      <c r="F39" s="829" t="s">
        <v>469</v>
      </c>
      <c r="G39" s="14"/>
      <c r="H39" s="13"/>
      <c r="I39" s="13"/>
      <c r="J39" s="13"/>
      <c r="K39" s="164"/>
      <c r="L39" s="164"/>
      <c r="M39" s="820"/>
      <c r="N39" s="13"/>
      <c r="O39" s="13"/>
      <c r="P39" s="13"/>
      <c r="Q39" s="13"/>
      <c r="R39" s="13"/>
      <c r="S39" s="13"/>
      <c r="T39" s="13">
        <v>6</v>
      </c>
      <c r="U39" s="13"/>
      <c r="V39" s="23">
        <f t="shared" si="0"/>
        <v>6</v>
      </c>
      <c r="W39" s="13">
        <v>1</v>
      </c>
      <c r="X39" s="23"/>
      <c r="Y39" s="23"/>
      <c r="Z39" s="23"/>
      <c r="AA39" s="23"/>
      <c r="AB39" s="23"/>
      <c r="AC39" s="23"/>
      <c r="AD39" s="23">
        <v>3</v>
      </c>
      <c r="AE39" s="23"/>
      <c r="AF39" s="23"/>
      <c r="AG39" s="23"/>
      <c r="AH39" s="23"/>
      <c r="AI39" s="23">
        <v>2</v>
      </c>
      <c r="AJ39" s="156"/>
      <c r="AK39" s="23"/>
      <c r="AL39" s="23"/>
      <c r="AM39" s="156"/>
      <c r="AN39" s="23"/>
      <c r="AO39" s="23"/>
      <c r="AP39" s="23"/>
      <c r="AQ39" s="23"/>
      <c r="AR39" s="23"/>
      <c r="AS39" s="23"/>
      <c r="AT39" s="52">
        <v>2</v>
      </c>
      <c r="AU39" s="23"/>
      <c r="AV39" s="23"/>
      <c r="AX39" s="172"/>
    </row>
    <row r="40" spans="1:50" ht="15.75" hidden="1" customHeight="1" outlineLevel="1">
      <c r="A40" s="841"/>
      <c r="B40" s="988"/>
      <c r="C40" s="38" t="s">
        <v>470</v>
      </c>
      <c r="D40" s="832"/>
      <c r="E40" s="985"/>
      <c r="F40" s="832"/>
      <c r="G40" s="14"/>
      <c r="H40" s="13"/>
      <c r="I40" s="13"/>
      <c r="J40" s="13"/>
      <c r="K40" s="163"/>
      <c r="L40" s="163"/>
      <c r="M40" s="990"/>
      <c r="N40" s="13"/>
      <c r="O40" s="13"/>
      <c r="P40" s="13"/>
      <c r="Q40" s="13"/>
      <c r="R40" s="13"/>
      <c r="S40" s="13"/>
      <c r="T40" s="13">
        <v>5</v>
      </c>
      <c r="U40" s="13"/>
      <c r="V40" s="23">
        <f t="shared" si="0"/>
        <v>5</v>
      </c>
      <c r="W40" s="13">
        <v>1</v>
      </c>
      <c r="X40" s="23"/>
      <c r="Y40" s="23"/>
      <c r="Z40" s="23"/>
      <c r="AA40" s="23"/>
      <c r="AB40" s="23"/>
      <c r="AC40" s="23"/>
      <c r="AD40" s="23">
        <v>1</v>
      </c>
      <c r="AE40" s="23"/>
      <c r="AF40" s="23"/>
      <c r="AG40" s="23"/>
      <c r="AH40" s="23"/>
      <c r="AI40" s="23">
        <v>3</v>
      </c>
      <c r="AJ40" s="156"/>
      <c r="AK40" s="23"/>
      <c r="AL40" s="23"/>
      <c r="AM40" s="156"/>
      <c r="AN40" s="23"/>
      <c r="AO40" s="23"/>
      <c r="AP40" s="23"/>
      <c r="AQ40" s="23"/>
      <c r="AR40" s="23"/>
      <c r="AS40" s="23"/>
      <c r="AT40" s="52"/>
      <c r="AU40" s="23"/>
      <c r="AV40" s="23"/>
    </row>
    <row r="41" spans="1:50" ht="15.75" hidden="1" customHeight="1" outlineLevel="1">
      <c r="A41" s="841"/>
      <c r="B41" s="989"/>
      <c r="C41" s="38" t="s">
        <v>471</v>
      </c>
      <c r="D41" s="833"/>
      <c r="E41" s="986"/>
      <c r="F41" s="833"/>
      <c r="G41" s="14"/>
      <c r="H41" s="13"/>
      <c r="I41" s="13"/>
      <c r="J41" s="13"/>
      <c r="K41" s="165"/>
      <c r="L41" s="165"/>
      <c r="M41" s="987"/>
      <c r="N41" s="13"/>
      <c r="O41" s="13"/>
      <c r="P41" s="13"/>
      <c r="Q41" s="13"/>
      <c r="R41" s="13"/>
      <c r="S41" s="13"/>
      <c r="T41" s="13">
        <v>5</v>
      </c>
      <c r="U41" s="13"/>
      <c r="V41" s="23">
        <f t="shared" si="0"/>
        <v>5</v>
      </c>
      <c r="W41" s="13">
        <v>1</v>
      </c>
      <c r="X41" s="23"/>
      <c r="Y41" s="23"/>
      <c r="Z41" s="23"/>
      <c r="AA41" s="23"/>
      <c r="AB41" s="23"/>
      <c r="AC41" s="23"/>
      <c r="AD41" s="23">
        <v>1</v>
      </c>
      <c r="AE41" s="23"/>
      <c r="AF41" s="23"/>
      <c r="AG41" s="23"/>
      <c r="AH41" s="23"/>
      <c r="AI41" s="23">
        <v>3</v>
      </c>
      <c r="AJ41" s="156"/>
      <c r="AK41" s="23"/>
      <c r="AL41" s="23"/>
      <c r="AM41" s="156"/>
      <c r="AN41" s="23"/>
      <c r="AO41" s="23"/>
      <c r="AP41" s="23"/>
      <c r="AQ41" s="23"/>
      <c r="AR41" s="23"/>
      <c r="AS41" s="23"/>
      <c r="AT41" s="52"/>
      <c r="AU41" s="23"/>
      <c r="AV41" s="23"/>
    </row>
    <row r="42" spans="1:50" ht="15.75" hidden="1" customHeight="1" outlineLevel="1">
      <c r="A42" s="841"/>
      <c r="B42" s="815" t="s">
        <v>472</v>
      </c>
      <c r="C42" s="38" t="s">
        <v>365</v>
      </c>
      <c r="D42" s="829"/>
      <c r="E42" s="948" t="s">
        <v>473</v>
      </c>
      <c r="F42" s="829" t="s">
        <v>450</v>
      </c>
      <c r="G42" s="14"/>
      <c r="H42" s="13"/>
      <c r="I42" s="13"/>
      <c r="J42" s="13"/>
      <c r="K42" s="164"/>
      <c r="L42" s="164"/>
      <c r="M42" s="829"/>
      <c r="N42" s="13"/>
      <c r="O42" s="13"/>
      <c r="P42" s="13"/>
      <c r="Q42" s="13"/>
      <c r="R42" s="13"/>
      <c r="S42" s="13"/>
      <c r="T42" s="13">
        <v>9</v>
      </c>
      <c r="U42" s="13"/>
      <c r="V42" s="23">
        <f t="shared" si="0"/>
        <v>9</v>
      </c>
      <c r="W42" s="13">
        <v>1</v>
      </c>
      <c r="X42" s="23"/>
      <c r="Y42" s="23"/>
      <c r="Z42" s="23"/>
      <c r="AA42" s="23"/>
      <c r="AB42" s="23">
        <v>1</v>
      </c>
      <c r="AC42" s="23">
        <v>1</v>
      </c>
      <c r="AD42" s="23">
        <v>6</v>
      </c>
      <c r="AE42" s="23"/>
      <c r="AF42" s="23"/>
      <c r="AG42" s="23"/>
      <c r="AH42" s="23"/>
      <c r="AI42" s="23"/>
      <c r="AJ42" s="156"/>
      <c r="AK42" s="23"/>
      <c r="AL42" s="23"/>
      <c r="AM42" s="156"/>
      <c r="AN42" s="23"/>
      <c r="AO42" s="23"/>
      <c r="AP42" s="23"/>
      <c r="AQ42" s="23"/>
      <c r="AR42" s="23"/>
      <c r="AS42" s="23"/>
      <c r="AT42" s="52">
        <v>2</v>
      </c>
      <c r="AU42" s="23"/>
      <c r="AV42" s="23"/>
      <c r="AX42" s="172"/>
    </row>
    <row r="43" spans="1:50" ht="15.75" hidden="1" customHeight="1" outlineLevel="1">
      <c r="A43" s="841"/>
      <c r="B43" s="988"/>
      <c r="C43" s="38" t="s">
        <v>451</v>
      </c>
      <c r="D43" s="832"/>
      <c r="E43" s="985"/>
      <c r="F43" s="832"/>
      <c r="G43" s="14"/>
      <c r="H43" s="13"/>
      <c r="I43" s="13"/>
      <c r="J43" s="13"/>
      <c r="K43" s="163"/>
      <c r="L43" s="163"/>
      <c r="M43" s="832"/>
      <c r="N43" s="13"/>
      <c r="O43" s="13"/>
      <c r="P43" s="13"/>
      <c r="Q43" s="13"/>
      <c r="R43" s="13"/>
      <c r="S43" s="13"/>
      <c r="T43" s="13">
        <v>6</v>
      </c>
      <c r="U43" s="13"/>
      <c r="V43" s="23">
        <f t="shared" si="0"/>
        <v>6</v>
      </c>
      <c r="W43" s="13">
        <v>1</v>
      </c>
      <c r="X43" s="23"/>
      <c r="Y43" s="23"/>
      <c r="Z43" s="23"/>
      <c r="AA43" s="23"/>
      <c r="AB43" s="23">
        <v>1</v>
      </c>
      <c r="AC43" s="23">
        <v>1</v>
      </c>
      <c r="AD43" s="23">
        <v>2</v>
      </c>
      <c r="AE43" s="23"/>
      <c r="AF43" s="23"/>
      <c r="AG43" s="23"/>
      <c r="AH43" s="23"/>
      <c r="AI43" s="23">
        <v>1</v>
      </c>
      <c r="AJ43" s="156"/>
      <c r="AK43" s="23"/>
      <c r="AL43" s="23"/>
      <c r="AM43" s="156"/>
      <c r="AN43" s="23"/>
      <c r="AO43" s="23"/>
      <c r="AP43" s="23"/>
      <c r="AQ43" s="23"/>
      <c r="AR43" s="23"/>
      <c r="AS43" s="23"/>
      <c r="AT43" s="52"/>
      <c r="AU43" s="23"/>
      <c r="AV43" s="23"/>
    </row>
    <row r="44" spans="1:50" ht="15.75" hidden="1" customHeight="1" outlineLevel="1">
      <c r="A44" s="841"/>
      <c r="B44" s="989"/>
      <c r="C44" s="38" t="s">
        <v>474</v>
      </c>
      <c r="D44" s="833"/>
      <c r="E44" s="986"/>
      <c r="F44" s="833"/>
      <c r="G44" s="14"/>
      <c r="H44" s="13"/>
      <c r="I44" s="13"/>
      <c r="J44" s="13"/>
      <c r="K44" s="165"/>
      <c r="L44" s="165"/>
      <c r="M44" s="833"/>
      <c r="N44" s="13"/>
      <c r="O44" s="13"/>
      <c r="P44" s="13"/>
      <c r="Q44" s="13"/>
      <c r="R44" s="13"/>
      <c r="S44" s="13"/>
      <c r="T44" s="13">
        <v>4</v>
      </c>
      <c r="U44" s="13"/>
      <c r="V44" s="23">
        <f t="shared" si="0"/>
        <v>4</v>
      </c>
      <c r="W44" s="13">
        <v>1</v>
      </c>
      <c r="X44" s="23"/>
      <c r="Y44" s="23"/>
      <c r="Z44" s="23"/>
      <c r="AA44" s="23"/>
      <c r="AB44" s="23"/>
      <c r="AC44" s="23"/>
      <c r="AD44" s="23">
        <v>2</v>
      </c>
      <c r="AE44" s="23"/>
      <c r="AF44" s="23"/>
      <c r="AG44" s="23"/>
      <c r="AH44" s="23"/>
      <c r="AI44" s="23">
        <v>1</v>
      </c>
      <c r="AJ44" s="156"/>
      <c r="AK44" s="23"/>
      <c r="AL44" s="23"/>
      <c r="AM44" s="156"/>
      <c r="AN44" s="23"/>
      <c r="AO44" s="23"/>
      <c r="AP44" s="23"/>
      <c r="AQ44" s="23"/>
      <c r="AR44" s="23"/>
      <c r="AS44" s="23"/>
      <c r="AT44" s="52"/>
      <c r="AU44" s="23"/>
      <c r="AV44" s="23"/>
    </row>
    <row r="45" spans="1:50" ht="15.75" hidden="1" customHeight="1" outlineLevel="1">
      <c r="A45" s="841"/>
      <c r="B45" s="815" t="s">
        <v>475</v>
      </c>
      <c r="C45" s="38" t="s">
        <v>448</v>
      </c>
      <c r="D45" s="829"/>
      <c r="E45" s="948" t="s">
        <v>477</v>
      </c>
      <c r="F45" s="829" t="s">
        <v>450</v>
      </c>
      <c r="G45" s="14"/>
      <c r="H45" s="13"/>
      <c r="I45" s="13"/>
      <c r="J45" s="13"/>
      <c r="K45" s="164"/>
      <c r="L45" s="164"/>
      <c r="M45" s="829"/>
      <c r="N45" s="13"/>
      <c r="O45" s="13"/>
      <c r="P45" s="13"/>
      <c r="Q45" s="13"/>
      <c r="R45" s="13"/>
      <c r="S45" s="13"/>
      <c r="T45" s="13">
        <v>9</v>
      </c>
      <c r="U45" s="13"/>
      <c r="V45" s="23">
        <f t="shared" si="0"/>
        <v>9</v>
      </c>
      <c r="W45" s="13">
        <v>1</v>
      </c>
      <c r="X45" s="23"/>
      <c r="Y45" s="23"/>
      <c r="Z45" s="23"/>
      <c r="AA45" s="23"/>
      <c r="AB45" s="23">
        <v>1</v>
      </c>
      <c r="AC45" s="23">
        <v>1</v>
      </c>
      <c r="AD45" s="23">
        <v>6</v>
      </c>
      <c r="AE45" s="23"/>
      <c r="AF45" s="23"/>
      <c r="AG45" s="23"/>
      <c r="AH45" s="23"/>
      <c r="AI45" s="23"/>
      <c r="AJ45" s="156"/>
      <c r="AK45" s="23"/>
      <c r="AL45" s="23"/>
      <c r="AM45" s="156"/>
      <c r="AN45" s="23"/>
      <c r="AO45" s="23"/>
      <c r="AP45" s="23"/>
      <c r="AQ45" s="23"/>
      <c r="AR45" s="23"/>
      <c r="AS45" s="23"/>
      <c r="AT45" s="52">
        <v>2</v>
      </c>
      <c r="AU45" s="23"/>
      <c r="AV45" s="23"/>
      <c r="AX45" s="172"/>
    </row>
    <row r="46" spans="1:50" ht="15.75" hidden="1" customHeight="1" outlineLevel="1">
      <c r="A46" s="841"/>
      <c r="B46" s="988"/>
      <c r="C46" s="38" t="s">
        <v>451</v>
      </c>
      <c r="D46" s="832"/>
      <c r="E46" s="985"/>
      <c r="F46" s="832"/>
      <c r="G46" s="14"/>
      <c r="H46" s="13"/>
      <c r="I46" s="13"/>
      <c r="J46" s="13"/>
      <c r="K46" s="163"/>
      <c r="L46" s="163"/>
      <c r="M46" s="832"/>
      <c r="N46" s="13"/>
      <c r="O46" s="13"/>
      <c r="P46" s="13"/>
      <c r="Q46" s="13"/>
      <c r="R46" s="13"/>
      <c r="S46" s="13"/>
      <c r="T46" s="13">
        <v>6</v>
      </c>
      <c r="U46" s="13"/>
      <c r="V46" s="23">
        <f t="shared" si="0"/>
        <v>6</v>
      </c>
      <c r="W46" s="13">
        <v>1</v>
      </c>
      <c r="X46" s="23"/>
      <c r="Y46" s="23"/>
      <c r="Z46" s="23"/>
      <c r="AA46" s="23"/>
      <c r="AB46" s="23">
        <v>1</v>
      </c>
      <c r="AC46" s="23">
        <v>1</v>
      </c>
      <c r="AD46" s="23">
        <v>2</v>
      </c>
      <c r="AE46" s="23"/>
      <c r="AF46" s="23"/>
      <c r="AG46" s="23"/>
      <c r="AH46" s="23"/>
      <c r="AI46" s="23">
        <v>1</v>
      </c>
      <c r="AJ46" s="156"/>
      <c r="AK46" s="23"/>
      <c r="AL46" s="23"/>
      <c r="AM46" s="156"/>
      <c r="AN46" s="23"/>
      <c r="AO46" s="23"/>
      <c r="AP46" s="23"/>
      <c r="AQ46" s="23"/>
      <c r="AR46" s="23"/>
      <c r="AS46" s="23"/>
      <c r="AT46" s="52"/>
      <c r="AU46" s="23"/>
      <c r="AV46" s="23"/>
    </row>
    <row r="47" spans="1:50" ht="15.75" hidden="1" customHeight="1" outlineLevel="1">
      <c r="A47" s="841"/>
      <c r="B47" s="989"/>
      <c r="C47" s="38" t="s">
        <v>474</v>
      </c>
      <c r="D47" s="833"/>
      <c r="E47" s="986"/>
      <c r="F47" s="833"/>
      <c r="G47" s="14"/>
      <c r="H47" s="13"/>
      <c r="I47" s="13"/>
      <c r="J47" s="13"/>
      <c r="K47" s="165"/>
      <c r="L47" s="165"/>
      <c r="M47" s="833"/>
      <c r="N47" s="13"/>
      <c r="O47" s="13"/>
      <c r="P47" s="13"/>
      <c r="Q47" s="13"/>
      <c r="R47" s="13"/>
      <c r="S47" s="13"/>
      <c r="T47" s="13">
        <v>4</v>
      </c>
      <c r="U47" s="13"/>
      <c r="V47" s="23">
        <f t="shared" si="0"/>
        <v>4</v>
      </c>
      <c r="W47" s="13">
        <v>1</v>
      </c>
      <c r="X47" s="23"/>
      <c r="Y47" s="23"/>
      <c r="Z47" s="23"/>
      <c r="AA47" s="23"/>
      <c r="AB47" s="23"/>
      <c r="AC47" s="23"/>
      <c r="AD47" s="23">
        <v>2</v>
      </c>
      <c r="AE47" s="23"/>
      <c r="AF47" s="23"/>
      <c r="AG47" s="23"/>
      <c r="AH47" s="23"/>
      <c r="AI47" s="23">
        <v>1</v>
      </c>
      <c r="AJ47" s="156"/>
      <c r="AK47" s="23"/>
      <c r="AL47" s="23"/>
      <c r="AM47" s="156"/>
      <c r="AN47" s="23"/>
      <c r="AO47" s="23"/>
      <c r="AP47" s="23"/>
      <c r="AQ47" s="23"/>
      <c r="AR47" s="23"/>
      <c r="AS47" s="23"/>
      <c r="AT47" s="52"/>
      <c r="AU47" s="23"/>
      <c r="AV47" s="23"/>
    </row>
    <row r="48" spans="1:50" ht="15" hidden="1" outlineLevel="1">
      <c r="A48" s="832"/>
      <c r="B48" s="35" t="s">
        <v>478</v>
      </c>
      <c r="C48" s="26"/>
      <c r="D48" s="8">
        <v>1</v>
      </c>
      <c r="E48" s="27"/>
      <c r="F48" s="27"/>
      <c r="G48" s="28"/>
      <c r="H48" s="13"/>
      <c r="I48" s="13"/>
      <c r="J48" s="13"/>
      <c r="K48" s="13"/>
      <c r="L48" s="13"/>
      <c r="M48" s="13"/>
      <c r="N48" s="13"/>
      <c r="O48" s="13"/>
      <c r="P48" s="13"/>
      <c r="Q48" s="13"/>
      <c r="R48" s="13"/>
      <c r="S48" s="13"/>
      <c r="T48" s="13">
        <f>V48-AM48</f>
        <v>13</v>
      </c>
      <c r="U48" s="13"/>
      <c r="V48" s="23">
        <f t="shared" si="0"/>
        <v>14</v>
      </c>
      <c r="W48" s="13"/>
      <c r="X48" s="23"/>
      <c r="Y48" s="23"/>
      <c r="Z48" s="23"/>
      <c r="AA48" s="23"/>
      <c r="AB48" s="23"/>
      <c r="AC48" s="23"/>
      <c r="AD48" s="23"/>
      <c r="AE48" s="23"/>
      <c r="AF48" s="23">
        <v>1</v>
      </c>
      <c r="AG48" s="23"/>
      <c r="AH48" s="23"/>
      <c r="AI48" s="23">
        <v>2</v>
      </c>
      <c r="AJ48" s="156">
        <v>3</v>
      </c>
      <c r="AK48" s="23">
        <v>2</v>
      </c>
      <c r="AL48" s="23">
        <v>1</v>
      </c>
      <c r="AM48" s="195">
        <v>1</v>
      </c>
      <c r="AN48" s="23">
        <v>1</v>
      </c>
      <c r="AO48" s="23">
        <v>1</v>
      </c>
      <c r="AP48" s="13">
        <v>1</v>
      </c>
      <c r="AQ48" s="13">
        <v>1</v>
      </c>
      <c r="AR48" s="13"/>
      <c r="AS48" s="13"/>
      <c r="AT48" s="52"/>
      <c r="AU48" s="23"/>
      <c r="AV48" s="23"/>
    </row>
    <row r="49" spans="1:50" ht="15" hidden="1" outlineLevel="1">
      <c r="A49" s="832"/>
      <c r="B49" s="35" t="s">
        <v>479</v>
      </c>
      <c r="C49" s="26"/>
      <c r="D49" s="8">
        <v>1</v>
      </c>
      <c r="E49" s="27"/>
      <c r="F49" s="27"/>
      <c r="G49" s="28"/>
      <c r="H49" s="13"/>
      <c r="I49" s="13"/>
      <c r="J49" s="13"/>
      <c r="K49" s="13"/>
      <c r="L49" s="13"/>
      <c r="M49" s="13"/>
      <c r="N49" s="13"/>
      <c r="O49" s="13"/>
      <c r="P49" s="13"/>
      <c r="Q49" s="13"/>
      <c r="R49" s="13"/>
      <c r="S49" s="13"/>
      <c r="T49" s="13">
        <v>4</v>
      </c>
      <c r="U49" s="13"/>
      <c r="V49" s="23">
        <f t="shared" si="0"/>
        <v>5</v>
      </c>
      <c r="W49" s="13"/>
      <c r="X49" s="23"/>
      <c r="Y49" s="23"/>
      <c r="Z49" s="23"/>
      <c r="AA49" s="23"/>
      <c r="AB49" s="23"/>
      <c r="AC49" s="23"/>
      <c r="AD49" s="23"/>
      <c r="AE49" s="23"/>
      <c r="AF49" s="23">
        <v>0</v>
      </c>
      <c r="AG49" s="23"/>
      <c r="AH49" s="23"/>
      <c r="AI49" s="23">
        <v>1</v>
      </c>
      <c r="AJ49" s="156"/>
      <c r="AK49" s="23"/>
      <c r="AL49" s="23"/>
      <c r="AM49" s="156"/>
      <c r="AN49" s="23">
        <v>1</v>
      </c>
      <c r="AO49" s="23">
        <v>1</v>
      </c>
      <c r="AP49" s="13">
        <v>1</v>
      </c>
      <c r="AQ49" s="13">
        <v>1</v>
      </c>
      <c r="AR49" s="13"/>
      <c r="AS49" s="13"/>
      <c r="AT49" s="52"/>
      <c r="AU49" s="23"/>
      <c r="AV49" s="23"/>
    </row>
    <row r="50" spans="1:50" ht="13.5" hidden="1" customHeight="1" outlineLevel="1">
      <c r="A50" s="832"/>
      <c r="B50" s="35" t="s">
        <v>480</v>
      </c>
      <c r="C50" s="37"/>
      <c r="D50" s="33"/>
      <c r="E50" s="27"/>
      <c r="F50" s="27"/>
      <c r="G50" s="26"/>
      <c r="H50" s="13"/>
      <c r="I50" s="13"/>
      <c r="J50" s="13"/>
      <c r="K50" s="13"/>
      <c r="L50" s="13"/>
      <c r="M50" s="13"/>
      <c r="N50" s="13"/>
      <c r="O50" s="13"/>
      <c r="P50" s="13"/>
      <c r="Q50" s="13"/>
      <c r="R50" s="13"/>
      <c r="S50" s="13"/>
      <c r="T50" s="13">
        <v>20</v>
      </c>
      <c r="U50" s="13"/>
      <c r="V50" s="23">
        <f t="shared" si="0"/>
        <v>26</v>
      </c>
      <c r="W50" s="13"/>
      <c r="X50" s="23"/>
      <c r="Y50" s="23"/>
      <c r="Z50" s="23"/>
      <c r="AA50" s="23"/>
      <c r="AB50" s="23"/>
      <c r="AC50" s="23"/>
      <c r="AD50" s="23"/>
      <c r="AE50" s="23"/>
      <c r="AF50" s="12">
        <v>3</v>
      </c>
      <c r="AG50" s="12"/>
      <c r="AH50" s="23"/>
      <c r="AI50" s="23">
        <v>1</v>
      </c>
      <c r="AJ50" s="156">
        <v>2</v>
      </c>
      <c r="AK50" s="23">
        <v>6</v>
      </c>
      <c r="AL50" s="23"/>
      <c r="AM50" s="156"/>
      <c r="AN50" s="23">
        <v>6</v>
      </c>
      <c r="AO50" s="23">
        <v>6</v>
      </c>
      <c r="AP50" s="13">
        <v>1</v>
      </c>
      <c r="AQ50" s="13">
        <v>1</v>
      </c>
      <c r="AR50" s="13"/>
      <c r="AS50" s="13"/>
      <c r="AT50" s="52"/>
      <c r="AU50" s="23"/>
      <c r="AV50" s="23"/>
    </row>
    <row r="51" spans="1:50" ht="15" hidden="1" outlineLevel="1">
      <c r="A51" s="832"/>
      <c r="B51" s="35" t="s">
        <v>481</v>
      </c>
      <c r="C51" s="37"/>
      <c r="D51" s="33"/>
      <c r="E51" s="27"/>
      <c r="F51" s="27"/>
      <c r="G51" s="26"/>
      <c r="H51" s="13"/>
      <c r="I51" s="13"/>
      <c r="J51" s="13"/>
      <c r="K51" s="13"/>
      <c r="L51" s="13"/>
      <c r="M51" s="13"/>
      <c r="N51" s="13"/>
      <c r="O51" s="13"/>
      <c r="P51" s="13"/>
      <c r="Q51" s="13"/>
      <c r="R51" s="13"/>
      <c r="S51" s="13"/>
      <c r="T51" s="13">
        <v>9</v>
      </c>
      <c r="U51" s="13"/>
      <c r="V51" s="23">
        <f t="shared" si="0"/>
        <v>10</v>
      </c>
      <c r="W51" s="13"/>
      <c r="X51" s="23"/>
      <c r="Y51" s="23"/>
      <c r="Z51" s="23"/>
      <c r="AA51" s="23"/>
      <c r="AB51" s="23"/>
      <c r="AC51" s="23"/>
      <c r="AD51" s="23"/>
      <c r="AE51" s="23"/>
      <c r="AF51" s="12">
        <v>3</v>
      </c>
      <c r="AG51" s="12"/>
      <c r="AH51" s="23"/>
      <c r="AI51" s="23">
        <v>1</v>
      </c>
      <c r="AJ51" s="156">
        <v>2</v>
      </c>
      <c r="AK51" s="23"/>
      <c r="AL51" s="23"/>
      <c r="AM51" s="156"/>
      <c r="AN51" s="23">
        <v>1</v>
      </c>
      <c r="AO51" s="23">
        <v>1</v>
      </c>
      <c r="AP51" s="13">
        <v>1</v>
      </c>
      <c r="AQ51" s="13">
        <v>1</v>
      </c>
      <c r="AR51" s="13"/>
      <c r="AS51" s="13"/>
      <c r="AT51" s="52"/>
      <c r="AU51" s="23"/>
      <c r="AV51" s="23"/>
    </row>
    <row r="52" spans="1:50" ht="15" hidden="1" outlineLevel="1">
      <c r="A52" s="832"/>
      <c r="B52" s="35" t="s">
        <v>482</v>
      </c>
      <c r="C52" s="37"/>
      <c r="D52" s="50"/>
      <c r="E52" s="27" t="s">
        <v>483</v>
      </c>
      <c r="F52" s="30"/>
      <c r="G52" s="31"/>
      <c r="H52" s="34"/>
      <c r="I52" s="34"/>
      <c r="J52" s="34"/>
      <c r="K52" s="34"/>
      <c r="L52" s="34"/>
      <c r="M52" s="34"/>
      <c r="N52" s="34"/>
      <c r="O52" s="34"/>
      <c r="P52" s="34"/>
      <c r="Q52" s="34"/>
      <c r="R52" s="34"/>
      <c r="S52" s="34"/>
      <c r="T52" s="32">
        <f>V52-AM52</f>
        <v>32</v>
      </c>
      <c r="U52" s="32"/>
      <c r="V52" s="23">
        <f t="shared" si="0"/>
        <v>34</v>
      </c>
      <c r="W52" s="23"/>
      <c r="X52" s="23"/>
      <c r="Y52" s="23"/>
      <c r="Z52" s="23"/>
      <c r="AA52" s="23"/>
      <c r="AB52" s="23"/>
      <c r="AC52" s="23"/>
      <c r="AD52" s="23"/>
      <c r="AE52" s="23"/>
      <c r="AF52" s="12">
        <v>2</v>
      </c>
      <c r="AG52" s="12"/>
      <c r="AH52" s="23"/>
      <c r="AI52" s="23">
        <v>6</v>
      </c>
      <c r="AJ52" s="45">
        <v>6</v>
      </c>
      <c r="AK52" s="23">
        <v>4</v>
      </c>
      <c r="AL52" s="23">
        <v>2</v>
      </c>
      <c r="AM52" s="110">
        <v>2</v>
      </c>
      <c r="AN52" s="23">
        <v>4</v>
      </c>
      <c r="AO52" s="23">
        <v>4</v>
      </c>
      <c r="AP52" s="23">
        <v>2</v>
      </c>
      <c r="AQ52" s="23">
        <v>2</v>
      </c>
      <c r="AR52" s="23"/>
      <c r="AS52" s="23"/>
      <c r="AT52" s="52"/>
      <c r="AU52" s="23"/>
      <c r="AV52" s="23"/>
    </row>
    <row r="53" spans="1:50" ht="15" hidden="1" outlineLevel="1">
      <c r="A53" s="832"/>
      <c r="B53" s="38" t="s">
        <v>484</v>
      </c>
      <c r="C53" s="38" t="s">
        <v>76</v>
      </c>
      <c r="D53" s="50"/>
      <c r="E53" s="27" t="s">
        <v>315</v>
      </c>
      <c r="F53" s="30"/>
      <c r="G53" s="31"/>
      <c r="H53" s="34"/>
      <c r="I53" s="34"/>
      <c r="J53" s="34"/>
      <c r="K53" s="34"/>
      <c r="L53" s="34"/>
      <c r="M53" s="34"/>
      <c r="N53" s="34"/>
      <c r="O53" s="34"/>
      <c r="P53" s="34"/>
      <c r="Q53" s="34"/>
      <c r="R53" s="34"/>
      <c r="S53" s="34"/>
      <c r="T53" s="32">
        <f>V53-AM53</f>
        <v>24</v>
      </c>
      <c r="U53" s="32"/>
      <c r="V53" s="23">
        <f t="shared" si="0"/>
        <v>26</v>
      </c>
      <c r="W53" s="23"/>
      <c r="X53" s="23"/>
      <c r="Y53" s="23"/>
      <c r="Z53" s="23"/>
      <c r="AA53" s="23"/>
      <c r="AB53" s="23"/>
      <c r="AC53" s="23"/>
      <c r="AD53" s="23"/>
      <c r="AE53" s="23"/>
      <c r="AF53" s="12">
        <v>2</v>
      </c>
      <c r="AG53" s="12"/>
      <c r="AH53" s="23"/>
      <c r="AI53" s="23">
        <v>6</v>
      </c>
      <c r="AJ53" s="45">
        <v>6</v>
      </c>
      <c r="AK53" s="23"/>
      <c r="AL53" s="23">
        <v>2</v>
      </c>
      <c r="AM53" s="110">
        <v>2</v>
      </c>
      <c r="AN53" s="23">
        <v>2</v>
      </c>
      <c r="AO53" s="23">
        <v>2</v>
      </c>
      <c r="AP53" s="23">
        <v>2</v>
      </c>
      <c r="AQ53" s="23">
        <v>2</v>
      </c>
      <c r="AR53" s="23"/>
      <c r="AS53" s="23"/>
      <c r="AT53" s="52"/>
      <c r="AU53" s="23"/>
      <c r="AV53" s="23"/>
    </row>
    <row r="54" spans="1:50" ht="15" hidden="1" outlineLevel="1">
      <c r="A54" s="832"/>
      <c r="B54" s="38" t="s">
        <v>485</v>
      </c>
      <c r="C54" s="38" t="s">
        <v>486</v>
      </c>
      <c r="D54" s="50"/>
      <c r="E54" s="27" t="s">
        <v>487</v>
      </c>
      <c r="F54" s="30"/>
      <c r="G54" s="31"/>
      <c r="H54" s="34"/>
      <c r="I54" s="34"/>
      <c r="J54" s="34"/>
      <c r="K54" s="34"/>
      <c r="L54" s="34"/>
      <c r="M54" s="34"/>
      <c r="N54" s="34"/>
      <c r="O54" s="34"/>
      <c r="P54" s="34"/>
      <c r="Q54" s="34"/>
      <c r="R54" s="34"/>
      <c r="S54" s="34"/>
      <c r="T54" s="32">
        <f>V54-AM54</f>
        <v>24</v>
      </c>
      <c r="U54" s="32"/>
      <c r="V54" s="23">
        <f t="shared" si="0"/>
        <v>26</v>
      </c>
      <c r="W54" s="23"/>
      <c r="X54" s="23"/>
      <c r="Y54" s="23"/>
      <c r="Z54" s="23"/>
      <c r="AA54" s="23"/>
      <c r="AB54" s="23"/>
      <c r="AC54" s="23"/>
      <c r="AD54" s="23"/>
      <c r="AE54" s="23"/>
      <c r="AF54" s="12">
        <v>2</v>
      </c>
      <c r="AG54" s="12"/>
      <c r="AH54" s="23"/>
      <c r="AI54" s="23">
        <v>6</v>
      </c>
      <c r="AJ54" s="45">
        <v>6</v>
      </c>
      <c r="AK54" s="23"/>
      <c r="AL54" s="23">
        <v>2</v>
      </c>
      <c r="AM54" s="110">
        <v>2</v>
      </c>
      <c r="AN54" s="23">
        <v>2</v>
      </c>
      <c r="AO54" s="23">
        <v>2</v>
      </c>
      <c r="AP54" s="23">
        <v>2</v>
      </c>
      <c r="AQ54" s="23">
        <v>2</v>
      </c>
      <c r="AR54" s="23"/>
      <c r="AS54" s="23"/>
      <c r="AT54" s="52"/>
      <c r="AU54" s="23"/>
      <c r="AV54" s="23"/>
    </row>
    <row r="55" spans="1:50" ht="30" hidden="1" outlineLevel="1">
      <c r="A55" s="832"/>
      <c r="B55" s="41" t="s">
        <v>488</v>
      </c>
      <c r="C55" s="37"/>
      <c r="D55" s="33"/>
      <c r="E55" s="27" t="s">
        <v>489</v>
      </c>
      <c r="F55" s="27"/>
      <c r="G55" s="26"/>
      <c r="H55" s="13"/>
      <c r="I55" s="13"/>
      <c r="J55" s="13"/>
      <c r="K55" s="13"/>
      <c r="L55" s="13"/>
      <c r="M55" s="13"/>
      <c r="N55" s="13"/>
      <c r="O55" s="13"/>
      <c r="P55" s="13"/>
      <c r="Q55" s="13"/>
      <c r="R55" s="13"/>
      <c r="S55" s="13"/>
      <c r="T55" s="32">
        <f>V55-AM55</f>
        <v>34</v>
      </c>
      <c r="U55" s="32"/>
      <c r="V55" s="23">
        <f t="shared" si="0"/>
        <v>38</v>
      </c>
      <c r="W55" s="13"/>
      <c r="X55" s="23"/>
      <c r="Y55" s="23"/>
      <c r="Z55" s="23"/>
      <c r="AA55" s="23"/>
      <c r="AB55" s="23"/>
      <c r="AC55" s="23"/>
      <c r="AD55" s="23"/>
      <c r="AE55" s="23"/>
      <c r="AF55" s="23">
        <v>2</v>
      </c>
      <c r="AG55" s="23"/>
      <c r="AH55" s="23"/>
      <c r="AI55" s="23">
        <v>2</v>
      </c>
      <c r="AJ55" s="156">
        <v>12</v>
      </c>
      <c r="AK55" s="23">
        <v>4</v>
      </c>
      <c r="AL55" s="23">
        <v>4</v>
      </c>
      <c r="AM55" s="195">
        <v>4</v>
      </c>
      <c r="AN55" s="23">
        <v>3</v>
      </c>
      <c r="AO55" s="23">
        <v>3</v>
      </c>
      <c r="AP55" s="23">
        <v>2</v>
      </c>
      <c r="AQ55" s="23">
        <v>2</v>
      </c>
      <c r="AR55" s="23"/>
      <c r="AS55" s="23"/>
      <c r="AT55" s="52"/>
      <c r="AU55" s="23"/>
      <c r="AV55" s="23"/>
    </row>
    <row r="56" spans="1:50" ht="15.75" hidden="1" customHeight="1" outlineLevel="1">
      <c r="A56" s="832"/>
      <c r="B56" s="38" t="s">
        <v>69</v>
      </c>
      <c r="C56" s="38" t="s">
        <v>76</v>
      </c>
      <c r="D56" s="33"/>
      <c r="E56" s="27" t="s">
        <v>490</v>
      </c>
      <c r="F56" s="27"/>
      <c r="G56" s="26"/>
      <c r="H56" s="13"/>
      <c r="I56" s="13"/>
      <c r="J56" s="13"/>
      <c r="K56" s="13"/>
      <c r="L56" s="13"/>
      <c r="M56" s="13"/>
      <c r="N56" s="13"/>
      <c r="O56" s="13"/>
      <c r="P56" s="13"/>
      <c r="Q56" s="13"/>
      <c r="R56" s="13"/>
      <c r="S56" s="13"/>
      <c r="T56" s="32">
        <f>V56-AM56</f>
        <v>30</v>
      </c>
      <c r="U56" s="32"/>
      <c r="V56" s="23">
        <f t="shared" si="0"/>
        <v>34</v>
      </c>
      <c r="W56" s="13"/>
      <c r="X56" s="23"/>
      <c r="Y56" s="23"/>
      <c r="Z56" s="23"/>
      <c r="AA56" s="23"/>
      <c r="AB56" s="23"/>
      <c r="AC56" s="23"/>
      <c r="AD56" s="23"/>
      <c r="AE56" s="23"/>
      <c r="AF56" s="23">
        <v>2</v>
      </c>
      <c r="AG56" s="23"/>
      <c r="AH56" s="23"/>
      <c r="AI56" s="23">
        <v>2</v>
      </c>
      <c r="AJ56" s="156">
        <v>12</v>
      </c>
      <c r="AK56" s="23"/>
      <c r="AL56" s="23">
        <v>4</v>
      </c>
      <c r="AM56" s="195">
        <v>4</v>
      </c>
      <c r="AN56" s="23">
        <v>3</v>
      </c>
      <c r="AO56" s="23">
        <v>3</v>
      </c>
      <c r="AP56" s="23">
        <v>2</v>
      </c>
      <c r="AQ56" s="23">
        <v>2</v>
      </c>
      <c r="AR56" s="23"/>
      <c r="AS56" s="23"/>
      <c r="AT56" s="52"/>
      <c r="AU56" s="23"/>
      <c r="AV56" s="23"/>
    </row>
    <row r="57" spans="1:50" ht="30" hidden="1" outlineLevel="1">
      <c r="A57" s="832"/>
      <c r="B57" s="41" t="s">
        <v>491</v>
      </c>
      <c r="C57" s="37"/>
      <c r="D57" s="33"/>
      <c r="E57" s="27" t="s">
        <v>492</v>
      </c>
      <c r="F57" s="27"/>
      <c r="G57" s="26"/>
      <c r="H57" s="13"/>
      <c r="I57" s="13"/>
      <c r="J57" s="13"/>
      <c r="K57" s="13"/>
      <c r="L57" s="13"/>
      <c r="M57" s="13"/>
      <c r="N57" s="13"/>
      <c r="O57" s="13"/>
      <c r="P57" s="13"/>
      <c r="Q57" s="13"/>
      <c r="R57" s="13"/>
      <c r="S57" s="13"/>
      <c r="T57" s="13">
        <v>14</v>
      </c>
      <c r="U57" s="13"/>
      <c r="V57" s="23">
        <f t="shared" si="0"/>
        <v>16</v>
      </c>
      <c r="W57" s="13"/>
      <c r="X57" s="23"/>
      <c r="Y57" s="23"/>
      <c r="Z57" s="23"/>
      <c r="AA57" s="23"/>
      <c r="AB57" s="23"/>
      <c r="AC57" s="23"/>
      <c r="AD57" s="23"/>
      <c r="AE57" s="23"/>
      <c r="AF57" s="23">
        <v>2</v>
      </c>
      <c r="AG57" s="23"/>
      <c r="AH57" s="23"/>
      <c r="AI57" s="23">
        <v>2</v>
      </c>
      <c r="AJ57" s="156"/>
      <c r="AK57" s="23">
        <v>4</v>
      </c>
      <c r="AL57" s="23"/>
      <c r="AM57" s="156"/>
      <c r="AN57" s="23">
        <v>2</v>
      </c>
      <c r="AO57" s="23">
        <v>2</v>
      </c>
      <c r="AP57" s="23">
        <v>2</v>
      </c>
      <c r="AQ57" s="23">
        <v>2</v>
      </c>
      <c r="AR57" s="23"/>
      <c r="AS57" s="23"/>
      <c r="AT57" s="52"/>
      <c r="AU57" s="23"/>
      <c r="AV57" s="23"/>
    </row>
    <row r="58" spans="1:50" ht="15.75" hidden="1" customHeight="1" outlineLevel="1">
      <c r="A58" s="832"/>
      <c r="B58" s="38" t="s">
        <v>493</v>
      </c>
      <c r="C58" s="38" t="s">
        <v>76</v>
      </c>
      <c r="D58" s="33"/>
      <c r="E58" s="27" t="s">
        <v>476</v>
      </c>
      <c r="F58" s="27"/>
      <c r="G58" s="26"/>
      <c r="H58" s="13"/>
      <c r="I58" s="13"/>
      <c r="J58" s="13"/>
      <c r="K58" s="13"/>
      <c r="L58" s="13"/>
      <c r="M58" s="13"/>
      <c r="N58" s="13"/>
      <c r="O58" s="13"/>
      <c r="P58" s="13"/>
      <c r="Q58" s="13"/>
      <c r="R58" s="13"/>
      <c r="S58" s="13"/>
      <c r="T58" s="13">
        <v>10</v>
      </c>
      <c r="U58" s="13"/>
      <c r="V58" s="23">
        <f t="shared" si="0"/>
        <v>12</v>
      </c>
      <c r="W58" s="13"/>
      <c r="X58" s="23"/>
      <c r="Y58" s="23"/>
      <c r="Z58" s="23"/>
      <c r="AA58" s="23"/>
      <c r="AB58" s="23"/>
      <c r="AC58" s="23"/>
      <c r="AD58" s="23"/>
      <c r="AE58" s="23"/>
      <c r="AF58" s="23">
        <v>2</v>
      </c>
      <c r="AG58" s="23"/>
      <c r="AH58" s="23"/>
      <c r="AI58" s="23">
        <v>2</v>
      </c>
      <c r="AJ58" s="156"/>
      <c r="AK58" s="23"/>
      <c r="AL58" s="23"/>
      <c r="AM58" s="156"/>
      <c r="AN58" s="23">
        <v>2</v>
      </c>
      <c r="AO58" s="23">
        <v>2</v>
      </c>
      <c r="AP58" s="23">
        <v>2</v>
      </c>
      <c r="AQ58" s="23">
        <v>2</v>
      </c>
      <c r="AR58" s="23"/>
      <c r="AS58" s="23"/>
      <c r="AT58" s="52"/>
      <c r="AU58" s="23"/>
      <c r="AV58" s="23"/>
    </row>
    <row r="59" spans="1:50" ht="15" hidden="1" outlineLevel="1">
      <c r="A59" s="832"/>
      <c r="B59" s="35" t="s">
        <v>316</v>
      </c>
      <c r="C59" s="33"/>
      <c r="D59" s="33"/>
      <c r="E59" s="27"/>
      <c r="F59" s="27"/>
      <c r="G59" s="26"/>
      <c r="H59" s="13"/>
      <c r="I59" s="13"/>
      <c r="J59" s="13"/>
      <c r="K59" s="13"/>
      <c r="L59" s="13"/>
      <c r="M59" s="13"/>
      <c r="N59" s="13"/>
      <c r="O59" s="13"/>
      <c r="P59" s="13"/>
      <c r="Q59" s="13"/>
      <c r="R59" s="13"/>
      <c r="S59" s="13"/>
      <c r="T59" s="13">
        <v>9</v>
      </c>
      <c r="U59" s="13"/>
      <c r="V59" s="23">
        <f t="shared" si="0"/>
        <v>10</v>
      </c>
      <c r="W59" s="13"/>
      <c r="X59" s="23"/>
      <c r="Y59" s="23"/>
      <c r="Z59" s="23"/>
      <c r="AA59" s="23"/>
      <c r="AB59" s="23"/>
      <c r="AC59" s="23"/>
      <c r="AD59" s="23"/>
      <c r="AE59" s="23"/>
      <c r="AF59" s="23">
        <v>2</v>
      </c>
      <c r="AG59" s="23"/>
      <c r="AH59" s="23"/>
      <c r="AI59" s="23">
        <v>1</v>
      </c>
      <c r="AJ59" s="156">
        <v>2</v>
      </c>
      <c r="AK59" s="23">
        <v>1</v>
      </c>
      <c r="AL59" s="23"/>
      <c r="AM59" s="156"/>
      <c r="AN59" s="23">
        <v>1</v>
      </c>
      <c r="AO59" s="23">
        <v>1</v>
      </c>
      <c r="AP59" s="23">
        <v>1</v>
      </c>
      <c r="AQ59" s="23">
        <v>1</v>
      </c>
      <c r="AR59" s="23"/>
      <c r="AS59" s="23"/>
      <c r="AT59" s="52"/>
      <c r="AU59" s="23"/>
      <c r="AV59" s="23"/>
    </row>
    <row r="60" spans="1:50" ht="15" hidden="1" outlineLevel="1">
      <c r="A60" s="832"/>
      <c r="B60" s="35" t="s">
        <v>494</v>
      </c>
      <c r="C60" s="33"/>
      <c r="D60" s="33"/>
      <c r="E60" s="27"/>
      <c r="F60" s="27"/>
      <c r="G60" s="26"/>
      <c r="H60" s="13"/>
      <c r="I60" s="13"/>
      <c r="J60" s="13"/>
      <c r="K60" s="13"/>
      <c r="L60" s="13"/>
      <c r="M60" s="13"/>
      <c r="N60" s="13"/>
      <c r="O60" s="13"/>
      <c r="P60" s="13"/>
      <c r="Q60" s="13"/>
      <c r="R60" s="13"/>
      <c r="S60" s="13"/>
      <c r="T60" s="13">
        <v>9</v>
      </c>
      <c r="U60" s="13"/>
      <c r="V60" s="23">
        <f t="shared" si="0"/>
        <v>10</v>
      </c>
      <c r="W60" s="13"/>
      <c r="X60" s="23"/>
      <c r="Y60" s="23"/>
      <c r="Z60" s="23"/>
      <c r="AA60" s="23"/>
      <c r="AB60" s="23"/>
      <c r="AC60" s="23"/>
      <c r="AD60" s="23"/>
      <c r="AE60" s="23"/>
      <c r="AF60" s="23">
        <v>2</v>
      </c>
      <c r="AG60" s="23"/>
      <c r="AH60" s="23"/>
      <c r="AI60" s="23">
        <v>1</v>
      </c>
      <c r="AJ60" s="156">
        <v>2</v>
      </c>
      <c r="AK60" s="23">
        <v>1</v>
      </c>
      <c r="AL60" s="23"/>
      <c r="AM60" s="156"/>
      <c r="AN60" s="23">
        <v>1</v>
      </c>
      <c r="AO60" s="23">
        <v>1</v>
      </c>
      <c r="AP60" s="23">
        <v>1</v>
      </c>
      <c r="AQ60" s="23">
        <v>1</v>
      </c>
      <c r="AR60" s="23"/>
      <c r="AS60" s="23"/>
      <c r="AT60" s="52"/>
      <c r="AU60" s="23"/>
      <c r="AV60" s="23"/>
    </row>
    <row r="61" spans="1:50" ht="15" hidden="1" outlineLevel="1">
      <c r="A61" s="832"/>
      <c r="B61" s="35" t="s">
        <v>74</v>
      </c>
      <c r="C61" s="33"/>
      <c r="D61" s="33"/>
      <c r="E61" s="27"/>
      <c r="F61" s="27"/>
      <c r="G61" s="26"/>
      <c r="H61" s="13"/>
      <c r="I61" s="13"/>
      <c r="J61" s="13"/>
      <c r="K61" s="13"/>
      <c r="L61" s="13"/>
      <c r="M61" s="13"/>
      <c r="N61" s="13"/>
      <c r="O61" s="13"/>
      <c r="P61" s="13"/>
      <c r="Q61" s="13"/>
      <c r="R61" s="13"/>
      <c r="S61" s="13"/>
      <c r="T61" s="13">
        <v>9</v>
      </c>
      <c r="U61" s="13"/>
      <c r="V61" s="23">
        <f t="shared" si="0"/>
        <v>10</v>
      </c>
      <c r="W61" s="13"/>
      <c r="X61" s="23"/>
      <c r="Y61" s="23"/>
      <c r="Z61" s="23"/>
      <c r="AA61" s="23"/>
      <c r="AB61" s="23"/>
      <c r="AC61" s="23"/>
      <c r="AD61" s="23"/>
      <c r="AE61" s="23"/>
      <c r="AF61" s="23">
        <v>2</v>
      </c>
      <c r="AG61" s="23"/>
      <c r="AH61" s="23"/>
      <c r="AI61" s="23">
        <v>1</v>
      </c>
      <c r="AJ61" s="156">
        <v>2</v>
      </c>
      <c r="AK61" s="23">
        <v>1</v>
      </c>
      <c r="AL61" s="23"/>
      <c r="AM61" s="156"/>
      <c r="AN61" s="23">
        <v>1</v>
      </c>
      <c r="AO61" s="23">
        <v>1</v>
      </c>
      <c r="AP61" s="23">
        <v>1</v>
      </c>
      <c r="AQ61" s="23">
        <v>1</v>
      </c>
      <c r="AR61" s="23"/>
      <c r="AS61" s="23"/>
      <c r="AT61" s="52"/>
      <c r="AU61" s="23"/>
      <c r="AV61" s="23"/>
    </row>
    <row r="62" spans="1:50" ht="30" hidden="1" outlineLevel="1">
      <c r="A62" s="833"/>
      <c r="B62" s="35" t="s">
        <v>495</v>
      </c>
      <c r="C62" s="25" t="s">
        <v>496</v>
      </c>
      <c r="D62" s="33"/>
      <c r="E62" s="27"/>
      <c r="F62" s="27"/>
      <c r="G62" s="26"/>
      <c r="H62" s="13"/>
      <c r="I62" s="13"/>
      <c r="J62" s="13"/>
      <c r="K62" s="13"/>
      <c r="L62" s="13"/>
      <c r="M62" s="13"/>
      <c r="N62" s="13"/>
      <c r="O62" s="13"/>
      <c r="P62" s="13"/>
      <c r="Q62" s="13"/>
      <c r="R62" s="13"/>
      <c r="S62" s="13"/>
      <c r="T62" s="13">
        <v>14</v>
      </c>
      <c r="U62" s="13"/>
      <c r="V62" s="23">
        <f t="shared" si="0"/>
        <v>16</v>
      </c>
      <c r="W62" s="13"/>
      <c r="X62" s="23"/>
      <c r="Y62" s="23"/>
      <c r="Z62" s="23"/>
      <c r="AA62" s="23"/>
      <c r="AB62" s="23"/>
      <c r="AC62" s="23"/>
      <c r="AD62" s="23"/>
      <c r="AE62" s="23"/>
      <c r="AF62" s="23">
        <v>1</v>
      </c>
      <c r="AG62" s="23"/>
      <c r="AH62" s="23"/>
      <c r="AI62" s="23">
        <v>3</v>
      </c>
      <c r="AJ62" s="156">
        <v>3</v>
      </c>
      <c r="AK62" s="23">
        <v>2</v>
      </c>
      <c r="AL62" s="23">
        <v>1</v>
      </c>
      <c r="AM62" s="156"/>
      <c r="AN62" s="23">
        <v>2</v>
      </c>
      <c r="AO62" s="23">
        <v>2</v>
      </c>
      <c r="AP62" s="23">
        <v>1</v>
      </c>
      <c r="AQ62" s="23">
        <v>1</v>
      </c>
      <c r="AR62" s="23"/>
      <c r="AS62" s="23"/>
      <c r="AT62" s="52"/>
      <c r="AU62" s="23"/>
      <c r="AV62" s="23"/>
    </row>
    <row r="63" spans="1:50" ht="15" hidden="1" outlineLevel="1">
      <c r="A63" s="831" t="s">
        <v>107</v>
      </c>
      <c r="B63" s="14" t="s">
        <v>84</v>
      </c>
      <c r="C63" s="36" t="s">
        <v>444</v>
      </c>
      <c r="D63" s="14"/>
      <c r="E63" s="12"/>
      <c r="F63" s="12"/>
      <c r="G63" s="15"/>
      <c r="H63" s="13"/>
      <c r="I63" s="13"/>
      <c r="J63" s="13"/>
      <c r="K63" s="13"/>
      <c r="L63" s="13"/>
      <c r="M63" s="13"/>
      <c r="N63" s="13"/>
      <c r="O63" s="13"/>
      <c r="P63" s="13"/>
      <c r="Q63" s="13"/>
      <c r="R63" s="13"/>
      <c r="S63" s="13"/>
      <c r="T63" s="13">
        <v>3</v>
      </c>
      <c r="U63" s="13"/>
      <c r="V63" s="23">
        <f t="shared" si="0"/>
        <v>3</v>
      </c>
      <c r="W63" s="13">
        <v>1</v>
      </c>
      <c r="X63" s="23"/>
      <c r="Y63" s="23"/>
      <c r="Z63" s="23"/>
      <c r="AA63" s="23"/>
      <c r="AB63" s="23"/>
      <c r="AC63" s="23"/>
      <c r="AD63" s="23"/>
      <c r="AE63" s="23"/>
      <c r="AF63" s="196">
        <v>1</v>
      </c>
      <c r="AG63" s="196"/>
      <c r="AH63" s="23"/>
      <c r="AI63" s="23"/>
      <c r="AJ63" s="156"/>
      <c r="AK63" s="23"/>
      <c r="AL63" s="23"/>
      <c r="AM63" s="156">
        <v>1</v>
      </c>
      <c r="AN63" s="23"/>
      <c r="AO63" s="23"/>
      <c r="AP63" s="23"/>
      <c r="AQ63" s="23"/>
      <c r="AR63" s="23"/>
      <c r="AS63" s="23"/>
      <c r="AT63" s="52">
        <v>2</v>
      </c>
      <c r="AU63" s="23"/>
      <c r="AV63" s="23"/>
      <c r="AX63" s="172"/>
    </row>
    <row r="64" spans="1:50" ht="15" hidden="1" outlineLevel="1">
      <c r="A64" s="831"/>
      <c r="B64" s="14" t="s">
        <v>319</v>
      </c>
      <c r="C64" s="36" t="s">
        <v>444</v>
      </c>
      <c r="D64" s="14"/>
      <c r="E64" s="12"/>
      <c r="F64" s="12"/>
      <c r="G64" s="15"/>
      <c r="H64" s="13"/>
      <c r="I64" s="13"/>
      <c r="J64" s="13"/>
      <c r="K64" s="13"/>
      <c r="L64" s="13"/>
      <c r="M64" s="13"/>
      <c r="N64" s="13"/>
      <c r="O64" s="13"/>
      <c r="P64" s="13"/>
      <c r="Q64" s="13"/>
      <c r="R64" s="13"/>
      <c r="S64" s="13"/>
      <c r="T64" s="13">
        <v>12</v>
      </c>
      <c r="U64" s="13"/>
      <c r="V64" s="23">
        <f t="shared" si="0"/>
        <v>12</v>
      </c>
      <c r="W64" s="13">
        <v>1</v>
      </c>
      <c r="X64" s="23"/>
      <c r="Y64" s="23"/>
      <c r="Z64" s="23"/>
      <c r="AA64" s="23"/>
      <c r="AB64" s="23"/>
      <c r="AC64" s="23"/>
      <c r="AD64" s="23">
        <v>3</v>
      </c>
      <c r="AE64" s="23"/>
      <c r="AF64" s="23"/>
      <c r="AG64" s="23"/>
      <c r="AH64" s="23"/>
      <c r="AI64" s="23">
        <v>8</v>
      </c>
      <c r="AJ64" s="156"/>
      <c r="AK64" s="23"/>
      <c r="AL64" s="23"/>
      <c r="AM64" s="156"/>
      <c r="AN64" s="23"/>
      <c r="AO64" s="23"/>
      <c r="AP64" s="23"/>
      <c r="AQ64" s="23"/>
      <c r="AR64" s="23"/>
      <c r="AS64" s="23"/>
      <c r="AT64" s="52"/>
      <c r="AU64" s="23"/>
      <c r="AV64" s="23"/>
    </row>
    <row r="65" spans="1:51" ht="15" hidden="1" outlineLevel="1">
      <c r="A65" s="831"/>
      <c r="B65" s="14" t="s">
        <v>47</v>
      </c>
      <c r="C65" s="36" t="s">
        <v>444</v>
      </c>
      <c r="D65" s="14"/>
      <c r="E65" s="12"/>
      <c r="F65" s="12"/>
      <c r="G65" s="15"/>
      <c r="H65" s="13"/>
      <c r="I65" s="13"/>
      <c r="J65" s="13"/>
      <c r="K65" s="13"/>
      <c r="L65" s="13"/>
      <c r="M65" s="13"/>
      <c r="N65" s="13"/>
      <c r="O65" s="13"/>
      <c r="P65" s="13"/>
      <c r="Q65" s="13"/>
      <c r="R65" s="13"/>
      <c r="S65" s="13"/>
      <c r="T65" s="13">
        <v>24</v>
      </c>
      <c r="U65" s="13"/>
      <c r="V65" s="23">
        <f t="shared" si="0"/>
        <v>26</v>
      </c>
      <c r="W65" s="13">
        <v>1</v>
      </c>
      <c r="X65" s="23"/>
      <c r="Y65" s="23"/>
      <c r="Z65" s="23"/>
      <c r="AA65" s="23"/>
      <c r="AB65" s="23"/>
      <c r="AC65" s="23"/>
      <c r="AD65" s="23"/>
      <c r="AE65" s="23"/>
      <c r="AF65" s="23">
        <v>1</v>
      </c>
      <c r="AG65" s="23"/>
      <c r="AH65" s="23"/>
      <c r="AI65" s="23">
        <v>11</v>
      </c>
      <c r="AJ65" s="156">
        <v>3</v>
      </c>
      <c r="AK65" s="23">
        <v>2</v>
      </c>
      <c r="AL65" s="23">
        <v>1</v>
      </c>
      <c r="AM65" s="156">
        <v>1</v>
      </c>
      <c r="AN65" s="23">
        <v>2</v>
      </c>
      <c r="AO65" s="23">
        <v>2</v>
      </c>
      <c r="AP65" s="23">
        <v>1</v>
      </c>
      <c r="AQ65" s="23">
        <v>1</v>
      </c>
      <c r="AR65" s="23"/>
      <c r="AS65" s="23"/>
      <c r="AT65" s="52"/>
      <c r="AU65" s="23"/>
      <c r="AV65" s="23"/>
    </row>
    <row r="66" spans="1:51" ht="15" collapsed="1">
      <c r="A66" s="18" t="s">
        <v>497</v>
      </c>
      <c r="B66" s="19"/>
      <c r="C66" s="19"/>
      <c r="D66" s="19"/>
      <c r="E66" s="19"/>
      <c r="F66" s="19"/>
      <c r="G66" s="19"/>
      <c r="H66" s="20"/>
      <c r="I66" s="20"/>
      <c r="J66" s="20"/>
      <c r="K66" s="20"/>
      <c r="L66" s="20"/>
      <c r="M66" s="20"/>
      <c r="N66" s="20"/>
      <c r="O66" s="20"/>
      <c r="P66" s="20"/>
      <c r="Q66" s="20"/>
      <c r="R66" s="20"/>
      <c r="S66" s="20"/>
      <c r="T66" s="20"/>
      <c r="U66" s="20"/>
      <c r="V66" s="203"/>
      <c r="W66" s="20"/>
      <c r="X66" s="203"/>
      <c r="Y66" s="203"/>
      <c r="Z66" s="203"/>
      <c r="AA66" s="203"/>
      <c r="AB66" s="203"/>
      <c r="AC66" s="203"/>
      <c r="AD66" s="203"/>
      <c r="AE66" s="203"/>
      <c r="AF66" s="203"/>
      <c r="AG66" s="203"/>
      <c r="AH66" s="203"/>
      <c r="AI66" s="203"/>
      <c r="AJ66" s="194"/>
      <c r="AK66" s="203"/>
      <c r="AL66" s="203"/>
      <c r="AM66" s="194"/>
      <c r="AN66" s="203"/>
      <c r="AO66" s="203"/>
      <c r="AP66" s="203"/>
      <c r="AQ66" s="203"/>
      <c r="AR66" s="203"/>
      <c r="AS66" s="203"/>
      <c r="AT66" s="203"/>
      <c r="AU66" s="203"/>
      <c r="AV66" s="203"/>
    </row>
    <row r="67" spans="1:51" ht="19.5" hidden="1" customHeight="1" outlineLevel="1">
      <c r="A67" s="829" t="s">
        <v>423</v>
      </c>
      <c r="B67" s="35" t="s">
        <v>498</v>
      </c>
      <c r="C67" s="35"/>
      <c r="D67" s="35"/>
      <c r="E67" s="23"/>
      <c r="F67" s="12"/>
      <c r="G67" s="14" t="s">
        <v>66</v>
      </c>
      <c r="H67" s="13"/>
      <c r="I67" s="13"/>
      <c r="J67" s="13"/>
      <c r="K67" s="13"/>
      <c r="L67" s="13"/>
      <c r="M67" s="13"/>
      <c r="N67" s="13"/>
      <c r="O67" s="13"/>
      <c r="P67" s="13"/>
      <c r="Q67" s="13"/>
      <c r="R67" s="13"/>
      <c r="S67" s="13"/>
      <c r="T67" s="32">
        <f>V67-AM67</f>
        <v>47</v>
      </c>
      <c r="U67" s="32"/>
      <c r="V67" s="23">
        <f t="shared" ref="V67:V100" si="2">SUM(W67:AS67)</f>
        <v>55</v>
      </c>
      <c r="W67" s="13"/>
      <c r="X67" s="23"/>
      <c r="Y67" s="23"/>
      <c r="Z67" s="23"/>
      <c r="AA67" s="23"/>
      <c r="AB67" s="23"/>
      <c r="AC67" s="23"/>
      <c r="AD67" s="23"/>
      <c r="AE67" s="23"/>
      <c r="AF67" s="23">
        <v>4</v>
      </c>
      <c r="AG67" s="23"/>
      <c r="AH67" s="23"/>
      <c r="AI67" s="23">
        <v>4</v>
      </c>
      <c r="AJ67" s="156">
        <v>5</v>
      </c>
      <c r="AK67" s="23">
        <v>2</v>
      </c>
      <c r="AL67" s="23">
        <v>8</v>
      </c>
      <c r="AM67" s="195">
        <v>8</v>
      </c>
      <c r="AN67" s="23">
        <v>6</v>
      </c>
      <c r="AO67" s="23">
        <v>6</v>
      </c>
      <c r="AP67" s="13">
        <v>4</v>
      </c>
      <c r="AQ67" s="13">
        <v>8</v>
      </c>
      <c r="AR67" s="13"/>
      <c r="AS67" s="13"/>
      <c r="AT67" s="52"/>
      <c r="AU67" s="23"/>
      <c r="AV67" s="23"/>
      <c r="AX67" s="32" t="s">
        <v>499</v>
      </c>
      <c r="AY67" s="13">
        <v>41</v>
      </c>
    </row>
    <row r="68" spans="1:51" ht="15" hidden="1" outlineLevel="1">
      <c r="A68" s="831"/>
      <c r="B68" s="38" t="s">
        <v>500</v>
      </c>
      <c r="C68" s="38" t="s">
        <v>501</v>
      </c>
      <c r="D68" s="35"/>
      <c r="E68" s="23"/>
      <c r="F68" s="12"/>
      <c r="G68" s="14"/>
      <c r="H68" s="13"/>
      <c r="I68" s="13"/>
      <c r="J68" s="13"/>
      <c r="K68" s="13"/>
      <c r="L68" s="13"/>
      <c r="M68" s="13"/>
      <c r="N68" s="13"/>
      <c r="O68" s="13"/>
      <c r="P68" s="13"/>
      <c r="Q68" s="13"/>
      <c r="R68" s="13"/>
      <c r="S68" s="13"/>
      <c r="T68" s="32">
        <f>V68-AM68</f>
        <v>47</v>
      </c>
      <c r="U68" s="32"/>
      <c r="V68" s="23">
        <f t="shared" si="2"/>
        <v>55</v>
      </c>
      <c r="W68" s="13"/>
      <c r="X68" s="23"/>
      <c r="Y68" s="23"/>
      <c r="Z68" s="23"/>
      <c r="AA68" s="23"/>
      <c r="AB68" s="23"/>
      <c r="AC68" s="23"/>
      <c r="AD68" s="23"/>
      <c r="AE68" s="23"/>
      <c r="AF68" s="23">
        <v>4</v>
      </c>
      <c r="AG68" s="23"/>
      <c r="AH68" s="23"/>
      <c r="AI68" s="23">
        <v>4</v>
      </c>
      <c r="AJ68" s="156">
        <v>5</v>
      </c>
      <c r="AK68" s="23">
        <v>2</v>
      </c>
      <c r="AL68" s="23">
        <v>8</v>
      </c>
      <c r="AM68" s="195">
        <v>8</v>
      </c>
      <c r="AN68" s="23">
        <v>6</v>
      </c>
      <c r="AO68" s="23">
        <v>6</v>
      </c>
      <c r="AP68" s="13">
        <v>4</v>
      </c>
      <c r="AQ68" s="13">
        <v>8</v>
      </c>
      <c r="AR68" s="13"/>
      <c r="AS68" s="13"/>
      <c r="AT68" s="52"/>
      <c r="AU68" s="23"/>
      <c r="AV68" s="23"/>
    </row>
    <row r="69" spans="1:51" ht="15" hidden="1" outlineLevel="1">
      <c r="A69" s="831"/>
      <c r="B69" s="38" t="s">
        <v>502</v>
      </c>
      <c r="C69" s="38" t="s">
        <v>503</v>
      </c>
      <c r="D69" s="35"/>
      <c r="E69" s="23"/>
      <c r="F69" s="12"/>
      <c r="G69" s="14"/>
      <c r="H69" s="13"/>
      <c r="I69" s="13"/>
      <c r="J69" s="13"/>
      <c r="K69" s="13"/>
      <c r="L69" s="13"/>
      <c r="M69" s="13"/>
      <c r="N69" s="13"/>
      <c r="O69" s="13"/>
      <c r="P69" s="13"/>
      <c r="Q69" s="13"/>
      <c r="R69" s="13"/>
      <c r="S69" s="13"/>
      <c r="T69" s="32">
        <f>V69-AM69</f>
        <v>47</v>
      </c>
      <c r="U69" s="32"/>
      <c r="V69" s="23">
        <f t="shared" si="2"/>
        <v>55</v>
      </c>
      <c r="W69" s="13"/>
      <c r="X69" s="23"/>
      <c r="Y69" s="23"/>
      <c r="Z69" s="23"/>
      <c r="AA69" s="23"/>
      <c r="AB69" s="23"/>
      <c r="AC69" s="23"/>
      <c r="AD69" s="23"/>
      <c r="AE69" s="23"/>
      <c r="AF69" s="23">
        <v>4</v>
      </c>
      <c r="AG69" s="23"/>
      <c r="AH69" s="23"/>
      <c r="AI69" s="23">
        <v>4</v>
      </c>
      <c r="AJ69" s="156">
        <v>5</v>
      </c>
      <c r="AK69" s="23">
        <v>2</v>
      </c>
      <c r="AL69" s="23">
        <v>8</v>
      </c>
      <c r="AM69" s="195">
        <v>8</v>
      </c>
      <c r="AN69" s="23">
        <v>6</v>
      </c>
      <c r="AO69" s="23">
        <v>6</v>
      </c>
      <c r="AP69" s="13">
        <v>4</v>
      </c>
      <c r="AQ69" s="13">
        <v>8</v>
      </c>
      <c r="AR69" s="13"/>
      <c r="AS69" s="13"/>
      <c r="AT69" s="52"/>
      <c r="AU69" s="23"/>
      <c r="AV69" s="23"/>
    </row>
    <row r="70" spans="1:51" ht="15" hidden="1" outlineLevel="1">
      <c r="A70" s="831"/>
      <c r="B70" s="38" t="s">
        <v>104</v>
      </c>
      <c r="C70" s="14"/>
      <c r="D70" s="35"/>
      <c r="E70" s="23"/>
      <c r="F70" s="12"/>
      <c r="G70" s="14"/>
      <c r="H70" s="13"/>
      <c r="I70" s="13"/>
      <c r="J70" s="13"/>
      <c r="K70" s="13"/>
      <c r="L70" s="13"/>
      <c r="M70" s="13"/>
      <c r="N70" s="13"/>
      <c r="O70" s="13"/>
      <c r="P70" s="13"/>
      <c r="Q70" s="13"/>
      <c r="R70" s="13"/>
      <c r="S70" s="13"/>
      <c r="T70" s="32">
        <f>V70-AM70</f>
        <v>47</v>
      </c>
      <c r="U70" s="32"/>
      <c r="V70" s="23">
        <f t="shared" si="2"/>
        <v>55</v>
      </c>
      <c r="W70" s="13"/>
      <c r="X70" s="23"/>
      <c r="Y70" s="23"/>
      <c r="Z70" s="23"/>
      <c r="AA70" s="23"/>
      <c r="AB70" s="23"/>
      <c r="AC70" s="23"/>
      <c r="AD70" s="23"/>
      <c r="AE70" s="23"/>
      <c r="AF70" s="23">
        <v>4</v>
      </c>
      <c r="AG70" s="23"/>
      <c r="AH70" s="23"/>
      <c r="AI70" s="23">
        <v>4</v>
      </c>
      <c r="AJ70" s="156">
        <v>5</v>
      </c>
      <c r="AK70" s="23">
        <v>2</v>
      </c>
      <c r="AL70" s="23">
        <v>8</v>
      </c>
      <c r="AM70" s="195">
        <v>8</v>
      </c>
      <c r="AN70" s="23">
        <v>6</v>
      </c>
      <c r="AO70" s="23">
        <v>6</v>
      </c>
      <c r="AP70" s="13">
        <v>4</v>
      </c>
      <c r="AQ70" s="13">
        <v>8</v>
      </c>
      <c r="AR70" s="13"/>
      <c r="AS70" s="13"/>
      <c r="AT70" s="52"/>
      <c r="AU70" s="23"/>
      <c r="AV70" s="23"/>
    </row>
    <row r="71" spans="1:51" ht="15" hidden="1" outlineLevel="1">
      <c r="A71" s="830"/>
      <c r="B71" s="35" t="s">
        <v>504</v>
      </c>
      <c r="C71" s="14"/>
      <c r="D71" s="35"/>
      <c r="E71" s="23"/>
      <c r="F71" s="12"/>
      <c r="G71" s="14" t="s">
        <v>505</v>
      </c>
      <c r="H71" s="13"/>
      <c r="I71" s="13"/>
      <c r="J71" s="13"/>
      <c r="K71" s="13"/>
      <c r="L71" s="13"/>
      <c r="M71" s="13"/>
      <c r="N71" s="13"/>
      <c r="O71" s="13"/>
      <c r="P71" s="13"/>
      <c r="Q71" s="13"/>
      <c r="R71" s="13"/>
      <c r="S71" s="13"/>
      <c r="T71" s="116">
        <v>6</v>
      </c>
      <c r="U71" s="116"/>
      <c r="V71" s="23">
        <f t="shared" si="2"/>
        <v>10</v>
      </c>
      <c r="W71" s="13"/>
      <c r="X71" s="23">
        <v>1</v>
      </c>
      <c r="Y71" s="23"/>
      <c r="Z71" s="23"/>
      <c r="AA71" s="23"/>
      <c r="AB71" s="23"/>
      <c r="AC71" s="23"/>
      <c r="AD71" s="23">
        <v>3</v>
      </c>
      <c r="AE71" s="23">
        <v>1</v>
      </c>
      <c r="AF71" s="23"/>
      <c r="AG71" s="23"/>
      <c r="AH71" s="23"/>
      <c r="AI71" s="23">
        <v>5</v>
      </c>
      <c r="AJ71" s="156"/>
      <c r="AK71" s="23"/>
      <c r="AL71" s="23"/>
      <c r="AM71" s="156"/>
      <c r="AN71" s="23"/>
      <c r="AO71" s="23"/>
      <c r="AP71" s="23"/>
      <c r="AQ71" s="23"/>
      <c r="AR71" s="23"/>
      <c r="AS71" s="23"/>
      <c r="AT71" s="52"/>
      <c r="AU71" s="23"/>
      <c r="AV71" s="23"/>
    </row>
    <row r="72" spans="1:51" ht="15" hidden="1" outlineLevel="1">
      <c r="A72" s="829" t="s">
        <v>506</v>
      </c>
      <c r="B72" s="815" t="s">
        <v>41</v>
      </c>
      <c r="C72" s="38" t="s">
        <v>507</v>
      </c>
      <c r="D72" s="829"/>
      <c r="E72" s="829" t="s">
        <v>508</v>
      </c>
      <c r="F72" s="829"/>
      <c r="G72" s="14" t="s">
        <v>36</v>
      </c>
      <c r="H72" s="13"/>
      <c r="I72" s="13"/>
      <c r="J72" s="13"/>
      <c r="K72" s="164"/>
      <c r="L72" s="164"/>
      <c r="M72" s="829"/>
      <c r="N72" s="13"/>
      <c r="O72" s="13"/>
      <c r="P72" s="13"/>
      <c r="Q72" s="13"/>
      <c r="R72" s="13"/>
      <c r="S72" s="13"/>
      <c r="T72" s="13">
        <v>13</v>
      </c>
      <c r="U72" s="13"/>
      <c r="V72" s="27">
        <f t="shared" si="2"/>
        <v>13</v>
      </c>
      <c r="W72" s="13"/>
      <c r="X72" s="191">
        <v>1</v>
      </c>
      <c r="Y72" s="23">
        <v>1</v>
      </c>
      <c r="Z72" s="23"/>
      <c r="AA72" s="23"/>
      <c r="AB72" s="23">
        <v>2</v>
      </c>
      <c r="AC72" s="23">
        <v>2</v>
      </c>
      <c r="AD72" s="23">
        <v>3</v>
      </c>
      <c r="AE72" s="23">
        <v>1</v>
      </c>
      <c r="AF72" s="23"/>
      <c r="AG72" s="23"/>
      <c r="AH72" s="23">
        <v>2</v>
      </c>
      <c r="AI72" s="23">
        <v>1</v>
      </c>
      <c r="AJ72" s="156"/>
      <c r="AK72" s="189">
        <v>0</v>
      </c>
      <c r="AL72" s="23"/>
      <c r="AM72" s="156"/>
      <c r="AN72" s="23"/>
      <c r="AO72" s="23"/>
      <c r="AP72" s="23"/>
      <c r="AQ72" s="23"/>
      <c r="AR72" s="23"/>
      <c r="AS72" s="23"/>
      <c r="AT72" s="52">
        <v>2</v>
      </c>
      <c r="AU72" s="23"/>
      <c r="AV72" s="23"/>
      <c r="AX72" s="172"/>
    </row>
    <row r="73" spans="1:51" ht="15" hidden="1" outlineLevel="1">
      <c r="A73" s="831"/>
      <c r="B73" s="870"/>
      <c r="C73" s="38" t="s">
        <v>509</v>
      </c>
      <c r="D73" s="832"/>
      <c r="E73" s="832"/>
      <c r="F73" s="832"/>
      <c r="G73" s="14"/>
      <c r="H73" s="13"/>
      <c r="I73" s="13"/>
      <c r="J73" s="13"/>
      <c r="K73" s="163"/>
      <c r="L73" s="163"/>
      <c r="M73" s="832"/>
      <c r="N73" s="13"/>
      <c r="O73" s="13"/>
      <c r="P73" s="13"/>
      <c r="Q73" s="13"/>
      <c r="R73" s="13"/>
      <c r="S73" s="13"/>
      <c r="T73" s="13">
        <v>10</v>
      </c>
      <c r="U73" s="13"/>
      <c r="V73" s="27">
        <f t="shared" si="2"/>
        <v>10</v>
      </c>
      <c r="W73" s="13"/>
      <c r="X73" s="23">
        <v>2</v>
      </c>
      <c r="Y73" s="23"/>
      <c r="Z73" s="23"/>
      <c r="AA73" s="23"/>
      <c r="AB73" s="23">
        <v>2</v>
      </c>
      <c r="AC73" s="23">
        <v>2</v>
      </c>
      <c r="AD73" s="23">
        <v>1</v>
      </c>
      <c r="AE73" s="23">
        <v>1</v>
      </c>
      <c r="AF73" s="23"/>
      <c r="AG73" s="23"/>
      <c r="AH73" s="23"/>
      <c r="AI73" s="23">
        <v>2</v>
      </c>
      <c r="AJ73" s="156"/>
      <c r="AK73" s="189">
        <v>0</v>
      </c>
      <c r="AL73" s="23"/>
      <c r="AM73" s="156"/>
      <c r="AN73" s="23"/>
      <c r="AO73" s="23"/>
      <c r="AP73" s="23"/>
      <c r="AQ73" s="23"/>
      <c r="AR73" s="23"/>
      <c r="AS73" s="23"/>
      <c r="AT73" s="52"/>
      <c r="AU73" s="23"/>
      <c r="AV73" s="23"/>
    </row>
    <row r="74" spans="1:51" ht="15" hidden="1" outlineLevel="1">
      <c r="A74" s="831"/>
      <c r="B74" s="871"/>
      <c r="C74" s="38" t="s">
        <v>510</v>
      </c>
      <c r="D74" s="833"/>
      <c r="E74" s="833"/>
      <c r="F74" s="833"/>
      <c r="G74" s="14"/>
      <c r="H74" s="13"/>
      <c r="I74" s="13"/>
      <c r="J74" s="13"/>
      <c r="K74" s="165"/>
      <c r="L74" s="165"/>
      <c r="M74" s="833"/>
      <c r="N74" s="13"/>
      <c r="O74" s="13"/>
      <c r="P74" s="13"/>
      <c r="Q74" s="13"/>
      <c r="R74" s="13"/>
      <c r="S74" s="13"/>
      <c r="T74" s="13">
        <v>10</v>
      </c>
      <c r="U74" s="13"/>
      <c r="V74" s="12">
        <f t="shared" si="2"/>
        <v>10</v>
      </c>
      <c r="W74" s="13"/>
      <c r="X74" s="23">
        <v>2</v>
      </c>
      <c r="Y74" s="23"/>
      <c r="Z74" s="23"/>
      <c r="AA74" s="23"/>
      <c r="AB74" s="23">
        <v>2</v>
      </c>
      <c r="AC74" s="23">
        <v>2</v>
      </c>
      <c r="AD74" s="23">
        <v>1</v>
      </c>
      <c r="AE74" s="23">
        <v>1</v>
      </c>
      <c r="AF74" s="23"/>
      <c r="AG74" s="23"/>
      <c r="AH74" s="23"/>
      <c r="AI74" s="23">
        <v>2</v>
      </c>
      <c r="AJ74" s="156"/>
      <c r="AK74" s="23"/>
      <c r="AL74" s="23"/>
      <c r="AM74" s="156"/>
      <c r="AN74" s="23"/>
      <c r="AO74" s="23"/>
      <c r="AP74" s="23"/>
      <c r="AQ74" s="23"/>
      <c r="AR74" s="23"/>
      <c r="AS74" s="23"/>
      <c r="AT74" s="52"/>
      <c r="AU74" s="23"/>
      <c r="AV74" s="23"/>
    </row>
    <row r="75" spans="1:51" ht="15" hidden="1" outlineLevel="1">
      <c r="A75" s="831"/>
      <c r="B75" s="815" t="s">
        <v>42</v>
      </c>
      <c r="C75" s="38" t="s">
        <v>507</v>
      </c>
      <c r="D75" s="829"/>
      <c r="E75" s="829" t="s">
        <v>372</v>
      </c>
      <c r="F75" s="829"/>
      <c r="G75" s="14" t="s">
        <v>36</v>
      </c>
      <c r="H75" s="13"/>
      <c r="I75" s="13"/>
      <c r="J75" s="13"/>
      <c r="K75" s="164"/>
      <c r="L75" s="164"/>
      <c r="M75" s="829"/>
      <c r="N75" s="13"/>
      <c r="O75" s="13"/>
      <c r="P75" s="13"/>
      <c r="Q75" s="13"/>
      <c r="R75" s="13"/>
      <c r="S75" s="155">
        <v>35</v>
      </c>
      <c r="T75" s="204">
        <v>23</v>
      </c>
      <c r="U75" s="204"/>
      <c r="V75" s="27">
        <f t="shared" si="2"/>
        <v>23</v>
      </c>
      <c r="W75" s="13"/>
      <c r="X75" s="191">
        <v>1</v>
      </c>
      <c r="Y75" s="23"/>
      <c r="Z75" s="27">
        <v>15</v>
      </c>
      <c r="AA75" s="27"/>
      <c r="AB75" s="23"/>
      <c r="AC75" s="23"/>
      <c r="AD75" s="23">
        <v>3</v>
      </c>
      <c r="AE75" s="23">
        <v>1</v>
      </c>
      <c r="AF75" s="23"/>
      <c r="AG75" s="23"/>
      <c r="AH75" s="23">
        <v>2</v>
      </c>
      <c r="AI75" s="23">
        <v>1</v>
      </c>
      <c r="AJ75" s="156"/>
      <c r="AK75" s="189">
        <v>0</v>
      </c>
      <c r="AL75" s="23"/>
      <c r="AM75" s="156"/>
      <c r="AN75" s="23"/>
      <c r="AO75" s="23"/>
      <c r="AP75" s="23"/>
      <c r="AQ75" s="23"/>
      <c r="AR75" s="23"/>
      <c r="AS75" s="23"/>
      <c r="AT75" s="52">
        <v>2</v>
      </c>
      <c r="AU75" s="23"/>
      <c r="AV75" s="23"/>
      <c r="AX75" s="172"/>
    </row>
    <row r="76" spans="1:51" ht="15" hidden="1" outlineLevel="1">
      <c r="A76" s="831"/>
      <c r="B76" s="870"/>
      <c r="C76" s="38" t="s">
        <v>509</v>
      </c>
      <c r="D76" s="832"/>
      <c r="E76" s="832"/>
      <c r="F76" s="832"/>
      <c r="G76" s="14"/>
      <c r="H76" s="13"/>
      <c r="I76" s="13"/>
      <c r="J76" s="13"/>
      <c r="K76" s="163"/>
      <c r="L76" s="163"/>
      <c r="M76" s="832"/>
      <c r="N76" s="13"/>
      <c r="O76" s="13"/>
      <c r="P76" s="13"/>
      <c r="Q76" s="13"/>
      <c r="R76" s="13"/>
      <c r="S76" s="13"/>
      <c r="T76" s="13">
        <v>5</v>
      </c>
      <c r="U76" s="13"/>
      <c r="V76" s="27">
        <f t="shared" si="2"/>
        <v>5</v>
      </c>
      <c r="W76" s="13"/>
      <c r="X76" s="23">
        <v>2</v>
      </c>
      <c r="Y76" s="23"/>
      <c r="Z76" s="23"/>
      <c r="AA76" s="23"/>
      <c r="AB76" s="23"/>
      <c r="AC76" s="23"/>
      <c r="AD76" s="23">
        <v>1</v>
      </c>
      <c r="AE76" s="23"/>
      <c r="AF76" s="23"/>
      <c r="AG76" s="23"/>
      <c r="AH76" s="23"/>
      <c r="AI76" s="23">
        <v>2</v>
      </c>
      <c r="AJ76" s="156"/>
      <c r="AK76" s="189">
        <v>0</v>
      </c>
      <c r="AL76" s="23"/>
      <c r="AM76" s="156"/>
      <c r="AN76" s="23"/>
      <c r="AO76" s="23"/>
      <c r="AP76" s="23"/>
      <c r="AQ76" s="23"/>
      <c r="AR76" s="23"/>
      <c r="AS76" s="23"/>
      <c r="AT76" s="52"/>
      <c r="AU76" s="23"/>
      <c r="AV76" s="23"/>
    </row>
    <row r="77" spans="1:51" ht="15.75" hidden="1" customHeight="1" outlineLevel="1">
      <c r="A77" s="831"/>
      <c r="B77" s="871"/>
      <c r="C77" s="38" t="s">
        <v>510</v>
      </c>
      <c r="D77" s="833"/>
      <c r="E77" s="833"/>
      <c r="F77" s="833"/>
      <c r="G77" s="14"/>
      <c r="H77" s="13"/>
      <c r="I77" s="13"/>
      <c r="J77" s="13"/>
      <c r="K77" s="165"/>
      <c r="L77" s="165"/>
      <c r="M77" s="833"/>
      <c r="N77" s="13"/>
      <c r="O77" s="13"/>
      <c r="P77" s="13"/>
      <c r="Q77" s="13"/>
      <c r="R77" s="13"/>
      <c r="S77" s="13"/>
      <c r="T77" s="13">
        <v>5</v>
      </c>
      <c r="U77" s="13"/>
      <c r="V77" s="23">
        <f t="shared" si="2"/>
        <v>5</v>
      </c>
      <c r="W77" s="13"/>
      <c r="X77" s="23">
        <v>2</v>
      </c>
      <c r="Y77" s="23"/>
      <c r="Z77" s="23"/>
      <c r="AA77" s="23"/>
      <c r="AB77" s="23"/>
      <c r="AC77" s="23"/>
      <c r="AD77" s="23">
        <v>1</v>
      </c>
      <c r="AE77" s="23"/>
      <c r="AF77" s="23"/>
      <c r="AG77" s="23"/>
      <c r="AH77" s="23"/>
      <c r="AI77" s="23">
        <v>2</v>
      </c>
      <c r="AJ77" s="156"/>
      <c r="AK77" s="23"/>
      <c r="AL77" s="23"/>
      <c r="AM77" s="156"/>
      <c r="AN77" s="23"/>
      <c r="AO77" s="23"/>
      <c r="AP77" s="23"/>
      <c r="AQ77" s="23"/>
      <c r="AR77" s="23"/>
      <c r="AS77" s="23"/>
      <c r="AT77" s="52"/>
      <c r="AU77" s="23"/>
      <c r="AV77" s="23"/>
    </row>
    <row r="78" spans="1:51" ht="15.75" hidden="1" customHeight="1" outlineLevel="1">
      <c r="A78" s="831"/>
      <c r="B78" s="815" t="s">
        <v>511</v>
      </c>
      <c r="C78" s="38" t="s">
        <v>512</v>
      </c>
      <c r="D78" s="829"/>
      <c r="E78" s="829" t="s">
        <v>43</v>
      </c>
      <c r="F78" s="829"/>
      <c r="G78" s="14" t="s">
        <v>36</v>
      </c>
      <c r="H78" s="13"/>
      <c r="I78" s="13"/>
      <c r="J78" s="13"/>
      <c r="K78" s="164"/>
      <c r="L78" s="164"/>
      <c r="M78" s="829"/>
      <c r="N78" s="32"/>
      <c r="O78" s="13"/>
      <c r="P78" s="13"/>
      <c r="Q78" s="13"/>
      <c r="R78" s="13"/>
      <c r="S78" s="155">
        <v>35</v>
      </c>
      <c r="T78" s="32">
        <f>V78-AM78</f>
        <v>71</v>
      </c>
      <c r="U78" s="32"/>
      <c r="V78" s="27">
        <f t="shared" si="2"/>
        <v>79</v>
      </c>
      <c r="W78" s="13"/>
      <c r="X78" s="191">
        <v>1</v>
      </c>
      <c r="Y78" s="23">
        <v>1</v>
      </c>
      <c r="Z78" s="27">
        <v>16</v>
      </c>
      <c r="AA78" s="27"/>
      <c r="AB78" s="23">
        <v>2</v>
      </c>
      <c r="AC78" s="23">
        <v>2</v>
      </c>
      <c r="AD78" s="23">
        <v>3</v>
      </c>
      <c r="AE78" s="23">
        <v>1</v>
      </c>
      <c r="AF78" s="23"/>
      <c r="AG78" s="23"/>
      <c r="AH78" s="23">
        <v>2</v>
      </c>
      <c r="AI78" s="23">
        <v>5</v>
      </c>
      <c r="AJ78" s="156">
        <v>5</v>
      </c>
      <c r="AK78" s="23">
        <v>1</v>
      </c>
      <c r="AL78" s="23">
        <v>8</v>
      </c>
      <c r="AM78" s="195">
        <v>8</v>
      </c>
      <c r="AN78" s="23">
        <v>6</v>
      </c>
      <c r="AO78" s="23">
        <v>6</v>
      </c>
      <c r="AP78" s="23">
        <v>4</v>
      </c>
      <c r="AQ78" s="23">
        <v>8</v>
      </c>
      <c r="AR78" s="23"/>
      <c r="AS78" s="23"/>
      <c r="AT78" s="52">
        <v>2</v>
      </c>
      <c r="AU78" s="23"/>
      <c r="AV78" s="23"/>
      <c r="AX78" s="172"/>
    </row>
    <row r="79" spans="1:51" ht="15" hidden="1" outlineLevel="1">
      <c r="A79" s="831"/>
      <c r="B79" s="870"/>
      <c r="C79" s="38" t="s">
        <v>513</v>
      </c>
      <c r="D79" s="832"/>
      <c r="E79" s="832"/>
      <c r="F79" s="832"/>
      <c r="G79" s="14"/>
      <c r="H79" s="13"/>
      <c r="I79" s="13"/>
      <c r="J79" s="13"/>
      <c r="K79" s="163"/>
      <c r="L79" s="163"/>
      <c r="M79" s="832"/>
      <c r="N79" s="13"/>
      <c r="O79" s="13"/>
      <c r="P79" s="13"/>
      <c r="Q79" s="13"/>
      <c r="R79" s="13"/>
      <c r="S79" s="13"/>
      <c r="T79" s="13">
        <v>10</v>
      </c>
      <c r="U79" s="13"/>
      <c r="V79" s="23">
        <f t="shared" si="2"/>
        <v>10</v>
      </c>
      <c r="W79" s="13"/>
      <c r="X79" s="23">
        <v>2</v>
      </c>
      <c r="Y79" s="23"/>
      <c r="Z79" s="23"/>
      <c r="AA79" s="23"/>
      <c r="AB79" s="23">
        <v>2</v>
      </c>
      <c r="AC79" s="23">
        <v>2</v>
      </c>
      <c r="AD79" s="23">
        <v>1</v>
      </c>
      <c r="AE79" s="23"/>
      <c r="AF79" s="23"/>
      <c r="AG79" s="23"/>
      <c r="AH79" s="23"/>
      <c r="AI79" s="23">
        <v>2</v>
      </c>
      <c r="AJ79" s="156"/>
      <c r="AK79" s="23">
        <v>1</v>
      </c>
      <c r="AL79" s="23"/>
      <c r="AM79" s="156"/>
      <c r="AN79" s="23"/>
      <c r="AO79" s="23"/>
      <c r="AP79" s="23"/>
      <c r="AQ79" s="23"/>
      <c r="AR79" s="23"/>
      <c r="AS79" s="23"/>
      <c r="AT79" s="52"/>
      <c r="AU79" s="23"/>
      <c r="AV79" s="23"/>
    </row>
    <row r="80" spans="1:51" ht="15" hidden="1" outlineLevel="1">
      <c r="A80" s="831"/>
      <c r="B80" s="871"/>
      <c r="C80" s="38" t="s">
        <v>514</v>
      </c>
      <c r="D80" s="833"/>
      <c r="E80" s="833"/>
      <c r="F80" s="833"/>
      <c r="G80" s="14"/>
      <c r="H80" s="13"/>
      <c r="I80" s="13"/>
      <c r="J80" s="13"/>
      <c r="K80" s="165"/>
      <c r="L80" s="165"/>
      <c r="M80" s="833"/>
      <c r="N80" s="13"/>
      <c r="O80" s="13"/>
      <c r="P80" s="13"/>
      <c r="Q80" s="13"/>
      <c r="R80" s="13"/>
      <c r="S80" s="13"/>
      <c r="T80" s="13">
        <v>5</v>
      </c>
      <c r="U80" s="13"/>
      <c r="V80" s="23">
        <f t="shared" si="2"/>
        <v>5</v>
      </c>
      <c r="W80" s="13"/>
      <c r="X80" s="23">
        <v>2</v>
      </c>
      <c r="Y80" s="23"/>
      <c r="Z80" s="23"/>
      <c r="AA80" s="23"/>
      <c r="AB80" s="23"/>
      <c r="AC80" s="23"/>
      <c r="AD80" s="23">
        <v>1</v>
      </c>
      <c r="AE80" s="23"/>
      <c r="AF80" s="23"/>
      <c r="AG80" s="23"/>
      <c r="AH80" s="23"/>
      <c r="AI80" s="23">
        <v>2</v>
      </c>
      <c r="AJ80" s="156"/>
      <c r="AK80" s="23"/>
      <c r="AL80" s="23"/>
      <c r="AM80" s="156"/>
      <c r="AN80" s="23"/>
      <c r="AO80" s="23"/>
      <c r="AP80" s="23"/>
      <c r="AQ80" s="23"/>
      <c r="AR80" s="23"/>
      <c r="AS80" s="23"/>
      <c r="AT80" s="52"/>
      <c r="AU80" s="23"/>
      <c r="AV80" s="23"/>
    </row>
    <row r="81" spans="1:50" ht="15" hidden="1" outlineLevel="1">
      <c r="A81" s="831"/>
      <c r="B81" s="815" t="s">
        <v>515</v>
      </c>
      <c r="C81" s="38" t="s">
        <v>374</v>
      </c>
      <c r="D81" s="829"/>
      <c r="E81" s="829" t="s">
        <v>44</v>
      </c>
      <c r="F81" s="829"/>
      <c r="G81" s="14" t="s">
        <v>36</v>
      </c>
      <c r="H81" s="13"/>
      <c r="I81" s="13"/>
      <c r="J81" s="13"/>
      <c r="K81" s="164"/>
      <c r="L81" s="164"/>
      <c r="M81" s="829"/>
      <c r="N81" s="13"/>
      <c r="O81" s="13"/>
      <c r="P81" s="13"/>
      <c r="Q81" s="13"/>
      <c r="R81" s="13"/>
      <c r="S81" s="13"/>
      <c r="T81" s="13">
        <v>28</v>
      </c>
      <c r="U81" s="13"/>
      <c r="V81" s="23">
        <f t="shared" si="2"/>
        <v>34</v>
      </c>
      <c r="W81" s="13"/>
      <c r="X81" s="191">
        <v>1</v>
      </c>
      <c r="Y81" s="23"/>
      <c r="Z81" s="23"/>
      <c r="AA81" s="23"/>
      <c r="AB81" s="23">
        <v>2</v>
      </c>
      <c r="AC81" s="23">
        <v>2</v>
      </c>
      <c r="AD81" s="23">
        <v>3</v>
      </c>
      <c r="AE81" s="23">
        <v>1</v>
      </c>
      <c r="AF81" s="23"/>
      <c r="AG81" s="23"/>
      <c r="AH81" s="23">
        <v>2</v>
      </c>
      <c r="AI81" s="23">
        <v>1</v>
      </c>
      <c r="AJ81" s="156">
        <v>1</v>
      </c>
      <c r="AK81" s="23">
        <v>1</v>
      </c>
      <c r="AL81" s="23"/>
      <c r="AM81" s="156"/>
      <c r="AN81" s="23">
        <v>6</v>
      </c>
      <c r="AO81" s="23">
        <v>6</v>
      </c>
      <c r="AP81" s="23">
        <v>4</v>
      </c>
      <c r="AQ81" s="23">
        <v>4</v>
      </c>
      <c r="AR81" s="23"/>
      <c r="AS81" s="23"/>
      <c r="AT81" s="52">
        <v>2</v>
      </c>
      <c r="AU81" s="23"/>
      <c r="AV81" s="23"/>
      <c r="AX81" s="172"/>
    </row>
    <row r="82" spans="1:50" ht="15" hidden="1" outlineLevel="1">
      <c r="A82" s="831"/>
      <c r="B82" s="870"/>
      <c r="C82" s="38" t="s">
        <v>516</v>
      </c>
      <c r="D82" s="832"/>
      <c r="E82" s="832"/>
      <c r="F82" s="832"/>
      <c r="G82" s="14"/>
      <c r="H82" s="13"/>
      <c r="I82" s="13"/>
      <c r="J82" s="13"/>
      <c r="K82" s="163"/>
      <c r="L82" s="163"/>
      <c r="M82" s="832"/>
      <c r="N82" s="13"/>
      <c r="O82" s="13"/>
      <c r="P82" s="13"/>
      <c r="Q82" s="13"/>
      <c r="R82" s="13"/>
      <c r="S82" s="13"/>
      <c r="T82" s="13">
        <v>7</v>
      </c>
      <c r="U82" s="13"/>
      <c r="V82" s="23">
        <f t="shared" si="2"/>
        <v>7</v>
      </c>
      <c r="W82" s="13"/>
      <c r="X82" s="191">
        <v>1</v>
      </c>
      <c r="Y82" s="23"/>
      <c r="Z82" s="23"/>
      <c r="AA82" s="23"/>
      <c r="AB82" s="23"/>
      <c r="AC82" s="23"/>
      <c r="AD82" s="23">
        <v>1</v>
      </c>
      <c r="AE82" s="23">
        <v>1</v>
      </c>
      <c r="AF82" s="23"/>
      <c r="AG82" s="23"/>
      <c r="AH82" s="23"/>
      <c r="AI82" s="23">
        <v>2</v>
      </c>
      <c r="AJ82" s="156">
        <v>1</v>
      </c>
      <c r="AK82" s="23">
        <v>1</v>
      </c>
      <c r="AL82" s="23"/>
      <c r="AM82" s="156"/>
      <c r="AN82" s="23"/>
      <c r="AO82" s="23"/>
      <c r="AP82" s="23"/>
      <c r="AQ82" s="23"/>
      <c r="AR82" s="23"/>
      <c r="AS82" s="23"/>
      <c r="AT82" s="52"/>
      <c r="AU82" s="23"/>
      <c r="AV82" s="23"/>
    </row>
    <row r="83" spans="1:50" ht="15.75" hidden="1" customHeight="1" outlineLevel="1">
      <c r="A83" s="831"/>
      <c r="B83" s="871"/>
      <c r="C83" s="38" t="s">
        <v>517</v>
      </c>
      <c r="D83" s="833"/>
      <c r="E83" s="833"/>
      <c r="F83" s="833"/>
      <c r="G83" s="14"/>
      <c r="H83" s="13"/>
      <c r="I83" s="13"/>
      <c r="J83" s="13"/>
      <c r="K83" s="165"/>
      <c r="L83" s="165"/>
      <c r="M83" s="833"/>
      <c r="N83" s="13"/>
      <c r="O83" s="13"/>
      <c r="P83" s="13"/>
      <c r="Q83" s="13"/>
      <c r="R83" s="13"/>
      <c r="S83" s="13"/>
      <c r="T83" s="205">
        <v>5</v>
      </c>
      <c r="U83" s="205"/>
      <c r="V83" s="23">
        <f t="shared" si="2"/>
        <v>6</v>
      </c>
      <c r="W83" s="13"/>
      <c r="X83" s="191">
        <v>1</v>
      </c>
      <c r="Y83" s="23"/>
      <c r="Z83" s="23"/>
      <c r="AA83" s="23"/>
      <c r="AB83" s="23"/>
      <c r="AC83" s="23"/>
      <c r="AD83" s="23">
        <v>1</v>
      </c>
      <c r="AE83" s="23">
        <v>1</v>
      </c>
      <c r="AF83" s="23"/>
      <c r="AG83" s="23"/>
      <c r="AH83" s="23"/>
      <c r="AI83" s="189">
        <v>2</v>
      </c>
      <c r="AJ83" s="156">
        <v>1</v>
      </c>
      <c r="AK83" s="23"/>
      <c r="AL83" s="23"/>
      <c r="AM83" s="156"/>
      <c r="AN83" s="23"/>
      <c r="AO83" s="23"/>
      <c r="AP83" s="23"/>
      <c r="AQ83" s="23"/>
      <c r="AR83" s="23"/>
      <c r="AS83" s="23"/>
      <c r="AT83" s="52"/>
      <c r="AU83" s="23"/>
      <c r="AV83" s="23"/>
    </row>
    <row r="84" spans="1:50" ht="15.75" hidden="1" customHeight="1" outlineLevel="1">
      <c r="A84" s="831"/>
      <c r="B84" s="815" t="s">
        <v>114</v>
      </c>
      <c r="C84" s="38" t="s">
        <v>518</v>
      </c>
      <c r="D84" s="829"/>
      <c r="E84" s="829" t="s">
        <v>44</v>
      </c>
      <c r="F84" s="829"/>
      <c r="G84" s="14" t="s">
        <v>36</v>
      </c>
      <c r="H84" s="13"/>
      <c r="I84" s="13"/>
      <c r="J84" s="13"/>
      <c r="K84" s="164"/>
      <c r="L84" s="164"/>
      <c r="M84" s="829"/>
      <c r="N84" s="13"/>
      <c r="O84" s="13"/>
      <c r="P84" s="13"/>
      <c r="Q84" s="13"/>
      <c r="R84" s="13"/>
      <c r="S84" s="13"/>
      <c r="T84" s="32">
        <f>V84-AM84</f>
        <v>19</v>
      </c>
      <c r="U84" s="32"/>
      <c r="V84" s="23">
        <f t="shared" si="2"/>
        <v>27</v>
      </c>
      <c r="W84" s="13"/>
      <c r="X84" s="191">
        <v>1</v>
      </c>
      <c r="Y84" s="23"/>
      <c r="Z84" s="23"/>
      <c r="AA84" s="23"/>
      <c r="AB84" s="23"/>
      <c r="AC84" s="23"/>
      <c r="AD84" s="23">
        <v>3</v>
      </c>
      <c r="AE84" s="23">
        <v>1</v>
      </c>
      <c r="AF84" s="23"/>
      <c r="AG84" s="23"/>
      <c r="AH84" s="23"/>
      <c r="AI84" s="23">
        <v>1</v>
      </c>
      <c r="AJ84" s="156">
        <v>1</v>
      </c>
      <c r="AK84" s="23"/>
      <c r="AL84" s="23">
        <v>8</v>
      </c>
      <c r="AM84" s="195">
        <v>8</v>
      </c>
      <c r="AN84" s="23"/>
      <c r="AO84" s="23"/>
      <c r="AP84" s="23"/>
      <c r="AQ84" s="23">
        <v>4</v>
      </c>
      <c r="AR84" s="23"/>
      <c r="AS84" s="23"/>
      <c r="AT84" s="52"/>
      <c r="AU84" s="23"/>
      <c r="AV84" s="23"/>
    </row>
    <row r="85" spans="1:50" ht="15.75" hidden="1" customHeight="1" outlineLevel="1">
      <c r="A85" s="831"/>
      <c r="B85" s="870"/>
      <c r="C85" s="38" t="s">
        <v>375</v>
      </c>
      <c r="D85" s="832"/>
      <c r="E85" s="832"/>
      <c r="F85" s="832"/>
      <c r="G85" s="14"/>
      <c r="H85" s="13"/>
      <c r="I85" s="13"/>
      <c r="J85" s="13"/>
      <c r="K85" s="163"/>
      <c r="L85" s="163"/>
      <c r="M85" s="832"/>
      <c r="N85" s="13"/>
      <c r="O85" s="13"/>
      <c r="P85" s="13"/>
      <c r="Q85" s="13"/>
      <c r="R85" s="13"/>
      <c r="S85" s="13"/>
      <c r="T85" s="13">
        <v>6</v>
      </c>
      <c r="U85" s="13"/>
      <c r="V85" s="23">
        <f t="shared" si="2"/>
        <v>6</v>
      </c>
      <c r="W85" s="13"/>
      <c r="X85" s="191">
        <v>1</v>
      </c>
      <c r="Y85" s="23"/>
      <c r="Z85" s="23"/>
      <c r="AA85" s="23"/>
      <c r="AB85" s="23"/>
      <c r="AC85" s="23"/>
      <c r="AD85" s="23">
        <v>1</v>
      </c>
      <c r="AE85" s="23">
        <v>1</v>
      </c>
      <c r="AF85" s="23"/>
      <c r="AG85" s="23"/>
      <c r="AH85" s="23"/>
      <c r="AI85" s="23">
        <v>2</v>
      </c>
      <c r="AJ85" s="156">
        <v>1</v>
      </c>
      <c r="AK85" s="23"/>
      <c r="AL85" s="23"/>
      <c r="AM85" s="156"/>
      <c r="AN85" s="23"/>
      <c r="AO85" s="23"/>
      <c r="AP85" s="23"/>
      <c r="AQ85" s="23"/>
      <c r="AR85" s="23"/>
      <c r="AS85" s="23"/>
      <c r="AT85" s="52"/>
      <c r="AU85" s="23"/>
      <c r="AV85" s="23"/>
    </row>
    <row r="86" spans="1:50" ht="15.75" hidden="1" customHeight="1" outlineLevel="1">
      <c r="A86" s="831"/>
      <c r="B86" s="871"/>
      <c r="C86" s="38" t="s">
        <v>377</v>
      </c>
      <c r="D86" s="833"/>
      <c r="E86" s="833"/>
      <c r="F86" s="833"/>
      <c r="G86" s="14"/>
      <c r="H86" s="13"/>
      <c r="I86" s="13"/>
      <c r="J86" s="13"/>
      <c r="K86" s="165"/>
      <c r="L86" s="165"/>
      <c r="M86" s="833"/>
      <c r="N86" s="13"/>
      <c r="O86" s="13"/>
      <c r="P86" s="13"/>
      <c r="Q86" s="13"/>
      <c r="R86" s="13"/>
      <c r="S86" s="13"/>
      <c r="T86" s="13">
        <v>5</v>
      </c>
      <c r="U86" s="13"/>
      <c r="V86" s="23">
        <f t="shared" si="2"/>
        <v>5</v>
      </c>
      <c r="W86" s="13"/>
      <c r="X86" s="191">
        <v>1</v>
      </c>
      <c r="Y86" s="23"/>
      <c r="Z86" s="23"/>
      <c r="AA86" s="23"/>
      <c r="AB86" s="23"/>
      <c r="AC86" s="23"/>
      <c r="AD86" s="23">
        <v>1</v>
      </c>
      <c r="AE86" s="23">
        <v>1</v>
      </c>
      <c r="AF86" s="23"/>
      <c r="AG86" s="23"/>
      <c r="AH86" s="23"/>
      <c r="AI86" s="23">
        <v>2</v>
      </c>
      <c r="AJ86" s="156">
        <v>0</v>
      </c>
      <c r="AK86" s="23"/>
      <c r="AL86" s="23"/>
      <c r="AM86" s="156"/>
      <c r="AN86" s="23"/>
      <c r="AO86" s="23"/>
      <c r="AP86" s="23"/>
      <c r="AQ86" s="23"/>
      <c r="AR86" s="23"/>
      <c r="AS86" s="23"/>
      <c r="AT86" s="52"/>
      <c r="AU86" s="23"/>
      <c r="AV86" s="23"/>
    </row>
    <row r="87" spans="1:50" ht="15" hidden="1" outlineLevel="1">
      <c r="A87" s="831"/>
      <c r="B87" s="14" t="s">
        <v>519</v>
      </c>
      <c r="C87" s="29"/>
      <c r="D87" s="29"/>
      <c r="E87" s="30"/>
      <c r="F87" s="30"/>
      <c r="G87" s="29" t="s">
        <v>36</v>
      </c>
      <c r="H87" s="13"/>
      <c r="I87" s="13"/>
      <c r="J87" s="13"/>
      <c r="K87" s="13"/>
      <c r="L87" s="13"/>
      <c r="M87" s="13"/>
      <c r="N87" s="13"/>
      <c r="O87" s="13"/>
      <c r="P87" s="13"/>
      <c r="Q87" s="13"/>
      <c r="R87" s="13"/>
      <c r="S87" s="13"/>
      <c r="T87" s="32">
        <f>V87-AM87</f>
        <v>38</v>
      </c>
      <c r="U87" s="32"/>
      <c r="V87" s="23">
        <f t="shared" si="2"/>
        <v>46</v>
      </c>
      <c r="W87" s="13"/>
      <c r="X87" s="23"/>
      <c r="Y87" s="23"/>
      <c r="Z87" s="23"/>
      <c r="AA87" s="23"/>
      <c r="AB87" s="23"/>
      <c r="AC87" s="23"/>
      <c r="AD87" s="23">
        <v>3</v>
      </c>
      <c r="AE87" s="23">
        <v>1</v>
      </c>
      <c r="AF87" s="23"/>
      <c r="AG87" s="23"/>
      <c r="AH87" s="23">
        <v>2</v>
      </c>
      <c r="AI87" s="23">
        <v>5</v>
      </c>
      <c r="AJ87" s="156">
        <v>5</v>
      </c>
      <c r="AK87" s="23">
        <v>2</v>
      </c>
      <c r="AL87" s="23">
        <v>8</v>
      </c>
      <c r="AM87" s="195">
        <v>8</v>
      </c>
      <c r="AN87" s="23">
        <v>6</v>
      </c>
      <c r="AO87" s="23">
        <v>6</v>
      </c>
      <c r="AP87" s="23"/>
      <c r="AQ87" s="23"/>
      <c r="AR87" s="23"/>
      <c r="AS87" s="23"/>
      <c r="AT87" s="52">
        <v>2</v>
      </c>
      <c r="AU87" s="23"/>
      <c r="AV87" s="23"/>
      <c r="AX87" s="172"/>
    </row>
    <row r="88" spans="1:50" ht="15" hidden="1" outlineLevel="1">
      <c r="A88" s="831"/>
      <c r="B88" s="14" t="s">
        <v>520</v>
      </c>
      <c r="C88" s="29"/>
      <c r="D88" s="29"/>
      <c r="E88" s="30"/>
      <c r="F88" s="30"/>
      <c r="G88" s="29"/>
      <c r="H88" s="13"/>
      <c r="I88" s="13"/>
      <c r="J88" s="13"/>
      <c r="K88" s="13"/>
      <c r="L88" s="13"/>
      <c r="M88" s="13"/>
      <c r="N88" s="13"/>
      <c r="O88" s="13"/>
      <c r="P88" s="13"/>
      <c r="Q88" s="13"/>
      <c r="R88" s="13"/>
      <c r="S88" s="13"/>
      <c r="T88" s="13">
        <v>31</v>
      </c>
      <c r="U88" s="13"/>
      <c r="V88" s="23">
        <f t="shared" si="2"/>
        <v>37</v>
      </c>
      <c r="W88" s="13"/>
      <c r="X88" s="23">
        <v>2</v>
      </c>
      <c r="Y88" s="23"/>
      <c r="Z88" s="23"/>
      <c r="AA88" s="23"/>
      <c r="AB88" s="12">
        <v>6</v>
      </c>
      <c r="AC88" s="12">
        <v>6</v>
      </c>
      <c r="AD88" s="23">
        <v>3</v>
      </c>
      <c r="AE88" s="23">
        <v>1</v>
      </c>
      <c r="AF88" s="23"/>
      <c r="AG88" s="23"/>
      <c r="AH88" s="23">
        <v>2</v>
      </c>
      <c r="AI88" s="23">
        <v>5</v>
      </c>
      <c r="AJ88" s="156"/>
      <c r="AK88" s="23"/>
      <c r="AL88" s="23"/>
      <c r="AM88" s="156"/>
      <c r="AN88" s="27">
        <v>6</v>
      </c>
      <c r="AO88" s="27">
        <v>6</v>
      </c>
      <c r="AP88" s="23"/>
      <c r="AQ88" s="23"/>
      <c r="AR88" s="23"/>
      <c r="AS88" s="23"/>
      <c r="AT88" s="52">
        <v>2</v>
      </c>
      <c r="AU88" s="23"/>
      <c r="AV88" s="23"/>
      <c r="AX88" s="172"/>
    </row>
    <row r="89" spans="1:50" ht="15" hidden="1" outlineLevel="1">
      <c r="A89" s="831"/>
      <c r="B89" s="14" t="s">
        <v>389</v>
      </c>
      <c r="C89" s="14"/>
      <c r="D89" s="35"/>
      <c r="E89" s="23"/>
      <c r="F89" s="12"/>
      <c r="G89" s="14" t="s">
        <v>97</v>
      </c>
      <c r="H89" s="13"/>
      <c r="I89" s="13"/>
      <c r="J89" s="13"/>
      <c r="K89" s="13"/>
      <c r="L89" s="13"/>
      <c r="M89" s="13"/>
      <c r="N89" s="13"/>
      <c r="O89" s="13"/>
      <c r="P89" s="13"/>
      <c r="Q89" s="13"/>
      <c r="R89" s="13"/>
      <c r="S89" s="13"/>
      <c r="T89" s="13">
        <v>17</v>
      </c>
      <c r="U89" s="13"/>
      <c r="V89" s="23">
        <f t="shared" si="2"/>
        <v>19</v>
      </c>
      <c r="W89" s="13"/>
      <c r="X89" s="23">
        <v>1</v>
      </c>
      <c r="Y89" s="23"/>
      <c r="Z89" s="23"/>
      <c r="AA89" s="23"/>
      <c r="AB89" s="23"/>
      <c r="AC89" s="23"/>
      <c r="AD89" s="23">
        <v>1</v>
      </c>
      <c r="AE89" s="23">
        <v>1</v>
      </c>
      <c r="AF89" s="23"/>
      <c r="AG89" s="23"/>
      <c r="AH89" s="23">
        <v>2</v>
      </c>
      <c r="AI89" s="23">
        <v>2</v>
      </c>
      <c r="AJ89" s="156">
        <v>5</v>
      </c>
      <c r="AK89" s="23">
        <v>1</v>
      </c>
      <c r="AL89" s="23"/>
      <c r="AM89" s="156"/>
      <c r="AN89" s="23">
        <v>2</v>
      </c>
      <c r="AO89" s="23">
        <v>2</v>
      </c>
      <c r="AP89" s="23">
        <v>1</v>
      </c>
      <c r="AQ89" s="23">
        <v>1</v>
      </c>
      <c r="AR89" s="23"/>
      <c r="AS89" s="23"/>
      <c r="AT89" s="52">
        <v>2</v>
      </c>
      <c r="AU89" s="23"/>
      <c r="AV89" s="23"/>
      <c r="AX89" s="172"/>
    </row>
    <row r="90" spans="1:50" ht="15" hidden="1" outlineLevel="1">
      <c r="A90" s="831"/>
      <c r="B90" s="14" t="s">
        <v>96</v>
      </c>
      <c r="C90" s="14"/>
      <c r="D90" s="35"/>
      <c r="E90" s="23"/>
      <c r="F90" s="12"/>
      <c r="G90" s="14" t="s">
        <v>97</v>
      </c>
      <c r="H90" s="13"/>
      <c r="I90" s="13"/>
      <c r="J90" s="13"/>
      <c r="K90" s="13"/>
      <c r="L90" s="13"/>
      <c r="M90" s="13"/>
      <c r="N90" s="13"/>
      <c r="O90" s="13"/>
      <c r="P90" s="13"/>
      <c r="Q90" s="13"/>
      <c r="R90" s="13"/>
      <c r="S90" s="13"/>
      <c r="T90" s="13">
        <v>12</v>
      </c>
      <c r="U90" s="13"/>
      <c r="V90" s="23">
        <f t="shared" si="2"/>
        <v>14</v>
      </c>
      <c r="W90" s="13"/>
      <c r="X90" s="23">
        <v>1</v>
      </c>
      <c r="Y90" s="23"/>
      <c r="Z90" s="23"/>
      <c r="AA90" s="23"/>
      <c r="AB90" s="23"/>
      <c r="AC90" s="23"/>
      <c r="AD90" s="23">
        <v>1</v>
      </c>
      <c r="AE90" s="23">
        <v>1</v>
      </c>
      <c r="AF90" s="23"/>
      <c r="AG90" s="23"/>
      <c r="AH90" s="23">
        <v>2</v>
      </c>
      <c r="AI90" s="23">
        <v>2</v>
      </c>
      <c r="AJ90" s="156"/>
      <c r="AK90" s="23">
        <v>1</v>
      </c>
      <c r="AL90" s="23"/>
      <c r="AM90" s="156"/>
      <c r="AN90" s="23">
        <v>2</v>
      </c>
      <c r="AO90" s="23">
        <v>2</v>
      </c>
      <c r="AP90" s="23">
        <v>1</v>
      </c>
      <c r="AQ90" s="23">
        <v>1</v>
      </c>
      <c r="AR90" s="23"/>
      <c r="AS90" s="23"/>
      <c r="AT90" s="52">
        <v>2</v>
      </c>
      <c r="AU90" s="23"/>
      <c r="AV90" s="23"/>
      <c r="AX90" s="172"/>
    </row>
    <row r="91" spans="1:50" ht="15" hidden="1" outlineLevel="1">
      <c r="A91" s="831"/>
      <c r="B91" s="35" t="s">
        <v>98</v>
      </c>
      <c r="C91" s="35"/>
      <c r="D91" s="35"/>
      <c r="E91" s="23" t="s">
        <v>521</v>
      </c>
      <c r="F91" s="12"/>
      <c r="G91" s="14" t="s">
        <v>97</v>
      </c>
      <c r="H91" s="13"/>
      <c r="I91" s="13"/>
      <c r="J91" s="13"/>
      <c r="K91" s="13"/>
      <c r="L91" s="13"/>
      <c r="M91" s="13"/>
      <c r="N91" s="13"/>
      <c r="O91" s="13"/>
      <c r="P91" s="13"/>
      <c r="Q91" s="13"/>
      <c r="R91" s="13"/>
      <c r="S91" s="13"/>
      <c r="T91" s="13">
        <v>12</v>
      </c>
      <c r="U91" s="13"/>
      <c r="V91" s="23">
        <f t="shared" si="2"/>
        <v>14</v>
      </c>
      <c r="W91" s="13"/>
      <c r="X91" s="23">
        <v>1</v>
      </c>
      <c r="Y91" s="23"/>
      <c r="Z91" s="23"/>
      <c r="AA91" s="23"/>
      <c r="AB91" s="23"/>
      <c r="AC91" s="23"/>
      <c r="AD91" s="23">
        <v>1</v>
      </c>
      <c r="AE91" s="23"/>
      <c r="AF91" s="23"/>
      <c r="AG91" s="23"/>
      <c r="AH91" s="23">
        <v>2</v>
      </c>
      <c r="AI91" s="23">
        <v>2</v>
      </c>
      <c r="AJ91" s="156"/>
      <c r="AK91" s="23">
        <v>2</v>
      </c>
      <c r="AL91" s="23"/>
      <c r="AM91" s="156"/>
      <c r="AN91" s="23">
        <v>2</v>
      </c>
      <c r="AO91" s="23">
        <v>2</v>
      </c>
      <c r="AP91" s="23">
        <v>1</v>
      </c>
      <c r="AQ91" s="23">
        <v>1</v>
      </c>
      <c r="AR91" s="23"/>
      <c r="AS91" s="23"/>
      <c r="AT91" s="52">
        <v>2</v>
      </c>
      <c r="AU91" s="23"/>
      <c r="AV91" s="23"/>
      <c r="AX91" s="172"/>
    </row>
    <row r="92" spans="1:50" ht="15" hidden="1" outlineLevel="1">
      <c r="A92" s="831"/>
      <c r="B92" s="35" t="s">
        <v>522</v>
      </c>
      <c r="C92" s="35"/>
      <c r="D92" s="35"/>
      <c r="E92" s="23"/>
      <c r="F92" s="12"/>
      <c r="G92" s="14"/>
      <c r="H92" s="13"/>
      <c r="I92" s="13"/>
      <c r="J92" s="13"/>
      <c r="K92" s="13"/>
      <c r="L92" s="13"/>
      <c r="M92" s="13"/>
      <c r="N92" s="13"/>
      <c r="O92" s="13"/>
      <c r="P92" s="13"/>
      <c r="Q92" s="13"/>
      <c r="R92" s="13"/>
      <c r="S92" s="13"/>
      <c r="T92" s="13">
        <v>18</v>
      </c>
      <c r="U92" s="13"/>
      <c r="V92" s="23">
        <f t="shared" si="2"/>
        <v>20</v>
      </c>
      <c r="W92" s="13"/>
      <c r="X92" s="23">
        <v>1</v>
      </c>
      <c r="Y92" s="23"/>
      <c r="Z92" s="23"/>
      <c r="AA92" s="23"/>
      <c r="AB92" s="23"/>
      <c r="AC92" s="23"/>
      <c r="AD92" s="23">
        <v>1</v>
      </c>
      <c r="AE92" s="23"/>
      <c r="AF92" s="23"/>
      <c r="AG92" s="23"/>
      <c r="AH92" s="23">
        <v>2</v>
      </c>
      <c r="AI92" s="23">
        <v>3</v>
      </c>
      <c r="AJ92" s="156">
        <v>5</v>
      </c>
      <c r="AK92" s="23">
        <v>2</v>
      </c>
      <c r="AL92" s="23"/>
      <c r="AM92" s="156"/>
      <c r="AN92" s="23">
        <v>2</v>
      </c>
      <c r="AO92" s="23">
        <v>2</v>
      </c>
      <c r="AP92" s="23">
        <v>1</v>
      </c>
      <c r="AQ92" s="23">
        <v>1</v>
      </c>
      <c r="AR92" s="23"/>
      <c r="AS92" s="23"/>
      <c r="AT92" s="52">
        <v>2</v>
      </c>
      <c r="AU92" s="23"/>
      <c r="AV92" s="23"/>
      <c r="AX92" s="172"/>
    </row>
    <row r="93" spans="1:50" ht="15" hidden="1" outlineLevel="1">
      <c r="A93" s="831"/>
      <c r="B93" s="8" t="s">
        <v>86</v>
      </c>
      <c r="C93" s="14"/>
      <c r="D93" s="35"/>
      <c r="E93" s="23"/>
      <c r="F93" s="12"/>
      <c r="G93" s="26"/>
      <c r="H93" s="13"/>
      <c r="I93" s="13"/>
      <c r="J93" s="13"/>
      <c r="K93" s="13"/>
      <c r="L93" s="13"/>
      <c r="M93" s="13"/>
      <c r="N93" s="13"/>
      <c r="O93" s="13"/>
      <c r="P93" s="13"/>
      <c r="Q93" s="13"/>
      <c r="R93" s="13"/>
      <c r="S93" s="13"/>
      <c r="T93" s="32">
        <f>V93-AM93</f>
        <v>334</v>
      </c>
      <c r="U93" s="32"/>
      <c r="V93" s="23">
        <f t="shared" si="2"/>
        <v>382</v>
      </c>
      <c r="W93" s="13"/>
      <c r="X93" s="23">
        <v>6</v>
      </c>
      <c r="Y93" s="23"/>
      <c r="Z93" s="23"/>
      <c r="AA93" s="23"/>
      <c r="AB93" s="23"/>
      <c r="AC93" s="23"/>
      <c r="AD93" s="23"/>
      <c r="AE93" s="23"/>
      <c r="AF93" s="23">
        <v>12</v>
      </c>
      <c r="AG93" s="23"/>
      <c r="AH93" s="23"/>
      <c r="AI93" s="23">
        <v>12</v>
      </c>
      <c r="AJ93" s="156">
        <v>30</v>
      </c>
      <c r="AK93" s="23">
        <v>12</v>
      </c>
      <c r="AL93" s="23">
        <v>118</v>
      </c>
      <c r="AM93" s="195">
        <v>48</v>
      </c>
      <c r="AN93" s="23">
        <v>36</v>
      </c>
      <c r="AO93" s="23">
        <v>36</v>
      </c>
      <c r="AP93" s="23">
        <v>24</v>
      </c>
      <c r="AQ93" s="23">
        <v>48</v>
      </c>
      <c r="AR93" s="23"/>
      <c r="AS93" s="23"/>
      <c r="AT93" s="52"/>
      <c r="AU93" s="23"/>
      <c r="AV93" s="23"/>
    </row>
    <row r="94" spans="1:50" ht="15" hidden="1" outlineLevel="1">
      <c r="A94" s="831"/>
      <c r="B94" s="8" t="s">
        <v>87</v>
      </c>
      <c r="C94" s="14"/>
      <c r="D94" s="35"/>
      <c r="E94" s="23"/>
      <c r="F94" s="12"/>
      <c r="G94" s="26"/>
      <c r="H94" s="13"/>
      <c r="I94" s="13"/>
      <c r="J94" s="13"/>
      <c r="K94" s="13"/>
      <c r="L94" s="13"/>
      <c r="M94" s="13"/>
      <c r="N94" s="13"/>
      <c r="O94" s="13"/>
      <c r="P94" s="13"/>
      <c r="Q94" s="13"/>
      <c r="R94" s="13"/>
      <c r="S94" s="13"/>
      <c r="T94" s="13">
        <v>23</v>
      </c>
      <c r="U94" s="13"/>
      <c r="V94" s="23">
        <f t="shared" si="2"/>
        <v>25</v>
      </c>
      <c r="W94" s="13"/>
      <c r="X94" s="23"/>
      <c r="Y94" s="23"/>
      <c r="Z94" s="23"/>
      <c r="AA94" s="23"/>
      <c r="AB94" s="23"/>
      <c r="AC94" s="23"/>
      <c r="AD94" s="23"/>
      <c r="AE94" s="23"/>
      <c r="AF94" s="23">
        <v>12</v>
      </c>
      <c r="AG94" s="23"/>
      <c r="AH94" s="23"/>
      <c r="AI94" s="23">
        <v>1</v>
      </c>
      <c r="AJ94" s="156">
        <v>6</v>
      </c>
      <c r="AK94" s="23"/>
      <c r="AL94" s="23"/>
      <c r="AM94" s="156"/>
      <c r="AN94" s="23">
        <v>2</v>
      </c>
      <c r="AO94" s="23">
        <v>2</v>
      </c>
      <c r="AP94" s="23">
        <v>0</v>
      </c>
      <c r="AQ94" s="23">
        <v>2</v>
      </c>
      <c r="AR94" s="23"/>
      <c r="AS94" s="23"/>
      <c r="AT94" s="52"/>
      <c r="AU94" s="23"/>
      <c r="AV94" s="23"/>
    </row>
    <row r="95" spans="1:50" ht="15" hidden="1" outlineLevel="1">
      <c r="A95" s="831"/>
      <c r="B95" s="35" t="s">
        <v>88</v>
      </c>
      <c r="C95" s="14"/>
      <c r="D95" s="35"/>
      <c r="E95" s="23"/>
      <c r="F95" s="12"/>
      <c r="G95" s="14"/>
      <c r="H95" s="13"/>
      <c r="I95" s="13"/>
      <c r="J95" s="13"/>
      <c r="K95" s="13"/>
      <c r="L95" s="13"/>
      <c r="M95" s="13"/>
      <c r="N95" s="13"/>
      <c r="O95" s="13"/>
      <c r="P95" s="13"/>
      <c r="Q95" s="13"/>
      <c r="R95" s="13"/>
      <c r="S95" s="13"/>
      <c r="T95" s="32">
        <f>V95-AM95</f>
        <v>58</v>
      </c>
      <c r="U95" s="32"/>
      <c r="V95" s="23">
        <f t="shared" si="2"/>
        <v>66</v>
      </c>
      <c r="W95" s="13"/>
      <c r="X95" s="23">
        <v>2</v>
      </c>
      <c r="Y95" s="23"/>
      <c r="Z95" s="23"/>
      <c r="AA95" s="23"/>
      <c r="AB95" s="23"/>
      <c r="AC95" s="23"/>
      <c r="AD95" s="23">
        <v>3</v>
      </c>
      <c r="AE95" s="23">
        <v>1</v>
      </c>
      <c r="AF95" s="23">
        <v>2</v>
      </c>
      <c r="AG95" s="23"/>
      <c r="AH95" s="23">
        <v>2</v>
      </c>
      <c r="AI95" s="23">
        <v>9</v>
      </c>
      <c r="AJ95" s="156">
        <v>5</v>
      </c>
      <c r="AK95" s="23">
        <v>2</v>
      </c>
      <c r="AL95" s="23">
        <v>8</v>
      </c>
      <c r="AM95" s="195">
        <v>8</v>
      </c>
      <c r="AN95" s="23">
        <v>6</v>
      </c>
      <c r="AO95" s="23">
        <v>6</v>
      </c>
      <c r="AP95" s="23">
        <v>4</v>
      </c>
      <c r="AQ95" s="23">
        <v>8</v>
      </c>
      <c r="AR95" s="23"/>
      <c r="AS95" s="23"/>
      <c r="AT95" s="52"/>
      <c r="AU95" s="23"/>
      <c r="AV95" s="23"/>
    </row>
    <row r="96" spans="1:50" ht="15" hidden="1" outlineLevel="1">
      <c r="A96" s="831"/>
      <c r="B96" s="35" t="s">
        <v>523</v>
      </c>
      <c r="C96" s="14"/>
      <c r="D96" s="35"/>
      <c r="E96" s="23"/>
      <c r="F96" s="12"/>
      <c r="G96" s="14"/>
      <c r="H96" s="13"/>
      <c r="I96" s="13"/>
      <c r="J96" s="13"/>
      <c r="K96" s="13"/>
      <c r="L96" s="13"/>
      <c r="M96" s="13"/>
      <c r="N96" s="13"/>
      <c r="O96" s="13"/>
      <c r="P96" s="13"/>
      <c r="Q96" s="13"/>
      <c r="R96" s="13"/>
      <c r="S96" s="13"/>
      <c r="T96" s="32">
        <f>V96-AM96</f>
        <v>53</v>
      </c>
      <c r="U96" s="32"/>
      <c r="V96" s="23">
        <f t="shared" si="2"/>
        <v>61</v>
      </c>
      <c r="W96" s="13"/>
      <c r="X96" s="23">
        <v>2</v>
      </c>
      <c r="Y96" s="23"/>
      <c r="Z96" s="23"/>
      <c r="AA96" s="23"/>
      <c r="AB96" s="23"/>
      <c r="AC96" s="23"/>
      <c r="AD96" s="23">
        <v>3</v>
      </c>
      <c r="AE96" s="23">
        <v>1</v>
      </c>
      <c r="AF96" s="23">
        <v>2</v>
      </c>
      <c r="AG96" s="23"/>
      <c r="AH96" s="23">
        <v>2</v>
      </c>
      <c r="AI96" s="23">
        <v>5</v>
      </c>
      <c r="AJ96" s="156">
        <v>4</v>
      </c>
      <c r="AK96" s="23">
        <v>2</v>
      </c>
      <c r="AL96" s="23">
        <v>8</v>
      </c>
      <c r="AM96" s="195">
        <v>8</v>
      </c>
      <c r="AN96" s="23">
        <v>6</v>
      </c>
      <c r="AO96" s="23">
        <v>6</v>
      </c>
      <c r="AP96" s="23">
        <v>4</v>
      </c>
      <c r="AQ96" s="23">
        <v>8</v>
      </c>
      <c r="AR96" s="23"/>
      <c r="AS96" s="23"/>
      <c r="AT96" s="52"/>
      <c r="AU96" s="23"/>
      <c r="AV96" s="23"/>
    </row>
    <row r="97" spans="1:50" ht="15" hidden="1" outlineLevel="1">
      <c r="A97" s="830"/>
      <c r="B97" s="14" t="s">
        <v>394</v>
      </c>
      <c r="C97" s="14"/>
      <c r="D97" s="14"/>
      <c r="E97" s="12"/>
      <c r="F97" s="12"/>
      <c r="G97" s="14" t="s">
        <v>45</v>
      </c>
      <c r="H97" s="13"/>
      <c r="I97" s="13"/>
      <c r="J97" s="13"/>
      <c r="K97" s="13"/>
      <c r="L97" s="13"/>
      <c r="M97" s="13"/>
      <c r="N97" s="13"/>
      <c r="O97" s="13"/>
      <c r="P97" s="13"/>
      <c r="Q97" s="13"/>
      <c r="R97" s="13"/>
      <c r="S97" s="13"/>
      <c r="T97" s="32">
        <f>V97-AM97</f>
        <v>114</v>
      </c>
      <c r="U97" s="32"/>
      <c r="V97" s="23">
        <f t="shared" si="2"/>
        <v>130</v>
      </c>
      <c r="W97" s="13"/>
      <c r="X97" s="23">
        <v>4</v>
      </c>
      <c r="Y97" s="23"/>
      <c r="Z97" s="23"/>
      <c r="AA97" s="23"/>
      <c r="AB97" s="23"/>
      <c r="AC97" s="23"/>
      <c r="AD97" s="23">
        <v>6</v>
      </c>
      <c r="AE97" s="23">
        <v>2</v>
      </c>
      <c r="AF97" s="23">
        <v>4</v>
      </c>
      <c r="AG97" s="23"/>
      <c r="AH97" s="23">
        <v>4</v>
      </c>
      <c r="AI97" s="23">
        <v>17</v>
      </c>
      <c r="AJ97" s="156">
        <v>9</v>
      </c>
      <c r="AK97" s="23">
        <v>4</v>
      </c>
      <c r="AL97" s="23">
        <v>16</v>
      </c>
      <c r="AM97" s="195">
        <v>16</v>
      </c>
      <c r="AN97" s="23">
        <v>12</v>
      </c>
      <c r="AO97" s="23">
        <v>12</v>
      </c>
      <c r="AP97" s="23">
        <v>8</v>
      </c>
      <c r="AQ97" s="23">
        <v>16</v>
      </c>
      <c r="AR97" s="23"/>
      <c r="AS97" s="23"/>
      <c r="AT97" s="52"/>
      <c r="AU97" s="23"/>
      <c r="AV97" s="23"/>
    </row>
    <row r="98" spans="1:50" ht="15" hidden="1" outlineLevel="1">
      <c r="A98" s="831" t="s">
        <v>107</v>
      </c>
      <c r="B98" s="14" t="s">
        <v>524</v>
      </c>
      <c r="C98" s="36" t="s">
        <v>444</v>
      </c>
      <c r="D98" s="14"/>
      <c r="E98" s="12"/>
      <c r="F98" s="12"/>
      <c r="G98" s="14"/>
      <c r="H98" s="13"/>
      <c r="I98" s="13"/>
      <c r="J98" s="13"/>
      <c r="K98" s="13"/>
      <c r="L98" s="13"/>
      <c r="M98" s="13"/>
      <c r="N98" s="13"/>
      <c r="O98" s="13"/>
      <c r="P98" s="13"/>
      <c r="Q98" s="13"/>
      <c r="R98" s="13"/>
      <c r="S98" s="13"/>
      <c r="T98" s="13">
        <v>10</v>
      </c>
      <c r="U98" s="13"/>
      <c r="V98" s="23">
        <f t="shared" si="2"/>
        <v>10</v>
      </c>
      <c r="W98" s="13"/>
      <c r="X98" s="191">
        <v>4</v>
      </c>
      <c r="Y98" s="23"/>
      <c r="Z98" s="23"/>
      <c r="AA98" s="23"/>
      <c r="AB98" s="23"/>
      <c r="AC98" s="23"/>
      <c r="AD98" s="23"/>
      <c r="AE98" s="23"/>
      <c r="AF98" s="23">
        <v>4</v>
      </c>
      <c r="AG98" s="23"/>
      <c r="AH98" s="23">
        <v>2</v>
      </c>
      <c r="AI98" s="23"/>
      <c r="AJ98" s="156"/>
      <c r="AK98" s="23"/>
      <c r="AL98" s="23"/>
      <c r="AM98" s="156"/>
      <c r="AN98" s="23"/>
      <c r="AO98" s="23"/>
      <c r="AP98" s="23"/>
      <c r="AQ98" s="23"/>
      <c r="AR98" s="23"/>
      <c r="AS98" s="23"/>
      <c r="AT98" s="52">
        <v>2</v>
      </c>
      <c r="AU98" s="23"/>
      <c r="AV98" s="23"/>
      <c r="AX98" s="172"/>
    </row>
    <row r="99" spans="1:50" ht="15" hidden="1" outlineLevel="1">
      <c r="A99" s="831"/>
      <c r="B99" s="14" t="s">
        <v>319</v>
      </c>
      <c r="C99" s="36" t="s">
        <v>444</v>
      </c>
      <c r="D99" s="14"/>
      <c r="E99" s="12"/>
      <c r="F99" s="12"/>
      <c r="G99" s="14"/>
      <c r="H99" s="13"/>
      <c r="I99" s="13"/>
      <c r="J99" s="13"/>
      <c r="K99" s="13"/>
      <c r="L99" s="13"/>
      <c r="M99" s="13"/>
      <c r="N99" s="13"/>
      <c r="O99" s="13"/>
      <c r="P99" s="13"/>
      <c r="Q99" s="13"/>
      <c r="R99" s="13"/>
      <c r="S99" s="13"/>
      <c r="T99" s="13">
        <v>10</v>
      </c>
      <c r="U99" s="13"/>
      <c r="V99" s="23">
        <f t="shared" si="2"/>
        <v>10</v>
      </c>
      <c r="W99" s="13"/>
      <c r="X99" s="191">
        <v>1</v>
      </c>
      <c r="Y99" s="23"/>
      <c r="Z99" s="23"/>
      <c r="AA99" s="23"/>
      <c r="AB99" s="23"/>
      <c r="AC99" s="23"/>
      <c r="AD99" s="23">
        <v>3</v>
      </c>
      <c r="AE99" s="23">
        <v>1</v>
      </c>
      <c r="AF99" s="23"/>
      <c r="AG99" s="23"/>
      <c r="AH99" s="23"/>
      <c r="AI99" s="23">
        <v>5</v>
      </c>
      <c r="AJ99" s="156"/>
      <c r="AK99" s="23"/>
      <c r="AL99" s="23"/>
      <c r="AM99" s="156"/>
      <c r="AN99" s="23"/>
      <c r="AO99" s="23"/>
      <c r="AP99" s="23"/>
      <c r="AQ99" s="23"/>
      <c r="AR99" s="23"/>
      <c r="AS99" s="23"/>
      <c r="AT99" s="52"/>
      <c r="AU99" s="23"/>
      <c r="AV99" s="23"/>
    </row>
    <row r="100" spans="1:50" ht="15" hidden="1" outlineLevel="1">
      <c r="A100" s="831"/>
      <c r="B100" s="14" t="s">
        <v>47</v>
      </c>
      <c r="C100" s="36" t="s">
        <v>444</v>
      </c>
      <c r="D100" s="14"/>
      <c r="E100" s="12"/>
      <c r="F100" s="12"/>
      <c r="G100" s="14"/>
      <c r="H100" s="13"/>
      <c r="I100" s="13"/>
      <c r="J100" s="13"/>
      <c r="K100" s="13"/>
      <c r="L100" s="13"/>
      <c r="M100" s="13"/>
      <c r="N100" s="13"/>
      <c r="O100" s="13"/>
      <c r="P100" s="13"/>
      <c r="Q100" s="13"/>
      <c r="R100" s="13"/>
      <c r="S100" s="13"/>
      <c r="T100" s="32">
        <f>V100-AM100</f>
        <v>54</v>
      </c>
      <c r="U100" s="32"/>
      <c r="V100" s="23">
        <f t="shared" si="2"/>
        <v>62</v>
      </c>
      <c r="W100" s="13"/>
      <c r="X100" s="23"/>
      <c r="Y100" s="23"/>
      <c r="Z100" s="23"/>
      <c r="AA100" s="23"/>
      <c r="AB100" s="23"/>
      <c r="AC100" s="23"/>
      <c r="AD100" s="23"/>
      <c r="AE100" s="23"/>
      <c r="AF100" s="23">
        <v>4</v>
      </c>
      <c r="AG100" s="23"/>
      <c r="AH100" s="23">
        <v>2</v>
      </c>
      <c r="AI100" s="23">
        <v>9</v>
      </c>
      <c r="AJ100" s="156">
        <v>5</v>
      </c>
      <c r="AK100" s="23">
        <v>2</v>
      </c>
      <c r="AL100" s="23">
        <v>8</v>
      </c>
      <c r="AM100" s="195">
        <v>8</v>
      </c>
      <c r="AN100" s="23">
        <v>6</v>
      </c>
      <c r="AO100" s="23">
        <v>6</v>
      </c>
      <c r="AP100" s="23">
        <v>4</v>
      </c>
      <c r="AQ100" s="23">
        <v>8</v>
      </c>
      <c r="AR100" s="23"/>
      <c r="AS100" s="23"/>
      <c r="AT100" s="52">
        <v>2</v>
      </c>
      <c r="AU100" s="23"/>
      <c r="AV100" s="23"/>
      <c r="AX100" s="172"/>
    </row>
    <row r="101" spans="1:50" ht="15" collapsed="1">
      <c r="A101" s="18" t="s">
        <v>49</v>
      </c>
      <c r="B101" s="21"/>
      <c r="C101" s="21"/>
      <c r="D101" s="21"/>
      <c r="E101" s="19"/>
      <c r="F101" s="19"/>
      <c r="G101" s="21"/>
      <c r="H101" s="20"/>
      <c r="I101" s="20"/>
      <c r="J101" s="20"/>
      <c r="K101" s="20"/>
      <c r="L101" s="20"/>
      <c r="M101" s="20"/>
      <c r="N101" s="20"/>
      <c r="O101" s="20"/>
      <c r="P101" s="20"/>
      <c r="Q101" s="20"/>
      <c r="R101" s="20"/>
      <c r="S101" s="20"/>
      <c r="T101" s="20"/>
      <c r="U101" s="20"/>
      <c r="V101" s="203"/>
      <c r="W101" s="20"/>
      <c r="X101" s="203"/>
      <c r="Y101" s="203"/>
      <c r="Z101" s="203"/>
      <c r="AA101" s="203"/>
      <c r="AB101" s="203"/>
      <c r="AC101" s="203"/>
      <c r="AD101" s="203"/>
      <c r="AE101" s="203"/>
      <c r="AF101" s="203"/>
      <c r="AG101" s="203"/>
      <c r="AH101" s="203"/>
      <c r="AI101" s="203"/>
      <c r="AJ101" s="194"/>
      <c r="AK101" s="203"/>
      <c r="AL101" s="203"/>
      <c r="AM101" s="194"/>
      <c r="AN101" s="203"/>
      <c r="AO101" s="203"/>
      <c r="AP101" s="203"/>
      <c r="AQ101" s="203"/>
      <c r="AR101" s="203"/>
      <c r="AS101" s="203"/>
      <c r="AT101" s="203"/>
      <c r="AU101" s="203"/>
      <c r="AV101" s="203"/>
    </row>
    <row r="102" spans="1:50" ht="15.75" hidden="1" customHeight="1" outlineLevel="1">
      <c r="A102" s="829" t="s">
        <v>423</v>
      </c>
      <c r="B102" s="14" t="s">
        <v>525</v>
      </c>
      <c r="C102" s="14"/>
      <c r="D102" s="14"/>
      <c r="E102" s="12"/>
      <c r="F102" s="12"/>
      <c r="G102" s="14" t="s">
        <v>46</v>
      </c>
      <c r="H102" s="13"/>
      <c r="I102" s="13"/>
      <c r="J102" s="13"/>
      <c r="K102" s="13"/>
      <c r="L102" s="13"/>
      <c r="M102" s="13"/>
      <c r="N102" s="13"/>
      <c r="O102" s="13"/>
      <c r="P102" s="13"/>
      <c r="Q102" s="13"/>
      <c r="R102" s="13"/>
      <c r="S102" s="13"/>
      <c r="T102" s="13">
        <v>31</v>
      </c>
      <c r="U102" s="13"/>
      <c r="V102" s="23">
        <f t="shared" ref="V102:V128" si="3">SUM(W102:AS102)</f>
        <v>35</v>
      </c>
      <c r="W102" s="13"/>
      <c r="X102" s="23"/>
      <c r="Y102" s="23"/>
      <c r="Z102" s="23"/>
      <c r="AA102" s="23"/>
      <c r="AB102" s="23"/>
      <c r="AC102" s="23"/>
      <c r="AD102" s="23"/>
      <c r="AE102" s="23"/>
      <c r="AF102" s="23">
        <v>2</v>
      </c>
      <c r="AG102" s="23"/>
      <c r="AH102" s="23"/>
      <c r="AI102" s="23">
        <v>3</v>
      </c>
      <c r="AJ102" s="156">
        <v>9</v>
      </c>
      <c r="AK102" s="23">
        <v>2</v>
      </c>
      <c r="AL102" s="23">
        <v>7</v>
      </c>
      <c r="AM102" s="156"/>
      <c r="AN102" s="23">
        <v>4</v>
      </c>
      <c r="AO102" s="23">
        <v>4</v>
      </c>
      <c r="AP102" s="23">
        <v>2</v>
      </c>
      <c r="AQ102" s="23">
        <v>2</v>
      </c>
      <c r="AR102" s="23"/>
      <c r="AS102" s="23"/>
      <c r="AT102" s="52"/>
      <c r="AU102" s="23"/>
      <c r="AV102" s="23"/>
    </row>
    <row r="103" spans="1:50" ht="15.75" hidden="1" customHeight="1" outlineLevel="1">
      <c r="A103" s="831"/>
      <c r="B103" s="38" t="s">
        <v>108</v>
      </c>
      <c r="C103" s="38" t="s">
        <v>76</v>
      </c>
      <c r="D103" s="27">
        <v>4</v>
      </c>
      <c r="E103" s="12"/>
      <c r="F103" s="12"/>
      <c r="G103" s="14"/>
      <c r="H103" s="13"/>
      <c r="I103" s="13"/>
      <c r="J103" s="13"/>
      <c r="K103" s="13"/>
      <c r="L103" s="13"/>
      <c r="M103" s="13"/>
      <c r="N103" s="13"/>
      <c r="O103" s="13"/>
      <c r="P103" s="13"/>
      <c r="Q103" s="13"/>
      <c r="R103" s="13"/>
      <c r="S103" s="13"/>
      <c r="T103" s="13">
        <v>124</v>
      </c>
      <c r="U103" s="13"/>
      <c r="V103" s="23">
        <f t="shared" si="3"/>
        <v>140</v>
      </c>
      <c r="W103" s="13"/>
      <c r="X103" s="23"/>
      <c r="Y103" s="23"/>
      <c r="Z103" s="23"/>
      <c r="AA103" s="23"/>
      <c r="AB103" s="23"/>
      <c r="AC103" s="23"/>
      <c r="AD103" s="23"/>
      <c r="AE103" s="23"/>
      <c r="AF103" s="191">
        <v>8</v>
      </c>
      <c r="AG103" s="191"/>
      <c r="AH103" s="23"/>
      <c r="AI103" s="23">
        <v>12</v>
      </c>
      <c r="AJ103" s="156">
        <v>36</v>
      </c>
      <c r="AK103" s="191">
        <v>8</v>
      </c>
      <c r="AL103" s="23">
        <v>28</v>
      </c>
      <c r="AM103" s="156"/>
      <c r="AN103" s="191">
        <v>16</v>
      </c>
      <c r="AO103" s="191">
        <v>16</v>
      </c>
      <c r="AP103" s="191">
        <v>8</v>
      </c>
      <c r="AQ103" s="191">
        <v>8</v>
      </c>
      <c r="AR103" s="23"/>
      <c r="AS103" s="23"/>
      <c r="AT103" s="52"/>
      <c r="AU103" s="23"/>
      <c r="AV103" s="23"/>
    </row>
    <row r="104" spans="1:50" ht="15.75" hidden="1" customHeight="1" outlineLevel="1">
      <c r="A104" s="831"/>
      <c r="B104" s="38" t="s">
        <v>109</v>
      </c>
      <c r="C104" s="38" t="s">
        <v>76</v>
      </c>
      <c r="D104" s="14"/>
      <c r="E104" s="12"/>
      <c r="F104" s="12"/>
      <c r="G104" s="14"/>
      <c r="H104" s="13"/>
      <c r="I104" s="13"/>
      <c r="J104" s="13"/>
      <c r="K104" s="13"/>
      <c r="L104" s="13"/>
      <c r="M104" s="13"/>
      <c r="N104" s="13"/>
      <c r="O104" s="13"/>
      <c r="P104" s="13"/>
      <c r="Q104" s="13"/>
      <c r="R104" s="13"/>
      <c r="S104" s="13"/>
      <c r="T104" s="13">
        <v>31</v>
      </c>
      <c r="U104" s="13"/>
      <c r="V104" s="23">
        <f t="shared" si="3"/>
        <v>35</v>
      </c>
      <c r="W104" s="13"/>
      <c r="X104" s="23"/>
      <c r="Y104" s="23"/>
      <c r="Z104" s="23"/>
      <c r="AA104" s="23"/>
      <c r="AB104" s="23"/>
      <c r="AC104" s="23"/>
      <c r="AD104" s="23"/>
      <c r="AE104" s="23"/>
      <c r="AF104" s="23">
        <v>2</v>
      </c>
      <c r="AG104" s="23"/>
      <c r="AH104" s="23"/>
      <c r="AI104" s="23">
        <v>3</v>
      </c>
      <c r="AJ104" s="156">
        <v>9</v>
      </c>
      <c r="AK104" s="23">
        <v>2</v>
      </c>
      <c r="AL104" s="23">
        <v>7</v>
      </c>
      <c r="AM104" s="156"/>
      <c r="AN104" s="23">
        <v>4</v>
      </c>
      <c r="AO104" s="23">
        <v>4</v>
      </c>
      <c r="AP104" s="23">
        <v>2</v>
      </c>
      <c r="AQ104" s="23">
        <v>2</v>
      </c>
      <c r="AR104" s="23"/>
      <c r="AS104" s="23"/>
      <c r="AT104" s="52"/>
      <c r="AU104" s="23"/>
      <c r="AV104" s="23"/>
    </row>
    <row r="105" spans="1:50" ht="15.75" hidden="1" customHeight="1" outlineLevel="1">
      <c r="A105" s="831"/>
      <c r="B105" s="38" t="s">
        <v>110</v>
      </c>
      <c r="C105" s="38" t="s">
        <v>76</v>
      </c>
      <c r="D105" s="14"/>
      <c r="E105" s="12"/>
      <c r="F105" s="12"/>
      <c r="G105" s="14"/>
      <c r="H105" s="13"/>
      <c r="I105" s="13"/>
      <c r="J105" s="13"/>
      <c r="K105" s="13"/>
      <c r="L105" s="13"/>
      <c r="M105" s="13"/>
      <c r="N105" s="13"/>
      <c r="O105" s="13"/>
      <c r="P105" s="13"/>
      <c r="Q105" s="13"/>
      <c r="R105" s="13"/>
      <c r="S105" s="13"/>
      <c r="T105" s="13">
        <v>31</v>
      </c>
      <c r="U105" s="13"/>
      <c r="V105" s="23">
        <f t="shared" si="3"/>
        <v>35</v>
      </c>
      <c r="W105" s="13"/>
      <c r="X105" s="23"/>
      <c r="Y105" s="23"/>
      <c r="Z105" s="23"/>
      <c r="AA105" s="23"/>
      <c r="AB105" s="23"/>
      <c r="AC105" s="23"/>
      <c r="AD105" s="23"/>
      <c r="AE105" s="23"/>
      <c r="AF105" s="23">
        <v>2</v>
      </c>
      <c r="AG105" s="23"/>
      <c r="AH105" s="23"/>
      <c r="AI105" s="23">
        <v>3</v>
      </c>
      <c r="AJ105" s="156">
        <v>9</v>
      </c>
      <c r="AK105" s="23">
        <v>2</v>
      </c>
      <c r="AL105" s="23">
        <v>7</v>
      </c>
      <c r="AM105" s="156"/>
      <c r="AN105" s="23">
        <v>4</v>
      </c>
      <c r="AO105" s="23">
        <v>4</v>
      </c>
      <c r="AP105" s="23">
        <v>2</v>
      </c>
      <c r="AQ105" s="23">
        <v>2</v>
      </c>
      <c r="AR105" s="23"/>
      <c r="AS105" s="23"/>
      <c r="AT105" s="52"/>
      <c r="AU105" s="23"/>
      <c r="AV105" s="23"/>
    </row>
    <row r="106" spans="1:50" ht="15.75" hidden="1" customHeight="1" outlineLevel="1">
      <c r="A106" s="831"/>
      <c r="B106" s="38" t="s">
        <v>111</v>
      </c>
      <c r="C106" s="38" t="s">
        <v>76</v>
      </c>
      <c r="D106" s="14"/>
      <c r="E106" s="12"/>
      <c r="F106" s="12"/>
      <c r="G106" s="14"/>
      <c r="H106" s="13"/>
      <c r="I106" s="13"/>
      <c r="J106" s="13"/>
      <c r="K106" s="13"/>
      <c r="L106" s="13"/>
      <c r="M106" s="13"/>
      <c r="N106" s="13"/>
      <c r="O106" s="13"/>
      <c r="P106" s="13"/>
      <c r="Q106" s="13"/>
      <c r="R106" s="13"/>
      <c r="S106" s="13"/>
      <c r="T106" s="13">
        <v>31</v>
      </c>
      <c r="U106" s="13"/>
      <c r="V106" s="23">
        <f t="shared" si="3"/>
        <v>35</v>
      </c>
      <c r="W106" s="13"/>
      <c r="X106" s="23"/>
      <c r="Y106" s="23"/>
      <c r="Z106" s="23"/>
      <c r="AA106" s="23"/>
      <c r="AB106" s="23"/>
      <c r="AC106" s="23"/>
      <c r="AD106" s="23"/>
      <c r="AE106" s="23"/>
      <c r="AF106" s="23">
        <v>2</v>
      </c>
      <c r="AG106" s="23"/>
      <c r="AH106" s="23"/>
      <c r="AI106" s="23">
        <v>3</v>
      </c>
      <c r="AJ106" s="156">
        <v>9</v>
      </c>
      <c r="AK106" s="23">
        <v>2</v>
      </c>
      <c r="AL106" s="23">
        <v>7</v>
      </c>
      <c r="AM106" s="156"/>
      <c r="AN106" s="23">
        <v>4</v>
      </c>
      <c r="AO106" s="23">
        <v>4</v>
      </c>
      <c r="AP106" s="23">
        <v>2</v>
      </c>
      <c r="AQ106" s="23">
        <v>2</v>
      </c>
      <c r="AR106" s="23"/>
      <c r="AS106" s="23"/>
      <c r="AT106" s="52"/>
      <c r="AU106" s="23"/>
      <c r="AV106" s="23"/>
    </row>
    <row r="107" spans="1:50" ht="15.75" hidden="1" customHeight="1" outlineLevel="1">
      <c r="A107" s="831"/>
      <c r="B107" s="38" t="s">
        <v>112</v>
      </c>
      <c r="C107" s="38" t="s">
        <v>76</v>
      </c>
      <c r="D107" s="14"/>
      <c r="E107" s="12"/>
      <c r="F107" s="12"/>
      <c r="G107" s="14"/>
      <c r="H107" s="13"/>
      <c r="I107" s="13"/>
      <c r="J107" s="13"/>
      <c r="K107" s="13"/>
      <c r="L107" s="13"/>
      <c r="M107" s="13"/>
      <c r="N107" s="13"/>
      <c r="O107" s="13"/>
      <c r="P107" s="13"/>
      <c r="Q107" s="13"/>
      <c r="R107" s="13"/>
      <c r="S107" s="13"/>
      <c r="T107" s="13">
        <v>31</v>
      </c>
      <c r="U107" s="13"/>
      <c r="V107" s="23">
        <f t="shared" si="3"/>
        <v>35</v>
      </c>
      <c r="W107" s="13"/>
      <c r="X107" s="23"/>
      <c r="Y107" s="23"/>
      <c r="Z107" s="23"/>
      <c r="AA107" s="23"/>
      <c r="AB107" s="23"/>
      <c r="AC107" s="23"/>
      <c r="AD107" s="23"/>
      <c r="AE107" s="23"/>
      <c r="AF107" s="23">
        <v>2</v>
      </c>
      <c r="AG107" s="23"/>
      <c r="AH107" s="23"/>
      <c r="AI107" s="23">
        <v>3</v>
      </c>
      <c r="AJ107" s="156">
        <v>9</v>
      </c>
      <c r="AK107" s="23">
        <v>2</v>
      </c>
      <c r="AL107" s="23">
        <v>7</v>
      </c>
      <c r="AM107" s="156"/>
      <c r="AN107" s="23">
        <v>4</v>
      </c>
      <c r="AO107" s="23">
        <v>4</v>
      </c>
      <c r="AP107" s="23">
        <v>2</v>
      </c>
      <c r="AQ107" s="23">
        <v>2</v>
      </c>
      <c r="AR107" s="23"/>
      <c r="AS107" s="23"/>
      <c r="AT107" s="52"/>
      <c r="AU107" s="23"/>
      <c r="AV107" s="23"/>
    </row>
    <row r="108" spans="1:50" ht="15.75" hidden="1" customHeight="1" outlineLevel="1">
      <c r="A108" s="831"/>
      <c r="B108" s="36" t="s">
        <v>320</v>
      </c>
      <c r="C108" s="38"/>
      <c r="D108" s="14"/>
      <c r="E108" s="12"/>
      <c r="F108" s="12"/>
      <c r="G108" s="14"/>
      <c r="H108" s="13"/>
      <c r="I108" s="13"/>
      <c r="J108" s="13"/>
      <c r="K108" s="13"/>
      <c r="L108" s="13"/>
      <c r="M108" s="13"/>
      <c r="N108" s="13"/>
      <c r="O108" s="13"/>
      <c r="P108" s="13"/>
      <c r="Q108" s="13"/>
      <c r="R108" s="13"/>
      <c r="S108" s="13"/>
      <c r="T108" s="13">
        <v>31</v>
      </c>
      <c r="U108" s="13"/>
      <c r="V108" s="23">
        <f t="shared" si="3"/>
        <v>35</v>
      </c>
      <c r="W108" s="13"/>
      <c r="X108" s="23"/>
      <c r="Y108" s="23"/>
      <c r="Z108" s="23"/>
      <c r="AA108" s="23"/>
      <c r="AB108" s="23"/>
      <c r="AC108" s="23"/>
      <c r="AD108" s="23"/>
      <c r="AE108" s="23"/>
      <c r="AF108" s="23">
        <v>2</v>
      </c>
      <c r="AG108" s="23"/>
      <c r="AH108" s="23"/>
      <c r="AI108" s="23">
        <v>3</v>
      </c>
      <c r="AJ108" s="156">
        <v>9</v>
      </c>
      <c r="AK108" s="23">
        <v>2</v>
      </c>
      <c r="AL108" s="23">
        <v>7</v>
      </c>
      <c r="AM108" s="156"/>
      <c r="AN108" s="23">
        <v>4</v>
      </c>
      <c r="AO108" s="23">
        <v>4</v>
      </c>
      <c r="AP108" s="23">
        <v>2</v>
      </c>
      <c r="AQ108" s="23">
        <v>2</v>
      </c>
      <c r="AR108" s="23"/>
      <c r="AS108" s="23"/>
      <c r="AT108" s="52"/>
      <c r="AU108" s="23"/>
      <c r="AV108" s="23"/>
    </row>
    <row r="109" spans="1:50" ht="15.75" hidden="1" customHeight="1" outlineLevel="1">
      <c r="A109" s="831"/>
      <c r="B109" s="14" t="s">
        <v>526</v>
      </c>
      <c r="C109" s="14"/>
      <c r="D109" s="14"/>
      <c r="E109" s="12"/>
      <c r="F109" s="12"/>
      <c r="G109" s="14" t="s">
        <v>46</v>
      </c>
      <c r="H109" s="13"/>
      <c r="I109" s="13"/>
      <c r="J109" s="13"/>
      <c r="K109" s="13"/>
      <c r="L109" s="13"/>
      <c r="M109" s="13"/>
      <c r="N109" s="13"/>
      <c r="O109" s="13"/>
      <c r="P109" s="13"/>
      <c r="Q109" s="13"/>
      <c r="R109" s="13"/>
      <c r="S109" s="13"/>
      <c r="T109" s="13">
        <v>22</v>
      </c>
      <c r="U109" s="13"/>
      <c r="V109" s="23">
        <f t="shared" si="3"/>
        <v>26</v>
      </c>
      <c r="W109" s="13"/>
      <c r="X109" s="23"/>
      <c r="Y109" s="23"/>
      <c r="Z109" s="23"/>
      <c r="AA109" s="23"/>
      <c r="AB109" s="23"/>
      <c r="AC109" s="23"/>
      <c r="AD109" s="23"/>
      <c r="AE109" s="23"/>
      <c r="AF109" s="23">
        <v>2</v>
      </c>
      <c r="AG109" s="23"/>
      <c r="AH109" s="23"/>
      <c r="AI109" s="23"/>
      <c r="AJ109" s="156">
        <v>6</v>
      </c>
      <c r="AK109" s="23">
        <v>4</v>
      </c>
      <c r="AL109" s="23">
        <v>2</v>
      </c>
      <c r="AM109" s="156"/>
      <c r="AN109" s="23">
        <v>4</v>
      </c>
      <c r="AO109" s="23">
        <v>4</v>
      </c>
      <c r="AP109" s="23">
        <v>2</v>
      </c>
      <c r="AQ109" s="23">
        <v>2</v>
      </c>
      <c r="AR109" s="23"/>
      <c r="AS109" s="23"/>
      <c r="AT109" s="52"/>
      <c r="AU109" s="23"/>
      <c r="AV109" s="23"/>
    </row>
    <row r="110" spans="1:50" ht="15.75" hidden="1" customHeight="1" outlineLevel="1">
      <c r="A110" s="831"/>
      <c r="B110" s="36" t="s">
        <v>113</v>
      </c>
      <c r="C110" s="38" t="s">
        <v>76</v>
      </c>
      <c r="D110" s="14"/>
      <c r="E110" s="12"/>
      <c r="F110" s="12"/>
      <c r="G110" s="14"/>
      <c r="H110" s="13"/>
      <c r="I110" s="13"/>
      <c r="J110" s="13"/>
      <c r="K110" s="13"/>
      <c r="L110" s="13"/>
      <c r="M110" s="13"/>
      <c r="N110" s="13"/>
      <c r="O110" s="13"/>
      <c r="P110" s="13"/>
      <c r="Q110" s="13"/>
      <c r="R110" s="13"/>
      <c r="S110" s="13"/>
      <c r="T110" s="13">
        <v>22</v>
      </c>
      <c r="U110" s="13"/>
      <c r="V110" s="23">
        <f t="shared" si="3"/>
        <v>26</v>
      </c>
      <c r="W110" s="13"/>
      <c r="X110" s="23"/>
      <c r="Y110" s="23"/>
      <c r="Z110" s="23"/>
      <c r="AA110" s="23"/>
      <c r="AB110" s="23"/>
      <c r="AC110" s="23"/>
      <c r="AD110" s="23"/>
      <c r="AE110" s="23"/>
      <c r="AF110" s="23">
        <v>2</v>
      </c>
      <c r="AG110" s="23"/>
      <c r="AH110" s="23"/>
      <c r="AI110" s="23">
        <v>4</v>
      </c>
      <c r="AJ110" s="156">
        <v>6</v>
      </c>
      <c r="AK110" s="23"/>
      <c r="AL110" s="23">
        <v>2</v>
      </c>
      <c r="AM110" s="156"/>
      <c r="AN110" s="23">
        <v>4</v>
      </c>
      <c r="AO110" s="23">
        <v>4</v>
      </c>
      <c r="AP110" s="23">
        <v>2</v>
      </c>
      <c r="AQ110" s="23">
        <v>2</v>
      </c>
      <c r="AR110" s="23"/>
      <c r="AS110" s="23"/>
      <c r="AT110" s="52"/>
      <c r="AU110" s="23"/>
      <c r="AV110" s="23"/>
    </row>
    <row r="111" spans="1:50" s="172" customFormat="1" ht="26.25" hidden="1" customHeight="1" outlineLevel="1">
      <c r="A111" s="831"/>
      <c r="B111" s="14" t="s">
        <v>527</v>
      </c>
      <c r="C111" s="12"/>
      <c r="D111" s="12"/>
      <c r="E111" s="12"/>
      <c r="F111" s="12"/>
      <c r="G111" s="12" t="s">
        <v>46</v>
      </c>
      <c r="H111" s="13"/>
      <c r="I111" s="13"/>
      <c r="J111" s="13"/>
      <c r="K111" s="13"/>
      <c r="L111" s="13"/>
      <c r="M111" s="13"/>
      <c r="N111" s="13"/>
      <c r="O111" s="13"/>
      <c r="P111" s="13"/>
      <c r="Q111" s="13"/>
      <c r="R111" s="13"/>
      <c r="S111" s="13"/>
      <c r="T111" s="13">
        <v>9</v>
      </c>
      <c r="U111" s="13"/>
      <c r="V111" s="23">
        <f t="shared" si="3"/>
        <v>9</v>
      </c>
      <c r="W111" s="13"/>
      <c r="X111" s="23"/>
      <c r="Y111" s="23">
        <v>2</v>
      </c>
      <c r="Z111" s="23"/>
      <c r="AA111" s="23"/>
      <c r="AB111" s="23"/>
      <c r="AC111" s="23"/>
      <c r="AD111" s="23">
        <v>3</v>
      </c>
      <c r="AE111" s="23">
        <v>1</v>
      </c>
      <c r="AF111" s="23"/>
      <c r="AG111" s="23"/>
      <c r="AH111" s="23"/>
      <c r="AI111" s="23">
        <v>3</v>
      </c>
      <c r="AJ111" s="156"/>
      <c r="AK111" s="23"/>
      <c r="AL111" s="23"/>
      <c r="AM111" s="156"/>
      <c r="AN111" s="23"/>
      <c r="AO111" s="23"/>
      <c r="AP111" s="23"/>
      <c r="AQ111" s="23"/>
      <c r="AR111" s="23"/>
      <c r="AS111" s="23"/>
      <c r="AT111" s="52"/>
      <c r="AU111" s="23"/>
      <c r="AV111" s="23"/>
    </row>
    <row r="112" spans="1:50" ht="15.75" hidden="1" customHeight="1" outlineLevel="1">
      <c r="A112" s="829" t="s">
        <v>85</v>
      </c>
      <c r="B112" s="839" t="s">
        <v>108</v>
      </c>
      <c r="C112" s="36" t="s">
        <v>81</v>
      </c>
      <c r="D112" s="829"/>
      <c r="E112" s="829" t="s">
        <v>61</v>
      </c>
      <c r="F112" s="829" t="s">
        <v>77</v>
      </c>
      <c r="G112" s="839" t="s">
        <v>36</v>
      </c>
      <c r="H112" s="13"/>
      <c r="I112" s="13"/>
      <c r="J112" s="13"/>
      <c r="K112" s="164"/>
      <c r="L112" s="164"/>
      <c r="M112" s="820"/>
      <c r="N112" s="13"/>
      <c r="O112" s="13"/>
      <c r="P112" s="13"/>
      <c r="Q112" s="13"/>
      <c r="R112" s="13"/>
      <c r="S112" s="13"/>
      <c r="T112" s="13">
        <v>26</v>
      </c>
      <c r="U112" s="13"/>
      <c r="V112" s="23">
        <f t="shared" si="3"/>
        <v>26</v>
      </c>
      <c r="W112" s="13"/>
      <c r="X112" s="23"/>
      <c r="Y112" s="23">
        <v>8</v>
      </c>
      <c r="Z112" s="23"/>
      <c r="AA112" s="23"/>
      <c r="AB112" s="23">
        <v>4</v>
      </c>
      <c r="AC112" s="23">
        <v>4</v>
      </c>
      <c r="AD112" s="23">
        <v>3</v>
      </c>
      <c r="AE112" s="23">
        <v>3</v>
      </c>
      <c r="AF112" s="23"/>
      <c r="AG112" s="23"/>
      <c r="AH112" s="23"/>
      <c r="AI112" s="23">
        <v>4</v>
      </c>
      <c r="AJ112" s="156"/>
      <c r="AK112" s="23"/>
      <c r="AL112" s="23"/>
      <c r="AM112" s="156"/>
      <c r="AN112" s="23"/>
      <c r="AO112" s="23"/>
      <c r="AP112" s="23"/>
      <c r="AQ112" s="23"/>
      <c r="AR112" s="23"/>
      <c r="AS112" s="23"/>
      <c r="AT112" s="52">
        <v>2</v>
      </c>
      <c r="AU112" s="23"/>
      <c r="AV112" s="23"/>
      <c r="AX112" s="172"/>
    </row>
    <row r="113" spans="1:50" ht="15.75" hidden="1" customHeight="1" outlineLevel="1">
      <c r="A113" s="831"/>
      <c r="B113" s="840"/>
      <c r="C113" s="36" t="s">
        <v>528</v>
      </c>
      <c r="D113" s="830"/>
      <c r="E113" s="830"/>
      <c r="F113" s="830"/>
      <c r="G113" s="840"/>
      <c r="H113" s="13"/>
      <c r="I113" s="13"/>
      <c r="J113" s="13"/>
      <c r="K113" s="165"/>
      <c r="L113" s="165"/>
      <c r="M113" s="987"/>
      <c r="N113" s="13"/>
      <c r="O113" s="13"/>
      <c r="P113" s="13"/>
      <c r="Q113" s="13"/>
      <c r="R113" s="13"/>
      <c r="S113" s="13"/>
      <c r="T113" s="13">
        <v>14</v>
      </c>
      <c r="U113" s="13"/>
      <c r="V113" s="23">
        <f t="shared" si="3"/>
        <v>14</v>
      </c>
      <c r="W113" s="13"/>
      <c r="X113" s="23"/>
      <c r="Y113" s="23">
        <v>4</v>
      </c>
      <c r="Z113" s="23"/>
      <c r="AA113" s="23"/>
      <c r="AB113" s="23"/>
      <c r="AC113" s="23"/>
      <c r="AD113" s="23">
        <v>1</v>
      </c>
      <c r="AE113" s="23">
        <v>1</v>
      </c>
      <c r="AF113" s="23"/>
      <c r="AG113" s="23"/>
      <c r="AH113" s="23"/>
      <c r="AI113" s="23">
        <v>8</v>
      </c>
      <c r="AJ113" s="156"/>
      <c r="AK113" s="23"/>
      <c r="AL113" s="23"/>
      <c r="AM113" s="156"/>
      <c r="AN113" s="23"/>
      <c r="AO113" s="23"/>
      <c r="AP113" s="23"/>
      <c r="AQ113" s="23"/>
      <c r="AR113" s="23"/>
      <c r="AS113" s="23"/>
      <c r="AT113" s="52"/>
      <c r="AU113" s="23"/>
      <c r="AV113" s="23"/>
    </row>
    <row r="114" spans="1:50" ht="15.75" hidden="1" customHeight="1" outlineLevel="1">
      <c r="A114" s="831"/>
      <c r="B114" s="839" t="s">
        <v>109</v>
      </c>
      <c r="C114" s="36" t="s">
        <v>81</v>
      </c>
      <c r="D114" s="829"/>
      <c r="E114" s="829" t="s">
        <v>59</v>
      </c>
      <c r="F114" s="829" t="s">
        <v>77</v>
      </c>
      <c r="G114" s="839" t="s">
        <v>529</v>
      </c>
      <c r="H114" s="13"/>
      <c r="I114" s="13"/>
      <c r="J114" s="13"/>
      <c r="K114" s="164"/>
      <c r="L114" s="164"/>
      <c r="M114" s="820"/>
      <c r="N114" s="13"/>
      <c r="O114" s="13"/>
      <c r="P114" s="13"/>
      <c r="Q114" s="13"/>
      <c r="R114" s="13"/>
      <c r="S114" s="13"/>
      <c r="T114" s="13">
        <v>11</v>
      </c>
      <c r="U114" s="13"/>
      <c r="V114" s="23">
        <f t="shared" si="3"/>
        <v>11</v>
      </c>
      <c r="W114" s="13"/>
      <c r="X114" s="23"/>
      <c r="Y114" s="23">
        <v>2</v>
      </c>
      <c r="Z114" s="23"/>
      <c r="AA114" s="23"/>
      <c r="AB114" s="206">
        <v>2</v>
      </c>
      <c r="AC114" s="206">
        <v>2</v>
      </c>
      <c r="AD114" s="23">
        <v>3</v>
      </c>
      <c r="AE114" s="23">
        <v>1</v>
      </c>
      <c r="AF114" s="23"/>
      <c r="AG114" s="23"/>
      <c r="AH114" s="23"/>
      <c r="AI114" s="23">
        <v>1</v>
      </c>
      <c r="AJ114" s="156"/>
      <c r="AK114" s="23"/>
      <c r="AL114" s="23"/>
      <c r="AM114" s="156"/>
      <c r="AN114" s="23"/>
      <c r="AO114" s="23"/>
      <c r="AP114" s="23"/>
      <c r="AQ114" s="23"/>
      <c r="AR114" s="23"/>
      <c r="AS114" s="23"/>
      <c r="AT114" s="52">
        <v>2</v>
      </c>
      <c r="AU114" s="23"/>
      <c r="AV114" s="23"/>
      <c r="AX114" s="172"/>
    </row>
    <row r="115" spans="1:50" ht="15.75" hidden="1" customHeight="1" outlineLevel="1">
      <c r="A115" s="831"/>
      <c r="B115" s="840"/>
      <c r="C115" s="36" t="s">
        <v>79</v>
      </c>
      <c r="D115" s="830"/>
      <c r="E115" s="830"/>
      <c r="F115" s="830"/>
      <c r="G115" s="840"/>
      <c r="H115" s="13"/>
      <c r="I115" s="13"/>
      <c r="J115" s="13"/>
      <c r="K115" s="165"/>
      <c r="L115" s="165"/>
      <c r="M115" s="987"/>
      <c r="N115" s="13"/>
      <c r="O115" s="13"/>
      <c r="P115" s="13"/>
      <c r="Q115" s="13"/>
      <c r="R115" s="13"/>
      <c r="S115" s="13"/>
      <c r="T115" s="13">
        <v>4</v>
      </c>
      <c r="U115" s="13"/>
      <c r="V115" s="23">
        <f t="shared" si="3"/>
        <v>4</v>
      </c>
      <c r="W115" s="13"/>
      <c r="X115" s="23"/>
      <c r="Y115" s="23">
        <v>1</v>
      </c>
      <c r="Z115" s="23"/>
      <c r="AA115" s="23"/>
      <c r="AB115" s="23"/>
      <c r="AC115" s="23"/>
      <c r="AD115" s="23">
        <v>1</v>
      </c>
      <c r="AE115" s="23"/>
      <c r="AF115" s="23"/>
      <c r="AG115" s="23"/>
      <c r="AH115" s="23"/>
      <c r="AI115" s="23">
        <v>2</v>
      </c>
      <c r="AJ115" s="156"/>
      <c r="AK115" s="23"/>
      <c r="AL115" s="23"/>
      <c r="AM115" s="156"/>
      <c r="AN115" s="23"/>
      <c r="AO115" s="23"/>
      <c r="AP115" s="23"/>
      <c r="AQ115" s="23"/>
      <c r="AR115" s="23"/>
      <c r="AS115" s="23"/>
      <c r="AT115" s="52"/>
      <c r="AU115" s="23"/>
      <c r="AV115" s="23"/>
    </row>
    <row r="116" spans="1:50" ht="15.75" hidden="1" customHeight="1" outlineLevel="1">
      <c r="A116" s="831"/>
      <c r="B116" s="839" t="s">
        <v>110</v>
      </c>
      <c r="C116" s="36" t="s">
        <v>81</v>
      </c>
      <c r="D116" s="829"/>
      <c r="E116" s="829" t="s">
        <v>60</v>
      </c>
      <c r="F116" s="829" t="s">
        <v>77</v>
      </c>
      <c r="G116" s="839" t="s">
        <v>36</v>
      </c>
      <c r="H116" s="13"/>
      <c r="I116" s="13"/>
      <c r="J116" s="13"/>
      <c r="K116" s="164"/>
      <c r="L116" s="164"/>
      <c r="M116" s="820"/>
      <c r="N116" s="13"/>
      <c r="O116" s="13"/>
      <c r="P116" s="13"/>
      <c r="Q116" s="13"/>
      <c r="R116" s="13"/>
      <c r="S116" s="13"/>
      <c r="T116" s="13">
        <v>10</v>
      </c>
      <c r="U116" s="13"/>
      <c r="V116" s="23">
        <f t="shared" si="3"/>
        <v>10</v>
      </c>
      <c r="W116" s="13"/>
      <c r="X116" s="23"/>
      <c r="Y116" s="23">
        <v>2</v>
      </c>
      <c r="Z116" s="23"/>
      <c r="AA116" s="23"/>
      <c r="AB116" s="23">
        <v>2</v>
      </c>
      <c r="AC116" s="23">
        <v>1</v>
      </c>
      <c r="AD116" s="23">
        <v>3</v>
      </c>
      <c r="AE116" s="23">
        <v>1</v>
      </c>
      <c r="AF116" s="23"/>
      <c r="AG116" s="23"/>
      <c r="AH116" s="23"/>
      <c r="AI116" s="23">
        <v>1</v>
      </c>
      <c r="AJ116" s="156"/>
      <c r="AK116" s="23"/>
      <c r="AL116" s="23"/>
      <c r="AM116" s="156"/>
      <c r="AN116" s="23"/>
      <c r="AO116" s="23"/>
      <c r="AP116" s="23"/>
      <c r="AQ116" s="23"/>
      <c r="AR116" s="23"/>
      <c r="AS116" s="23"/>
      <c r="AT116" s="52">
        <v>2</v>
      </c>
      <c r="AU116" s="23"/>
      <c r="AV116" s="23"/>
      <c r="AX116" s="172"/>
    </row>
    <row r="117" spans="1:50" ht="15.75" hidden="1" customHeight="1" outlineLevel="1">
      <c r="A117" s="831"/>
      <c r="B117" s="840"/>
      <c r="C117" s="36" t="s">
        <v>79</v>
      </c>
      <c r="D117" s="830"/>
      <c r="E117" s="830"/>
      <c r="F117" s="830"/>
      <c r="G117" s="840"/>
      <c r="H117" s="13"/>
      <c r="I117" s="13"/>
      <c r="J117" s="13"/>
      <c r="K117" s="165"/>
      <c r="L117" s="165"/>
      <c r="M117" s="987"/>
      <c r="N117" s="13"/>
      <c r="O117" s="13"/>
      <c r="P117" s="13"/>
      <c r="Q117" s="13"/>
      <c r="R117" s="13"/>
      <c r="S117" s="13"/>
      <c r="T117" s="13">
        <v>7</v>
      </c>
      <c r="U117" s="13"/>
      <c r="V117" s="23">
        <f t="shared" si="3"/>
        <v>7</v>
      </c>
      <c r="W117" s="13"/>
      <c r="X117" s="23"/>
      <c r="Y117" s="23">
        <v>1</v>
      </c>
      <c r="Z117" s="23"/>
      <c r="AA117" s="23"/>
      <c r="AB117" s="23">
        <v>2</v>
      </c>
      <c r="AC117" s="23">
        <v>1</v>
      </c>
      <c r="AD117" s="23">
        <v>1</v>
      </c>
      <c r="AE117" s="23"/>
      <c r="AF117" s="23"/>
      <c r="AG117" s="23"/>
      <c r="AH117" s="23"/>
      <c r="AI117" s="23">
        <v>2</v>
      </c>
      <c r="AJ117" s="156"/>
      <c r="AK117" s="23"/>
      <c r="AL117" s="23"/>
      <c r="AM117" s="156"/>
      <c r="AN117" s="23"/>
      <c r="AO117" s="23"/>
      <c r="AP117" s="23"/>
      <c r="AQ117" s="23"/>
      <c r="AR117" s="23"/>
      <c r="AS117" s="23"/>
      <c r="AT117" s="52"/>
      <c r="AU117" s="23"/>
      <c r="AV117" s="23"/>
    </row>
    <row r="118" spans="1:50" ht="15.75" hidden="1" customHeight="1" outlineLevel="1">
      <c r="A118" s="831"/>
      <c r="B118" s="839" t="s">
        <v>111</v>
      </c>
      <c r="C118" s="36" t="s">
        <v>81</v>
      </c>
      <c r="D118" s="829"/>
      <c r="E118" s="829" t="s">
        <v>62</v>
      </c>
      <c r="F118" s="829" t="s">
        <v>77</v>
      </c>
      <c r="G118" s="839" t="s">
        <v>36</v>
      </c>
      <c r="H118" s="13"/>
      <c r="I118" s="13"/>
      <c r="J118" s="13"/>
      <c r="K118" s="164"/>
      <c r="L118" s="164"/>
      <c r="M118" s="820"/>
      <c r="N118" s="13"/>
      <c r="O118" s="13"/>
      <c r="P118" s="13"/>
      <c r="Q118" s="13"/>
      <c r="R118" s="13"/>
      <c r="S118" s="13"/>
      <c r="T118" s="13">
        <v>10</v>
      </c>
      <c r="U118" s="13"/>
      <c r="V118" s="23">
        <f t="shared" si="3"/>
        <v>10</v>
      </c>
      <c r="W118" s="13"/>
      <c r="X118" s="23"/>
      <c r="Y118" s="23">
        <v>2</v>
      </c>
      <c r="Z118" s="23"/>
      <c r="AA118" s="23"/>
      <c r="AB118" s="23">
        <v>2</v>
      </c>
      <c r="AC118" s="23">
        <v>1</v>
      </c>
      <c r="AD118" s="23">
        <v>3</v>
      </c>
      <c r="AE118" s="23">
        <v>1</v>
      </c>
      <c r="AF118" s="23"/>
      <c r="AG118" s="23"/>
      <c r="AH118" s="23"/>
      <c r="AI118" s="23">
        <v>1</v>
      </c>
      <c r="AJ118" s="156"/>
      <c r="AK118" s="23"/>
      <c r="AL118" s="23"/>
      <c r="AM118" s="156"/>
      <c r="AN118" s="23"/>
      <c r="AO118" s="23"/>
      <c r="AP118" s="23"/>
      <c r="AQ118" s="23"/>
      <c r="AR118" s="23"/>
      <c r="AS118" s="23"/>
      <c r="AT118" s="52">
        <v>2</v>
      </c>
      <c r="AU118" s="23"/>
      <c r="AV118" s="23"/>
      <c r="AX118" s="172"/>
    </row>
    <row r="119" spans="1:50" ht="15.75" hidden="1" customHeight="1" outlineLevel="1">
      <c r="A119" s="831"/>
      <c r="B119" s="840"/>
      <c r="C119" s="36" t="s">
        <v>79</v>
      </c>
      <c r="D119" s="830"/>
      <c r="E119" s="830"/>
      <c r="F119" s="830"/>
      <c r="G119" s="840"/>
      <c r="H119" s="13"/>
      <c r="I119" s="13"/>
      <c r="J119" s="13"/>
      <c r="K119" s="165"/>
      <c r="L119" s="165"/>
      <c r="M119" s="987"/>
      <c r="N119" s="13"/>
      <c r="O119" s="13"/>
      <c r="P119" s="13"/>
      <c r="Q119" s="13"/>
      <c r="R119" s="13"/>
      <c r="S119" s="13"/>
      <c r="T119" s="13">
        <v>8</v>
      </c>
      <c r="U119" s="13"/>
      <c r="V119" s="23">
        <f t="shared" si="3"/>
        <v>8</v>
      </c>
      <c r="W119" s="13"/>
      <c r="X119" s="23"/>
      <c r="Y119" s="23">
        <v>1</v>
      </c>
      <c r="Z119" s="23"/>
      <c r="AA119" s="23"/>
      <c r="AB119" s="23">
        <v>2</v>
      </c>
      <c r="AC119" s="23">
        <v>1</v>
      </c>
      <c r="AD119" s="23">
        <v>1</v>
      </c>
      <c r="AE119" s="23">
        <v>1</v>
      </c>
      <c r="AF119" s="23"/>
      <c r="AG119" s="23"/>
      <c r="AH119" s="23"/>
      <c r="AI119" s="23">
        <v>2</v>
      </c>
      <c r="AJ119" s="156"/>
      <c r="AK119" s="23"/>
      <c r="AL119" s="23"/>
      <c r="AM119" s="156"/>
      <c r="AN119" s="23"/>
      <c r="AO119" s="23"/>
      <c r="AP119" s="23"/>
      <c r="AQ119" s="23"/>
      <c r="AR119" s="23"/>
      <c r="AS119" s="23"/>
      <c r="AT119" s="52"/>
      <c r="AU119" s="23"/>
      <c r="AV119" s="23"/>
    </row>
    <row r="120" spans="1:50" ht="15.75" hidden="1" customHeight="1" outlineLevel="1">
      <c r="A120" s="831"/>
      <c r="B120" s="839" t="s">
        <v>112</v>
      </c>
      <c r="C120" s="36" t="s">
        <v>81</v>
      </c>
      <c r="D120" s="829"/>
      <c r="E120" s="829" t="s">
        <v>321</v>
      </c>
      <c r="F120" s="829"/>
      <c r="G120" s="839" t="s">
        <v>36</v>
      </c>
      <c r="H120" s="13"/>
      <c r="I120" s="13"/>
      <c r="J120" s="13"/>
      <c r="K120" s="164"/>
      <c r="L120" s="164"/>
      <c r="M120" s="820"/>
      <c r="N120" s="13"/>
      <c r="O120" s="13"/>
      <c r="P120" s="13"/>
      <c r="Q120" s="13"/>
      <c r="R120" s="13"/>
      <c r="S120" s="13"/>
      <c r="T120" s="13">
        <v>7</v>
      </c>
      <c r="U120" s="13"/>
      <c r="V120" s="23">
        <f t="shared" si="3"/>
        <v>7</v>
      </c>
      <c r="W120" s="13"/>
      <c r="X120" s="23"/>
      <c r="Y120" s="23">
        <v>2</v>
      </c>
      <c r="Z120" s="23"/>
      <c r="AA120" s="23"/>
      <c r="AB120" s="23"/>
      <c r="AC120" s="23"/>
      <c r="AD120" s="23">
        <v>3</v>
      </c>
      <c r="AE120" s="23">
        <v>1</v>
      </c>
      <c r="AF120" s="23"/>
      <c r="AG120" s="23"/>
      <c r="AH120" s="23"/>
      <c r="AI120" s="23">
        <v>1</v>
      </c>
      <c r="AJ120" s="156"/>
      <c r="AK120" s="23"/>
      <c r="AL120" s="23"/>
      <c r="AM120" s="156"/>
      <c r="AN120" s="23"/>
      <c r="AO120" s="23"/>
      <c r="AP120" s="23"/>
      <c r="AQ120" s="23"/>
      <c r="AR120" s="23"/>
      <c r="AS120" s="23"/>
      <c r="AT120" s="52">
        <v>2</v>
      </c>
      <c r="AU120" s="23"/>
      <c r="AV120" s="23"/>
      <c r="AX120" s="172"/>
    </row>
    <row r="121" spans="1:50" ht="15.75" hidden="1" customHeight="1" outlineLevel="1">
      <c r="A121" s="831"/>
      <c r="B121" s="840"/>
      <c r="C121" s="36" t="s">
        <v>79</v>
      </c>
      <c r="D121" s="830"/>
      <c r="E121" s="830"/>
      <c r="F121" s="830"/>
      <c r="G121" s="840"/>
      <c r="H121" s="13"/>
      <c r="I121" s="13"/>
      <c r="J121" s="13"/>
      <c r="K121" s="165"/>
      <c r="L121" s="165"/>
      <c r="M121" s="987"/>
      <c r="N121" s="13"/>
      <c r="O121" s="13"/>
      <c r="P121" s="13"/>
      <c r="Q121" s="13"/>
      <c r="R121" s="13"/>
      <c r="S121" s="13"/>
      <c r="T121" s="13">
        <v>4</v>
      </c>
      <c r="U121" s="13"/>
      <c r="V121" s="23">
        <f t="shared" si="3"/>
        <v>4</v>
      </c>
      <c r="W121" s="13"/>
      <c r="X121" s="23"/>
      <c r="Y121" s="23">
        <v>1</v>
      </c>
      <c r="Z121" s="23"/>
      <c r="AA121" s="23"/>
      <c r="AB121" s="23"/>
      <c r="AC121" s="23"/>
      <c r="AD121" s="23">
        <v>1</v>
      </c>
      <c r="AE121" s="23"/>
      <c r="AF121" s="23"/>
      <c r="AG121" s="23"/>
      <c r="AH121" s="23"/>
      <c r="AI121" s="23">
        <v>2</v>
      </c>
      <c r="AJ121" s="156"/>
      <c r="AK121" s="23"/>
      <c r="AL121" s="23"/>
      <c r="AM121" s="156"/>
      <c r="AN121" s="23"/>
      <c r="AO121" s="23"/>
      <c r="AP121" s="23"/>
      <c r="AQ121" s="23"/>
      <c r="AR121" s="23"/>
      <c r="AS121" s="23"/>
      <c r="AT121" s="52"/>
      <c r="AU121" s="23"/>
      <c r="AV121" s="23"/>
    </row>
    <row r="122" spans="1:50" ht="15.75" hidden="1" customHeight="1" outlineLevel="1">
      <c r="A122" s="831"/>
      <c r="B122" s="839" t="s">
        <v>113</v>
      </c>
      <c r="C122" s="36" t="s">
        <v>81</v>
      </c>
      <c r="D122" s="829"/>
      <c r="E122" s="829" t="s">
        <v>63</v>
      </c>
      <c r="F122" s="829" t="s">
        <v>77</v>
      </c>
      <c r="G122" s="839" t="s">
        <v>36</v>
      </c>
      <c r="H122" s="13"/>
      <c r="I122" s="13"/>
      <c r="J122" s="13"/>
      <c r="K122" s="164"/>
      <c r="L122" s="164"/>
      <c r="M122" s="820"/>
      <c r="N122" s="13"/>
      <c r="O122" s="13"/>
      <c r="P122" s="13"/>
      <c r="Q122" s="13"/>
      <c r="R122" s="13"/>
      <c r="S122" s="13"/>
      <c r="T122" s="13">
        <v>12</v>
      </c>
      <c r="U122" s="13"/>
      <c r="V122" s="23">
        <f t="shared" si="3"/>
        <v>12</v>
      </c>
      <c r="W122" s="13"/>
      <c r="X122" s="23"/>
      <c r="Y122" s="23">
        <v>4</v>
      </c>
      <c r="Z122" s="23"/>
      <c r="AA122" s="23"/>
      <c r="AB122" s="23">
        <v>2</v>
      </c>
      <c r="AC122" s="23">
        <v>1</v>
      </c>
      <c r="AD122" s="23">
        <v>3</v>
      </c>
      <c r="AE122" s="23">
        <v>1</v>
      </c>
      <c r="AF122" s="23"/>
      <c r="AG122" s="23"/>
      <c r="AH122" s="23"/>
      <c r="AI122" s="23">
        <v>1</v>
      </c>
      <c r="AJ122" s="156"/>
      <c r="AK122" s="23"/>
      <c r="AL122" s="23"/>
      <c r="AM122" s="156"/>
      <c r="AN122" s="23"/>
      <c r="AO122" s="23"/>
      <c r="AP122" s="23"/>
      <c r="AQ122" s="23"/>
      <c r="AR122" s="23"/>
      <c r="AS122" s="23"/>
      <c r="AT122" s="52">
        <v>2</v>
      </c>
      <c r="AU122" s="23"/>
      <c r="AV122" s="23"/>
      <c r="AX122" s="172"/>
    </row>
    <row r="123" spans="1:50" ht="15.75" hidden="1" customHeight="1" outlineLevel="1">
      <c r="A123" s="830"/>
      <c r="B123" s="840"/>
      <c r="C123" s="36" t="s">
        <v>79</v>
      </c>
      <c r="D123" s="830"/>
      <c r="E123" s="830"/>
      <c r="F123" s="830"/>
      <c r="G123" s="840"/>
      <c r="H123" s="13"/>
      <c r="I123" s="13"/>
      <c r="J123" s="13"/>
      <c r="K123" s="165"/>
      <c r="L123" s="165"/>
      <c r="M123" s="987"/>
      <c r="N123" s="13"/>
      <c r="O123" s="13"/>
      <c r="P123" s="13"/>
      <c r="Q123" s="13"/>
      <c r="R123" s="13"/>
      <c r="S123" s="13"/>
      <c r="T123" s="13">
        <v>8</v>
      </c>
      <c r="U123" s="13"/>
      <c r="V123" s="23">
        <f t="shared" si="3"/>
        <v>8</v>
      </c>
      <c r="W123" s="13"/>
      <c r="X123" s="23"/>
      <c r="Y123" s="23">
        <v>2</v>
      </c>
      <c r="Z123" s="23"/>
      <c r="AA123" s="23"/>
      <c r="AB123" s="23">
        <v>2</v>
      </c>
      <c r="AC123" s="23">
        <v>1</v>
      </c>
      <c r="AD123" s="23">
        <v>1</v>
      </c>
      <c r="AE123" s="23"/>
      <c r="AF123" s="23"/>
      <c r="AG123" s="23"/>
      <c r="AH123" s="23"/>
      <c r="AI123" s="23">
        <v>2</v>
      </c>
      <c r="AJ123" s="156"/>
      <c r="AK123" s="23"/>
      <c r="AL123" s="23"/>
      <c r="AM123" s="156"/>
      <c r="AN123" s="23"/>
      <c r="AO123" s="23"/>
      <c r="AP123" s="23"/>
      <c r="AQ123" s="23"/>
      <c r="AR123" s="23"/>
      <c r="AS123" s="23"/>
      <c r="AT123" s="52"/>
      <c r="AU123" s="23"/>
      <c r="AV123" s="23"/>
    </row>
    <row r="124" spans="1:50" ht="15.75" hidden="1" customHeight="1" outlineLevel="1">
      <c r="A124" s="812" t="s">
        <v>530</v>
      </c>
      <c r="B124" s="35" t="s">
        <v>91</v>
      </c>
      <c r="C124" s="35"/>
      <c r="D124" s="35"/>
      <c r="E124" s="191" t="s">
        <v>531</v>
      </c>
      <c r="F124" s="23"/>
      <c r="G124" s="35" t="s">
        <v>36</v>
      </c>
      <c r="H124" s="34"/>
      <c r="I124" s="13"/>
      <c r="J124" s="13"/>
      <c r="K124" s="13"/>
      <c r="L124" s="13"/>
      <c r="M124" s="13"/>
      <c r="N124" s="158">
        <v>48</v>
      </c>
      <c r="O124" s="13"/>
      <c r="P124" s="13"/>
      <c r="Q124" s="13"/>
      <c r="R124" s="13"/>
      <c r="S124" s="13"/>
      <c r="T124" s="13">
        <v>3</v>
      </c>
      <c r="U124" s="13"/>
      <c r="V124" s="23">
        <f t="shared" si="3"/>
        <v>3</v>
      </c>
      <c r="W124" s="34"/>
      <c r="X124" s="23"/>
      <c r="Y124" s="23">
        <v>1</v>
      </c>
      <c r="Z124" s="23"/>
      <c r="AA124" s="23"/>
      <c r="AB124" s="23"/>
      <c r="AC124" s="23"/>
      <c r="AD124" s="23">
        <v>1</v>
      </c>
      <c r="AE124" s="23">
        <v>1</v>
      </c>
      <c r="AF124" s="23"/>
      <c r="AG124" s="23"/>
      <c r="AH124" s="23"/>
      <c r="AI124" s="23"/>
      <c r="AJ124" s="156"/>
      <c r="AK124" s="23"/>
      <c r="AL124" s="23"/>
      <c r="AM124" s="156"/>
      <c r="AN124" s="23"/>
      <c r="AO124" s="23"/>
      <c r="AP124" s="23"/>
      <c r="AQ124" s="23"/>
      <c r="AR124" s="23"/>
      <c r="AS124" s="23"/>
      <c r="AT124" s="52">
        <v>2</v>
      </c>
      <c r="AU124" s="23"/>
      <c r="AV124" s="23"/>
    </row>
    <row r="125" spans="1:50" ht="15.75" hidden="1" customHeight="1" outlineLevel="1">
      <c r="A125" s="813"/>
      <c r="B125" s="35" t="s">
        <v>322</v>
      </c>
      <c r="C125" s="35"/>
      <c r="D125" s="35"/>
      <c r="E125" s="191" t="s">
        <v>532</v>
      </c>
      <c r="F125" s="23"/>
      <c r="G125" s="35" t="s">
        <v>36</v>
      </c>
      <c r="H125" s="34"/>
      <c r="I125" s="13"/>
      <c r="J125" s="13"/>
      <c r="K125" s="13"/>
      <c r="L125" s="13"/>
      <c r="M125" s="13"/>
      <c r="N125" s="158">
        <v>34</v>
      </c>
      <c r="O125" s="13"/>
      <c r="P125" s="13"/>
      <c r="Q125" s="13"/>
      <c r="R125" s="13"/>
      <c r="S125" s="13"/>
      <c r="T125" s="13">
        <v>3</v>
      </c>
      <c r="U125" s="13"/>
      <c r="V125" s="23">
        <f t="shared" si="3"/>
        <v>3</v>
      </c>
      <c r="W125" s="34"/>
      <c r="X125" s="23"/>
      <c r="Y125" s="23">
        <v>1</v>
      </c>
      <c r="Z125" s="23"/>
      <c r="AA125" s="23"/>
      <c r="AB125" s="23"/>
      <c r="AC125" s="23"/>
      <c r="AD125" s="23">
        <v>1</v>
      </c>
      <c r="AE125" s="23">
        <v>1</v>
      </c>
      <c r="AF125" s="23"/>
      <c r="AG125" s="23"/>
      <c r="AH125" s="23"/>
      <c r="AI125" s="23"/>
      <c r="AJ125" s="156"/>
      <c r="AK125" s="23"/>
      <c r="AL125" s="23"/>
      <c r="AM125" s="156"/>
      <c r="AN125" s="23"/>
      <c r="AO125" s="23"/>
      <c r="AP125" s="23"/>
      <c r="AQ125" s="23"/>
      <c r="AR125" s="23"/>
      <c r="AS125" s="23"/>
      <c r="AT125" s="52">
        <v>2</v>
      </c>
      <c r="AU125" s="23"/>
      <c r="AV125" s="23"/>
    </row>
    <row r="126" spans="1:50" ht="15.75" hidden="1" customHeight="1" outlineLevel="1">
      <c r="A126" s="814"/>
      <c r="B126" s="35" t="s">
        <v>323</v>
      </c>
      <c r="C126" s="35"/>
      <c r="D126" s="35"/>
      <c r="E126" s="191" t="s">
        <v>533</v>
      </c>
      <c r="F126" s="23"/>
      <c r="G126" s="35" t="s">
        <v>36</v>
      </c>
      <c r="H126" s="34"/>
      <c r="I126" s="13"/>
      <c r="J126" s="13"/>
      <c r="K126" s="13"/>
      <c r="L126" s="13"/>
      <c r="M126" s="13"/>
      <c r="N126" s="158">
        <v>24</v>
      </c>
      <c r="O126" s="13"/>
      <c r="P126" s="13"/>
      <c r="Q126" s="13"/>
      <c r="R126" s="13"/>
      <c r="S126" s="13"/>
      <c r="T126" s="13">
        <v>3</v>
      </c>
      <c r="U126" s="13"/>
      <c r="V126" s="23">
        <f t="shared" si="3"/>
        <v>3</v>
      </c>
      <c r="W126" s="34"/>
      <c r="X126" s="23"/>
      <c r="Y126" s="23">
        <v>1</v>
      </c>
      <c r="Z126" s="23"/>
      <c r="AA126" s="23"/>
      <c r="AB126" s="23"/>
      <c r="AC126" s="23"/>
      <c r="AD126" s="23">
        <v>1</v>
      </c>
      <c r="AE126" s="23">
        <v>1</v>
      </c>
      <c r="AF126" s="23"/>
      <c r="AG126" s="23"/>
      <c r="AH126" s="23"/>
      <c r="AI126" s="23"/>
      <c r="AJ126" s="156"/>
      <c r="AK126" s="23"/>
      <c r="AL126" s="23"/>
      <c r="AM126" s="156"/>
      <c r="AN126" s="23"/>
      <c r="AO126" s="23"/>
      <c r="AP126" s="23"/>
      <c r="AQ126" s="23"/>
      <c r="AR126" s="23"/>
      <c r="AS126" s="23"/>
      <c r="AT126" s="52"/>
      <c r="AU126" s="23"/>
      <c r="AV126" s="23"/>
    </row>
    <row r="127" spans="1:50" ht="15.75" hidden="1" customHeight="1" outlineLevel="1">
      <c r="A127" s="829" t="s">
        <v>534</v>
      </c>
      <c r="B127" s="14" t="s">
        <v>84</v>
      </c>
      <c r="C127" s="36" t="s">
        <v>444</v>
      </c>
      <c r="D127" s="14"/>
      <c r="E127" s="12"/>
      <c r="F127" s="12"/>
      <c r="G127" s="14"/>
      <c r="H127" s="13"/>
      <c r="I127" s="13"/>
      <c r="J127" s="13"/>
      <c r="K127" s="13"/>
      <c r="L127" s="13"/>
      <c r="M127" s="13"/>
      <c r="N127" s="13"/>
      <c r="O127" s="13"/>
      <c r="P127" s="13"/>
      <c r="Q127" s="13"/>
      <c r="R127" s="13"/>
      <c r="S127" s="13"/>
      <c r="T127" s="13">
        <v>3</v>
      </c>
      <c r="U127" s="13"/>
      <c r="V127" s="23">
        <f t="shared" si="3"/>
        <v>3</v>
      </c>
      <c r="W127" s="13"/>
      <c r="X127" s="23"/>
      <c r="Y127" s="23">
        <v>3</v>
      </c>
      <c r="Z127" s="23"/>
      <c r="AA127" s="23"/>
      <c r="AB127" s="23"/>
      <c r="AC127" s="23"/>
      <c r="AD127" s="23"/>
      <c r="AE127" s="23"/>
      <c r="AF127" s="23"/>
      <c r="AG127" s="23"/>
      <c r="AH127" s="23"/>
      <c r="AI127" s="23"/>
      <c r="AJ127" s="156"/>
      <c r="AK127" s="23"/>
      <c r="AL127" s="23"/>
      <c r="AM127" s="156"/>
      <c r="AN127" s="23"/>
      <c r="AO127" s="23"/>
      <c r="AP127" s="23"/>
      <c r="AQ127" s="23"/>
      <c r="AR127" s="23"/>
      <c r="AS127" s="23"/>
      <c r="AT127" s="52">
        <v>2</v>
      </c>
      <c r="AU127" s="23"/>
      <c r="AV127" s="23"/>
      <c r="AX127" s="172"/>
    </row>
    <row r="128" spans="1:50" ht="15.75" hidden="1" customHeight="1" outlineLevel="1">
      <c r="A128" s="833"/>
      <c r="B128" s="42" t="s">
        <v>319</v>
      </c>
      <c r="C128" s="43" t="s">
        <v>444</v>
      </c>
      <c r="D128" s="14"/>
      <c r="E128" s="12"/>
      <c r="F128" s="12"/>
      <c r="G128" s="14"/>
      <c r="H128" s="13"/>
      <c r="I128" s="13"/>
      <c r="J128" s="13"/>
      <c r="K128" s="13"/>
      <c r="L128" s="13"/>
      <c r="M128" s="13"/>
      <c r="N128" s="13"/>
      <c r="O128" s="13"/>
      <c r="P128" s="13"/>
      <c r="Q128" s="13"/>
      <c r="R128" s="13"/>
      <c r="S128" s="13"/>
      <c r="T128" s="13">
        <v>11</v>
      </c>
      <c r="U128" s="13"/>
      <c r="V128" s="23">
        <f t="shared" si="3"/>
        <v>11</v>
      </c>
      <c r="W128" s="13"/>
      <c r="X128" s="23"/>
      <c r="Y128" s="23"/>
      <c r="Z128" s="23"/>
      <c r="AA128" s="23"/>
      <c r="AB128" s="206">
        <v>2</v>
      </c>
      <c r="AC128" s="206">
        <v>2</v>
      </c>
      <c r="AD128" s="23">
        <v>3</v>
      </c>
      <c r="AE128" s="23">
        <v>1</v>
      </c>
      <c r="AF128" s="23"/>
      <c r="AG128" s="23"/>
      <c r="AH128" s="23"/>
      <c r="AI128" s="23">
        <v>3</v>
      </c>
      <c r="AJ128" s="156"/>
      <c r="AK128" s="23"/>
      <c r="AL128" s="23"/>
      <c r="AM128" s="156"/>
      <c r="AN128" s="23"/>
      <c r="AO128" s="23"/>
      <c r="AP128" s="23"/>
      <c r="AQ128" s="23"/>
      <c r="AR128" s="23"/>
      <c r="AS128" s="23"/>
      <c r="AT128" s="52"/>
      <c r="AU128" s="23"/>
      <c r="AV128" s="23"/>
    </row>
    <row r="129" spans="1:51" ht="15">
      <c r="A129" s="18" t="s">
        <v>405</v>
      </c>
      <c r="B129" s="19"/>
      <c r="C129" s="19"/>
      <c r="D129" s="19"/>
      <c r="E129" s="19"/>
      <c r="F129" s="19"/>
      <c r="G129" s="19"/>
      <c r="H129" s="20"/>
      <c r="I129" s="20"/>
      <c r="J129" s="20"/>
      <c r="K129" s="20"/>
      <c r="L129" s="20"/>
      <c r="M129" s="20"/>
      <c r="N129" s="20"/>
      <c r="O129" s="20"/>
      <c r="P129" s="20"/>
      <c r="Q129" s="20"/>
      <c r="R129" s="20"/>
      <c r="S129" s="20"/>
      <c r="T129" s="20"/>
      <c r="U129" s="20"/>
      <c r="V129" s="203"/>
      <c r="W129" s="20"/>
      <c r="X129" s="203"/>
      <c r="Y129" s="203"/>
      <c r="Z129" s="203"/>
      <c r="AA129" s="203"/>
      <c r="AB129" s="203"/>
      <c r="AC129" s="203"/>
      <c r="AD129" s="203"/>
      <c r="AE129" s="203"/>
      <c r="AF129" s="203"/>
      <c r="AG129" s="203"/>
      <c r="AH129" s="203"/>
      <c r="AI129" s="203"/>
      <c r="AJ129" s="194"/>
      <c r="AK129" s="203"/>
      <c r="AL129" s="203"/>
      <c r="AM129" s="194"/>
      <c r="AN129" s="203"/>
      <c r="AO129" s="203"/>
      <c r="AP129" s="203"/>
      <c r="AQ129" s="203"/>
      <c r="AR129" s="203"/>
      <c r="AS129" s="203"/>
      <c r="AT129" s="203"/>
      <c r="AU129" s="203"/>
      <c r="AV129" s="203"/>
    </row>
    <row r="130" spans="1:51" ht="15" outlineLevel="1">
      <c r="A130" s="829" t="s">
        <v>535</v>
      </c>
      <c r="B130" s="35" t="s">
        <v>346</v>
      </c>
      <c r="C130" s="35"/>
      <c r="D130" s="35"/>
      <c r="E130" s="23"/>
      <c r="F130" s="12"/>
      <c r="G130" s="14" t="s">
        <v>66</v>
      </c>
      <c r="H130" s="13"/>
      <c r="I130" s="13"/>
      <c r="J130" s="13"/>
      <c r="K130" s="13"/>
      <c r="L130" s="13">
        <f>SUM(N130,U130)</f>
        <v>38</v>
      </c>
      <c r="M130" s="13">
        <f>SUM(N130,V130)</f>
        <v>38</v>
      </c>
      <c r="N130" s="13"/>
      <c r="O130" s="13"/>
      <c r="P130" s="13"/>
      <c r="Q130" s="13"/>
      <c r="R130" s="13"/>
      <c r="S130" s="207"/>
      <c r="T130" s="13"/>
      <c r="U130" s="13">
        <f t="shared" ref="U130:U135" si="4">SUM(V130,AV130)</f>
        <v>38</v>
      </c>
      <c r="V130" s="12">
        <f t="shared" ref="V130:V135" si="5">SUM(W130:AU130)</f>
        <v>38</v>
      </c>
      <c r="W130" s="13"/>
      <c r="X130" s="12"/>
      <c r="Y130" s="12"/>
      <c r="Z130" s="130"/>
      <c r="AA130" s="12"/>
      <c r="AB130" s="12"/>
      <c r="AC130" s="12"/>
      <c r="AD130" s="12"/>
      <c r="AE130" s="12"/>
      <c r="AF130" s="12">
        <v>1</v>
      </c>
      <c r="AG130" s="136"/>
      <c r="AH130" s="12"/>
      <c r="AI130" s="12">
        <v>4</v>
      </c>
      <c r="AJ130" s="45">
        <v>5</v>
      </c>
      <c r="AK130" s="12">
        <v>2</v>
      </c>
      <c r="AL130" s="12">
        <v>4</v>
      </c>
      <c r="AM130" s="45"/>
      <c r="AN130" s="12">
        <v>6</v>
      </c>
      <c r="AO130" s="12">
        <v>6</v>
      </c>
      <c r="AP130" s="13">
        <v>2</v>
      </c>
      <c r="AQ130" s="13">
        <v>3</v>
      </c>
      <c r="AR130" s="13"/>
      <c r="AS130" s="13">
        <v>5</v>
      </c>
      <c r="AT130" s="130"/>
      <c r="AU130" s="12"/>
      <c r="AV130" s="12"/>
      <c r="AX130" s="32"/>
      <c r="AY130" s="13">
        <v>41</v>
      </c>
    </row>
    <row r="131" spans="1:51" ht="15" outlineLevel="1">
      <c r="A131" s="831"/>
      <c r="B131" s="38" t="s">
        <v>536</v>
      </c>
      <c r="C131" s="38" t="s">
        <v>537</v>
      </c>
      <c r="D131" s="35"/>
      <c r="E131" s="23"/>
      <c r="F131" s="12"/>
      <c r="G131" s="14"/>
      <c r="H131" s="13"/>
      <c r="I131" s="13"/>
      <c r="J131" s="13"/>
      <c r="K131" s="13"/>
      <c r="L131" s="13">
        <f t="shared" ref="L131:L196" si="6">SUM(N131,U131)</f>
        <v>38</v>
      </c>
      <c r="M131" s="13">
        <f t="shared" ref="M131:M196" si="7">SUM(N131,V131)</f>
        <v>38</v>
      </c>
      <c r="N131" s="13"/>
      <c r="O131" s="13"/>
      <c r="P131" s="13"/>
      <c r="Q131" s="13"/>
      <c r="R131" s="13"/>
      <c r="S131" s="207"/>
      <c r="T131" s="13"/>
      <c r="U131" s="13">
        <f t="shared" si="4"/>
        <v>38</v>
      </c>
      <c r="V131" s="12">
        <f t="shared" si="5"/>
        <v>38</v>
      </c>
      <c r="W131" s="13"/>
      <c r="X131" s="12"/>
      <c r="Y131" s="12"/>
      <c r="Z131" s="130"/>
      <c r="AA131" s="12"/>
      <c r="AB131" s="12"/>
      <c r="AC131" s="12"/>
      <c r="AD131" s="12"/>
      <c r="AE131" s="12"/>
      <c r="AF131" s="130">
        <v>1</v>
      </c>
      <c r="AG131" s="136"/>
      <c r="AH131" s="12"/>
      <c r="AI131" s="12">
        <v>4</v>
      </c>
      <c r="AJ131" s="45">
        <v>5</v>
      </c>
      <c r="AK131" s="159">
        <v>2</v>
      </c>
      <c r="AL131" s="12">
        <v>4</v>
      </c>
      <c r="AM131" s="45"/>
      <c r="AN131" s="12">
        <v>6</v>
      </c>
      <c r="AO131" s="12">
        <v>6</v>
      </c>
      <c r="AP131" s="13">
        <v>2</v>
      </c>
      <c r="AQ131" s="13">
        <v>3</v>
      </c>
      <c r="AR131" s="13"/>
      <c r="AS131" s="13">
        <v>5</v>
      </c>
      <c r="AT131" s="130"/>
      <c r="AU131" s="12"/>
      <c r="AV131" s="12"/>
    </row>
    <row r="132" spans="1:51" ht="15" outlineLevel="1">
      <c r="A132" s="831"/>
      <c r="B132" s="38" t="s">
        <v>350</v>
      </c>
      <c r="C132" s="38" t="s">
        <v>76</v>
      </c>
      <c r="D132" s="35"/>
      <c r="E132" s="23"/>
      <c r="F132" s="12"/>
      <c r="G132" s="14"/>
      <c r="H132" s="13"/>
      <c r="I132" s="13"/>
      <c r="J132" s="13"/>
      <c r="K132" s="13"/>
      <c r="L132" s="13">
        <f t="shared" si="6"/>
        <v>38</v>
      </c>
      <c r="M132" s="13">
        <f t="shared" si="7"/>
        <v>38</v>
      </c>
      <c r="N132" s="13"/>
      <c r="O132" s="13"/>
      <c r="P132" s="13"/>
      <c r="Q132" s="13"/>
      <c r="R132" s="13"/>
      <c r="S132" s="207"/>
      <c r="T132" s="13"/>
      <c r="U132" s="13">
        <f t="shared" si="4"/>
        <v>38</v>
      </c>
      <c r="V132" s="12">
        <f t="shared" si="5"/>
        <v>38</v>
      </c>
      <c r="W132" s="13"/>
      <c r="X132" s="12"/>
      <c r="Y132" s="12"/>
      <c r="Z132" s="130"/>
      <c r="AA132" s="12"/>
      <c r="AB132" s="12"/>
      <c r="AC132" s="12"/>
      <c r="AD132" s="12"/>
      <c r="AE132" s="12"/>
      <c r="AF132" s="130">
        <v>1</v>
      </c>
      <c r="AG132" s="136"/>
      <c r="AH132" s="12"/>
      <c r="AI132" s="12">
        <v>4</v>
      </c>
      <c r="AJ132" s="45">
        <v>5</v>
      </c>
      <c r="AK132" s="159">
        <v>2</v>
      </c>
      <c r="AL132" s="12">
        <v>4</v>
      </c>
      <c r="AM132" s="45"/>
      <c r="AN132" s="12">
        <v>6</v>
      </c>
      <c r="AO132" s="12">
        <v>6</v>
      </c>
      <c r="AP132" s="13">
        <v>2</v>
      </c>
      <c r="AQ132" s="13">
        <v>3</v>
      </c>
      <c r="AR132" s="13"/>
      <c r="AS132" s="13">
        <v>5</v>
      </c>
      <c r="AT132" s="130"/>
      <c r="AU132" s="12"/>
      <c r="AV132" s="12"/>
    </row>
    <row r="133" spans="1:51" ht="15" outlineLevel="1">
      <c r="A133" s="831"/>
      <c r="B133" s="38" t="s">
        <v>538</v>
      </c>
      <c r="C133" s="38"/>
      <c r="D133" s="35"/>
      <c r="E133" s="23"/>
      <c r="F133" s="12"/>
      <c r="G133" s="14"/>
      <c r="H133" s="13"/>
      <c r="I133" s="13"/>
      <c r="J133" s="13"/>
      <c r="K133" s="13"/>
      <c r="L133" s="13">
        <f t="shared" si="6"/>
        <v>38</v>
      </c>
      <c r="M133" s="13">
        <f t="shared" si="7"/>
        <v>38</v>
      </c>
      <c r="N133" s="13"/>
      <c r="O133" s="13"/>
      <c r="P133" s="13"/>
      <c r="Q133" s="13"/>
      <c r="R133" s="13"/>
      <c r="S133" s="207"/>
      <c r="T133" s="13"/>
      <c r="U133" s="13">
        <f t="shared" si="4"/>
        <v>38</v>
      </c>
      <c r="V133" s="12">
        <f t="shared" si="5"/>
        <v>38</v>
      </c>
      <c r="W133" s="13"/>
      <c r="X133" s="12"/>
      <c r="Y133" s="12"/>
      <c r="Z133" s="130"/>
      <c r="AA133" s="12"/>
      <c r="AB133" s="12"/>
      <c r="AC133" s="12"/>
      <c r="AD133" s="12"/>
      <c r="AE133" s="12"/>
      <c r="AF133" s="130">
        <v>1</v>
      </c>
      <c r="AG133" s="136"/>
      <c r="AH133" s="12"/>
      <c r="AI133" s="12">
        <v>4</v>
      </c>
      <c r="AJ133" s="45">
        <v>5</v>
      </c>
      <c r="AK133" s="159">
        <v>2</v>
      </c>
      <c r="AL133" s="12">
        <v>4</v>
      </c>
      <c r="AM133" s="45"/>
      <c r="AN133" s="12">
        <v>6</v>
      </c>
      <c r="AO133" s="12">
        <v>6</v>
      </c>
      <c r="AP133" s="13">
        <v>2</v>
      </c>
      <c r="AQ133" s="13">
        <v>3</v>
      </c>
      <c r="AR133" s="13"/>
      <c r="AS133" s="13">
        <v>5</v>
      </c>
      <c r="AT133" s="130"/>
      <c r="AU133" s="12"/>
      <c r="AV133" s="12"/>
    </row>
    <row r="134" spans="1:51" ht="15" outlineLevel="1">
      <c r="A134" s="831"/>
      <c r="B134" s="38" t="s">
        <v>353</v>
      </c>
      <c r="C134" s="14"/>
      <c r="D134" s="35"/>
      <c r="E134" s="23" t="s">
        <v>355</v>
      </c>
      <c r="F134" s="12"/>
      <c r="G134" s="14"/>
      <c r="H134" s="13"/>
      <c r="I134" s="13"/>
      <c r="J134" s="13"/>
      <c r="K134" s="13"/>
      <c r="L134" s="13">
        <f t="shared" si="6"/>
        <v>38</v>
      </c>
      <c r="M134" s="13">
        <f t="shared" si="7"/>
        <v>38</v>
      </c>
      <c r="N134" s="13"/>
      <c r="O134" s="13"/>
      <c r="P134" s="13"/>
      <c r="Q134" s="13"/>
      <c r="R134" s="13"/>
      <c r="S134" s="207"/>
      <c r="T134" s="13"/>
      <c r="U134" s="13">
        <f t="shared" si="4"/>
        <v>38</v>
      </c>
      <c r="V134" s="12">
        <f t="shared" si="5"/>
        <v>38</v>
      </c>
      <c r="W134" s="13"/>
      <c r="X134" s="12"/>
      <c r="Y134" s="12"/>
      <c r="Z134" s="130"/>
      <c r="AA134" s="12"/>
      <c r="AB134" s="12"/>
      <c r="AC134" s="12"/>
      <c r="AD134" s="12"/>
      <c r="AE134" s="12"/>
      <c r="AF134" s="130">
        <v>1</v>
      </c>
      <c r="AG134" s="136"/>
      <c r="AH134" s="12"/>
      <c r="AI134" s="12">
        <v>4</v>
      </c>
      <c r="AJ134" s="45">
        <v>5</v>
      </c>
      <c r="AK134" s="159">
        <v>2</v>
      </c>
      <c r="AL134" s="12">
        <v>4</v>
      </c>
      <c r="AM134" s="45"/>
      <c r="AN134" s="12">
        <v>6</v>
      </c>
      <c r="AO134" s="12">
        <v>6</v>
      </c>
      <c r="AP134" s="13">
        <v>2</v>
      </c>
      <c r="AQ134" s="13">
        <v>3</v>
      </c>
      <c r="AR134" s="13"/>
      <c r="AS134" s="13">
        <v>5</v>
      </c>
      <c r="AT134" s="130"/>
      <c r="AU134" s="12"/>
      <c r="AV134" s="12"/>
    </row>
    <row r="135" spans="1:51" ht="15.75" customHeight="1" outlineLevel="1">
      <c r="A135" s="820" t="s">
        <v>539</v>
      </c>
      <c r="B135" s="815" t="s">
        <v>540</v>
      </c>
      <c r="C135" s="38" t="s">
        <v>81</v>
      </c>
      <c r="D135" s="829"/>
      <c r="E135" s="829" t="s">
        <v>360</v>
      </c>
      <c r="F135" s="829"/>
      <c r="G135" s="14" t="s">
        <v>36</v>
      </c>
      <c r="H135" s="13"/>
      <c r="I135" s="13"/>
      <c r="J135" s="13"/>
      <c r="K135" s="13"/>
      <c r="L135" s="13">
        <f t="shared" si="6"/>
        <v>203</v>
      </c>
      <c r="M135" s="13">
        <f t="shared" si="7"/>
        <v>195</v>
      </c>
      <c r="N135" s="13">
        <v>180</v>
      </c>
      <c r="O135" s="13"/>
      <c r="P135" s="13"/>
      <c r="Q135" s="13"/>
      <c r="R135" s="13"/>
      <c r="S135" s="207"/>
      <c r="T135" s="13"/>
      <c r="U135" s="13">
        <f t="shared" si="4"/>
        <v>23</v>
      </c>
      <c r="V135" s="12">
        <f t="shared" si="5"/>
        <v>15</v>
      </c>
      <c r="W135" s="13"/>
      <c r="X135" s="12"/>
      <c r="Y135" s="12"/>
      <c r="Z135" s="130"/>
      <c r="AA135" s="23">
        <v>1</v>
      </c>
      <c r="AB135" s="12">
        <v>2</v>
      </c>
      <c r="AC135" s="12">
        <v>2</v>
      </c>
      <c r="AD135" s="12">
        <v>3</v>
      </c>
      <c r="AE135" s="12">
        <v>1</v>
      </c>
      <c r="AF135" s="12"/>
      <c r="AG135" s="136"/>
      <c r="AH135" s="12">
        <v>2</v>
      </c>
      <c r="AI135" s="12">
        <v>1</v>
      </c>
      <c r="AJ135" s="45"/>
      <c r="AK135" s="12"/>
      <c r="AL135" s="12"/>
      <c r="AM135" s="45"/>
      <c r="AN135" s="12"/>
      <c r="AO135" s="12"/>
      <c r="AP135" s="12"/>
      <c r="AQ135" s="12"/>
      <c r="AR135" s="12"/>
      <c r="AS135" s="12"/>
      <c r="AT135" s="130"/>
      <c r="AU135" s="12">
        <v>3</v>
      </c>
      <c r="AV135" s="12">
        <v>8</v>
      </c>
      <c r="AX135" s="172"/>
    </row>
    <row r="136" spans="1:51" ht="15" customHeight="1" outlineLevel="1">
      <c r="A136" s="841"/>
      <c r="B136" s="870"/>
      <c r="C136" s="38" t="s">
        <v>79</v>
      </c>
      <c r="D136" s="832"/>
      <c r="E136" s="832"/>
      <c r="F136" s="832"/>
      <c r="G136" s="14"/>
      <c r="H136" s="13"/>
      <c r="I136" s="13"/>
      <c r="J136" s="13"/>
      <c r="K136" s="13"/>
      <c r="L136" s="13">
        <f t="shared" si="6"/>
        <v>10</v>
      </c>
      <c r="M136" s="13">
        <f t="shared" si="7"/>
        <v>10</v>
      </c>
      <c r="N136" s="13"/>
      <c r="O136" s="13"/>
      <c r="P136" s="13"/>
      <c r="Q136" s="13"/>
      <c r="R136" s="13"/>
      <c r="S136" s="207"/>
      <c r="T136" s="13"/>
      <c r="U136" s="13">
        <f t="shared" ref="U136:U148" si="8">SUM(V136,AV136)</f>
        <v>10</v>
      </c>
      <c r="V136" s="12">
        <f t="shared" ref="V136:V148" si="9">SUM(W136:AU136)</f>
        <v>10</v>
      </c>
      <c r="W136" s="13"/>
      <c r="X136" s="12"/>
      <c r="Y136" s="12"/>
      <c r="Z136" s="130"/>
      <c r="AA136" s="23">
        <v>2</v>
      </c>
      <c r="AB136" s="12">
        <v>2</v>
      </c>
      <c r="AC136" s="12">
        <v>2</v>
      </c>
      <c r="AD136" s="12">
        <v>1</v>
      </c>
      <c r="AE136" s="12">
        <v>1</v>
      </c>
      <c r="AF136" s="12"/>
      <c r="AG136" s="136"/>
      <c r="AH136" s="12"/>
      <c r="AI136" s="12">
        <v>2</v>
      </c>
      <c r="AJ136" s="45"/>
      <c r="AK136" s="12"/>
      <c r="AL136" s="12"/>
      <c r="AM136" s="45"/>
      <c r="AN136" s="12"/>
      <c r="AO136" s="12"/>
      <c r="AP136" s="12"/>
      <c r="AQ136" s="12"/>
      <c r="AR136" s="12"/>
      <c r="AS136" s="12"/>
      <c r="AT136" s="130"/>
      <c r="AU136" s="12"/>
      <c r="AV136" s="12"/>
    </row>
    <row r="137" spans="1:51" ht="15" customHeight="1" outlineLevel="1">
      <c r="A137" s="841"/>
      <c r="B137" s="871"/>
      <c r="C137" s="38" t="s">
        <v>80</v>
      </c>
      <c r="D137" s="833"/>
      <c r="E137" s="833"/>
      <c r="F137" s="833"/>
      <c r="G137" s="14"/>
      <c r="H137" s="13"/>
      <c r="I137" s="13"/>
      <c r="J137" s="13"/>
      <c r="K137" s="13"/>
      <c r="L137" s="13">
        <f t="shared" si="6"/>
        <v>10</v>
      </c>
      <c r="M137" s="13">
        <f t="shared" si="7"/>
        <v>10</v>
      </c>
      <c r="N137" s="13"/>
      <c r="O137" s="13"/>
      <c r="P137" s="13"/>
      <c r="Q137" s="13"/>
      <c r="R137" s="13"/>
      <c r="S137" s="207"/>
      <c r="T137" s="13"/>
      <c r="U137" s="13">
        <f t="shared" si="8"/>
        <v>10</v>
      </c>
      <c r="V137" s="12">
        <f t="shared" si="9"/>
        <v>10</v>
      </c>
      <c r="W137" s="13"/>
      <c r="X137" s="12"/>
      <c r="Y137" s="12"/>
      <c r="Z137" s="130"/>
      <c r="AA137" s="23">
        <v>2</v>
      </c>
      <c r="AB137" s="12">
        <v>2</v>
      </c>
      <c r="AC137" s="12">
        <v>2</v>
      </c>
      <c r="AD137" s="12">
        <v>1</v>
      </c>
      <c r="AE137" s="12">
        <v>1</v>
      </c>
      <c r="AF137" s="12"/>
      <c r="AG137" s="136"/>
      <c r="AH137" s="12"/>
      <c r="AI137" s="12">
        <v>2</v>
      </c>
      <c r="AJ137" s="45"/>
      <c r="AK137" s="12"/>
      <c r="AL137" s="12"/>
      <c r="AM137" s="45"/>
      <c r="AN137" s="12"/>
      <c r="AO137" s="12"/>
      <c r="AP137" s="12"/>
      <c r="AQ137" s="12"/>
      <c r="AR137" s="12"/>
      <c r="AS137" s="12"/>
      <c r="AT137" s="130"/>
      <c r="AU137" s="12"/>
      <c r="AV137" s="12"/>
    </row>
    <row r="138" spans="1:51" ht="15" outlineLevel="1">
      <c r="A138" s="841"/>
      <c r="B138" s="815" t="s">
        <v>541</v>
      </c>
      <c r="C138" s="38" t="s">
        <v>81</v>
      </c>
      <c r="D138" s="829"/>
      <c r="E138" s="829" t="s">
        <v>366</v>
      </c>
      <c r="F138" s="829"/>
      <c r="G138" s="14" t="s">
        <v>36</v>
      </c>
      <c r="H138" s="13"/>
      <c r="I138" s="13"/>
      <c r="J138" s="13"/>
      <c r="K138" s="13"/>
      <c r="L138" s="13">
        <f t="shared" si="6"/>
        <v>203</v>
      </c>
      <c r="M138" s="13">
        <f t="shared" si="7"/>
        <v>195</v>
      </c>
      <c r="N138" s="13">
        <v>180</v>
      </c>
      <c r="O138" s="13"/>
      <c r="P138" s="13"/>
      <c r="Q138" s="13"/>
      <c r="R138" s="13"/>
      <c r="S138" s="207"/>
      <c r="T138" s="13"/>
      <c r="U138" s="13">
        <f t="shared" si="8"/>
        <v>23</v>
      </c>
      <c r="V138" s="12">
        <f t="shared" si="9"/>
        <v>15</v>
      </c>
      <c r="W138" s="13"/>
      <c r="X138" s="12"/>
      <c r="Y138" s="12"/>
      <c r="Z138" s="130"/>
      <c r="AA138" s="23">
        <v>1</v>
      </c>
      <c r="AB138" s="12">
        <v>2</v>
      </c>
      <c r="AC138" s="12">
        <v>2</v>
      </c>
      <c r="AD138" s="12">
        <v>3</v>
      </c>
      <c r="AE138" s="12">
        <v>1</v>
      </c>
      <c r="AF138" s="12"/>
      <c r="AG138" s="136"/>
      <c r="AH138" s="12">
        <v>2</v>
      </c>
      <c r="AI138" s="12">
        <v>1</v>
      </c>
      <c r="AJ138" s="45"/>
      <c r="AK138" s="12"/>
      <c r="AL138" s="12"/>
      <c r="AM138" s="45"/>
      <c r="AN138" s="12"/>
      <c r="AO138" s="12"/>
      <c r="AP138" s="12"/>
      <c r="AQ138" s="12"/>
      <c r="AR138" s="12"/>
      <c r="AS138" s="12"/>
      <c r="AT138" s="130"/>
      <c r="AU138" s="12">
        <v>3</v>
      </c>
      <c r="AV138" s="12">
        <v>8</v>
      </c>
      <c r="AX138" s="172"/>
    </row>
    <row r="139" spans="1:51" ht="15" customHeight="1" outlineLevel="1">
      <c r="A139" s="841"/>
      <c r="B139" s="870"/>
      <c r="C139" s="38" t="s">
        <v>79</v>
      </c>
      <c r="D139" s="832"/>
      <c r="E139" s="832"/>
      <c r="F139" s="832"/>
      <c r="G139" s="14"/>
      <c r="H139" s="13"/>
      <c r="I139" s="13"/>
      <c r="J139" s="13"/>
      <c r="K139" s="13"/>
      <c r="L139" s="13">
        <f t="shared" si="6"/>
        <v>10</v>
      </c>
      <c r="M139" s="13">
        <f t="shared" si="7"/>
        <v>10</v>
      </c>
      <c r="N139" s="13"/>
      <c r="O139" s="13"/>
      <c r="P139" s="13"/>
      <c r="Q139" s="13"/>
      <c r="R139" s="13"/>
      <c r="S139" s="207"/>
      <c r="T139" s="13"/>
      <c r="U139" s="13">
        <f t="shared" si="8"/>
        <v>10</v>
      </c>
      <c r="V139" s="12">
        <f t="shared" si="9"/>
        <v>10</v>
      </c>
      <c r="W139" s="13"/>
      <c r="X139" s="12"/>
      <c r="Y139" s="12"/>
      <c r="Z139" s="130"/>
      <c r="AA139" s="23">
        <v>2</v>
      </c>
      <c r="AB139" s="12">
        <v>2</v>
      </c>
      <c r="AC139" s="12">
        <v>2</v>
      </c>
      <c r="AD139" s="12">
        <v>1</v>
      </c>
      <c r="AE139" s="12">
        <v>1</v>
      </c>
      <c r="AF139" s="12"/>
      <c r="AG139" s="136"/>
      <c r="AH139" s="12"/>
      <c r="AI139" s="12">
        <v>2</v>
      </c>
      <c r="AJ139" s="45"/>
      <c r="AK139" s="12"/>
      <c r="AL139" s="12"/>
      <c r="AM139" s="45"/>
      <c r="AN139" s="12"/>
      <c r="AO139" s="12"/>
      <c r="AP139" s="12"/>
      <c r="AQ139" s="12"/>
      <c r="AR139" s="12"/>
      <c r="AS139" s="12"/>
      <c r="AT139" s="130"/>
      <c r="AU139" s="12"/>
      <c r="AV139" s="12"/>
    </row>
    <row r="140" spans="1:51" ht="15" customHeight="1" outlineLevel="1">
      <c r="A140" s="841"/>
      <c r="B140" s="871"/>
      <c r="C140" s="38" t="s">
        <v>80</v>
      </c>
      <c r="D140" s="833"/>
      <c r="E140" s="833"/>
      <c r="F140" s="833"/>
      <c r="G140" s="14"/>
      <c r="H140" s="13"/>
      <c r="I140" s="13"/>
      <c r="J140" s="13"/>
      <c r="K140" s="13"/>
      <c r="L140" s="13">
        <f t="shared" si="6"/>
        <v>10</v>
      </c>
      <c r="M140" s="13">
        <f t="shared" si="7"/>
        <v>10</v>
      </c>
      <c r="N140" s="13"/>
      <c r="O140" s="13"/>
      <c r="P140" s="13"/>
      <c r="Q140" s="13"/>
      <c r="R140" s="13"/>
      <c r="S140" s="207"/>
      <c r="T140" s="13"/>
      <c r="U140" s="13">
        <f t="shared" si="8"/>
        <v>10</v>
      </c>
      <c r="V140" s="12">
        <f t="shared" si="9"/>
        <v>10</v>
      </c>
      <c r="W140" s="13"/>
      <c r="X140" s="12"/>
      <c r="Y140" s="12"/>
      <c r="Z140" s="130"/>
      <c r="AA140" s="23">
        <v>2</v>
      </c>
      <c r="AB140" s="12">
        <v>2</v>
      </c>
      <c r="AC140" s="12">
        <v>2</v>
      </c>
      <c r="AD140" s="12">
        <v>1</v>
      </c>
      <c r="AE140" s="12">
        <v>1</v>
      </c>
      <c r="AF140" s="12"/>
      <c r="AG140" s="136"/>
      <c r="AH140" s="12"/>
      <c r="AI140" s="12">
        <v>2</v>
      </c>
      <c r="AJ140" s="45"/>
      <c r="AK140" s="12"/>
      <c r="AL140" s="12"/>
      <c r="AM140" s="45"/>
      <c r="AN140" s="12"/>
      <c r="AO140" s="12"/>
      <c r="AP140" s="12"/>
      <c r="AQ140" s="12"/>
      <c r="AR140" s="12"/>
      <c r="AS140" s="12"/>
      <c r="AT140" s="130"/>
      <c r="AU140" s="12"/>
      <c r="AV140" s="12"/>
    </row>
    <row r="141" spans="1:51" ht="15" outlineLevel="1">
      <c r="A141" s="841"/>
      <c r="B141" s="810" t="s">
        <v>370</v>
      </c>
      <c r="C141" s="38" t="s">
        <v>81</v>
      </c>
      <c r="D141" s="829"/>
      <c r="E141" s="829" t="s">
        <v>372</v>
      </c>
      <c r="F141" s="829"/>
      <c r="G141" s="14" t="s">
        <v>36</v>
      </c>
      <c r="H141" s="13"/>
      <c r="I141" s="13"/>
      <c r="J141" s="13"/>
      <c r="K141" s="13"/>
      <c r="L141" s="13">
        <f t="shared" si="6"/>
        <v>7</v>
      </c>
      <c r="M141" s="13">
        <f t="shared" si="7"/>
        <v>7</v>
      </c>
      <c r="N141" s="13"/>
      <c r="O141" s="13"/>
      <c r="P141" s="13"/>
      <c r="Q141" s="13"/>
      <c r="R141" s="13"/>
      <c r="S141" s="208"/>
      <c r="T141" s="204"/>
      <c r="U141" s="13">
        <f t="shared" si="8"/>
        <v>7</v>
      </c>
      <c r="V141" s="12">
        <f t="shared" si="9"/>
        <v>7</v>
      </c>
      <c r="W141" s="13"/>
      <c r="X141" s="12"/>
      <c r="Y141" s="12"/>
      <c r="Z141" s="130"/>
      <c r="AA141" s="23">
        <v>1</v>
      </c>
      <c r="AB141" s="12"/>
      <c r="AC141" s="12"/>
      <c r="AD141" s="12" t="s">
        <v>542</v>
      </c>
      <c r="AE141" s="12" t="s">
        <v>544</v>
      </c>
      <c r="AF141" s="12"/>
      <c r="AG141" s="136"/>
      <c r="AH141" s="12">
        <v>2</v>
      </c>
      <c r="AI141" s="12">
        <v>1</v>
      </c>
      <c r="AJ141" s="45"/>
      <c r="AK141" s="12"/>
      <c r="AL141" s="12"/>
      <c r="AM141" s="45"/>
      <c r="AN141" s="12"/>
      <c r="AO141" s="12"/>
      <c r="AP141" s="12"/>
      <c r="AQ141" s="12"/>
      <c r="AR141" s="12"/>
      <c r="AS141" s="12"/>
      <c r="AT141" s="130"/>
      <c r="AU141" s="12">
        <v>3</v>
      </c>
      <c r="AV141" s="12"/>
      <c r="AX141" s="172"/>
    </row>
    <row r="142" spans="1:51" ht="15" customHeight="1" outlineLevel="1">
      <c r="A142" s="841"/>
      <c r="B142" s="834"/>
      <c r="C142" s="38" t="s">
        <v>79</v>
      </c>
      <c r="D142" s="832"/>
      <c r="E142" s="832"/>
      <c r="F142" s="832"/>
      <c r="G142" s="14"/>
      <c r="H142" s="13"/>
      <c r="I142" s="13"/>
      <c r="J142" s="13"/>
      <c r="K142" s="13"/>
      <c r="L142" s="13">
        <f t="shared" si="6"/>
        <v>4</v>
      </c>
      <c r="M142" s="13">
        <f t="shared" si="7"/>
        <v>4</v>
      </c>
      <c r="N142" s="13"/>
      <c r="O142" s="13"/>
      <c r="P142" s="13"/>
      <c r="Q142" s="13"/>
      <c r="R142" s="13"/>
      <c r="S142" s="207"/>
      <c r="T142" s="13"/>
      <c r="U142" s="13">
        <f t="shared" si="8"/>
        <v>4</v>
      </c>
      <c r="V142" s="12">
        <f t="shared" si="9"/>
        <v>4</v>
      </c>
      <c r="W142" s="13"/>
      <c r="X142" s="12"/>
      <c r="Y142" s="12"/>
      <c r="Z142" s="130"/>
      <c r="AA142" s="23">
        <v>2</v>
      </c>
      <c r="AB142" s="12"/>
      <c r="AC142" s="12"/>
      <c r="AD142" s="12" t="s">
        <v>544</v>
      </c>
      <c r="AE142" s="12"/>
      <c r="AF142" s="12"/>
      <c r="AG142" s="136"/>
      <c r="AH142" s="12"/>
      <c r="AI142" s="12">
        <v>2</v>
      </c>
      <c r="AJ142" s="45"/>
      <c r="AK142" s="12"/>
      <c r="AL142" s="12"/>
      <c r="AM142" s="45"/>
      <c r="AN142" s="12"/>
      <c r="AO142" s="12"/>
      <c r="AP142" s="12"/>
      <c r="AQ142" s="12"/>
      <c r="AR142" s="12"/>
      <c r="AS142" s="12"/>
      <c r="AT142" s="130"/>
      <c r="AU142" s="12"/>
      <c r="AV142" s="12"/>
    </row>
    <row r="143" spans="1:51" ht="15.75" customHeight="1" outlineLevel="1">
      <c r="A143" s="841"/>
      <c r="B143" s="835"/>
      <c r="C143" s="38" t="s">
        <v>80</v>
      </c>
      <c r="D143" s="833"/>
      <c r="E143" s="833"/>
      <c r="F143" s="833"/>
      <c r="G143" s="14"/>
      <c r="H143" s="13"/>
      <c r="I143" s="13"/>
      <c r="J143" s="13"/>
      <c r="K143" s="13"/>
      <c r="L143" s="13">
        <f t="shared" si="6"/>
        <v>4</v>
      </c>
      <c r="M143" s="13">
        <f t="shared" si="7"/>
        <v>4</v>
      </c>
      <c r="N143" s="13"/>
      <c r="O143" s="13"/>
      <c r="P143" s="13"/>
      <c r="Q143" s="13"/>
      <c r="R143" s="13"/>
      <c r="S143" s="207"/>
      <c r="T143" s="13"/>
      <c r="U143" s="13">
        <f t="shared" si="8"/>
        <v>4</v>
      </c>
      <c r="V143" s="12">
        <f t="shared" si="9"/>
        <v>4</v>
      </c>
      <c r="W143" s="13"/>
      <c r="X143" s="12"/>
      <c r="Y143" s="12"/>
      <c r="Z143" s="130"/>
      <c r="AA143" s="23">
        <v>2</v>
      </c>
      <c r="AB143" s="12"/>
      <c r="AC143" s="12"/>
      <c r="AD143" s="12" t="s">
        <v>544</v>
      </c>
      <c r="AE143" s="12"/>
      <c r="AF143" s="12"/>
      <c r="AG143" s="136"/>
      <c r="AH143" s="12"/>
      <c r="AI143" s="12">
        <v>2</v>
      </c>
      <c r="AJ143" s="45"/>
      <c r="AK143" s="12"/>
      <c r="AL143" s="12"/>
      <c r="AM143" s="45"/>
      <c r="AN143" s="12"/>
      <c r="AO143" s="12"/>
      <c r="AP143" s="12"/>
      <c r="AQ143" s="12"/>
      <c r="AR143" s="12"/>
      <c r="AS143" s="12"/>
      <c r="AT143" s="130"/>
      <c r="AU143" s="12"/>
      <c r="AV143" s="12"/>
    </row>
    <row r="144" spans="1:51" ht="15.75" customHeight="1" outlineLevel="1">
      <c r="A144" s="841"/>
      <c r="B144" s="810" t="s">
        <v>373</v>
      </c>
      <c r="C144" s="38" t="s">
        <v>518</v>
      </c>
      <c r="D144" s="829"/>
      <c r="E144" s="829" t="s">
        <v>43</v>
      </c>
      <c r="F144" s="829"/>
      <c r="G144" s="14" t="s">
        <v>36</v>
      </c>
      <c r="H144" s="13"/>
      <c r="I144" s="13"/>
      <c r="J144" s="13"/>
      <c r="K144" s="13"/>
      <c r="L144" s="13">
        <f t="shared" si="6"/>
        <v>22</v>
      </c>
      <c r="M144" s="13">
        <f t="shared" si="7"/>
        <v>22</v>
      </c>
      <c r="N144" s="13"/>
      <c r="O144" s="13"/>
      <c r="P144" s="13"/>
      <c r="Q144" s="13"/>
      <c r="R144" s="13"/>
      <c r="S144" s="208"/>
      <c r="T144" s="13"/>
      <c r="U144" s="13">
        <f t="shared" si="8"/>
        <v>22</v>
      </c>
      <c r="V144" s="12">
        <f t="shared" si="9"/>
        <v>22</v>
      </c>
      <c r="W144" s="13"/>
      <c r="X144" s="12"/>
      <c r="Y144" s="12"/>
      <c r="Z144" s="130"/>
      <c r="AA144" s="23">
        <v>1</v>
      </c>
      <c r="AB144" s="12"/>
      <c r="AC144" s="12"/>
      <c r="AD144" s="12" t="s">
        <v>542</v>
      </c>
      <c r="AE144" s="12" t="s">
        <v>544</v>
      </c>
      <c r="AF144" s="12"/>
      <c r="AG144" s="136"/>
      <c r="AH144" s="12">
        <v>2</v>
      </c>
      <c r="AI144" s="12">
        <v>5</v>
      </c>
      <c r="AJ144" s="45">
        <v>5</v>
      </c>
      <c r="AK144" s="159">
        <v>1</v>
      </c>
      <c r="AL144" s="12"/>
      <c r="AM144" s="45"/>
      <c r="AN144" s="12"/>
      <c r="AO144" s="12"/>
      <c r="AP144" s="12"/>
      <c r="AQ144" s="12"/>
      <c r="AR144" s="12"/>
      <c r="AS144" s="12">
        <v>5</v>
      </c>
      <c r="AT144" s="130"/>
      <c r="AU144" s="12">
        <v>3</v>
      </c>
      <c r="AV144" s="12"/>
      <c r="AX144" s="172"/>
    </row>
    <row r="145" spans="1:50" ht="15" customHeight="1" outlineLevel="1">
      <c r="A145" s="841"/>
      <c r="B145" s="834"/>
      <c r="C145" s="38" t="s">
        <v>375</v>
      </c>
      <c r="D145" s="832"/>
      <c r="E145" s="832"/>
      <c r="F145" s="832"/>
      <c r="G145" s="14"/>
      <c r="H145" s="13"/>
      <c r="I145" s="13"/>
      <c r="J145" s="13"/>
      <c r="K145" s="13"/>
      <c r="L145" s="13">
        <f t="shared" si="6"/>
        <v>5</v>
      </c>
      <c r="M145" s="13">
        <f t="shared" si="7"/>
        <v>5</v>
      </c>
      <c r="N145" s="13"/>
      <c r="O145" s="13"/>
      <c r="P145" s="13"/>
      <c r="Q145" s="13"/>
      <c r="R145" s="13"/>
      <c r="S145" s="207"/>
      <c r="T145" s="13"/>
      <c r="U145" s="13">
        <f t="shared" si="8"/>
        <v>5</v>
      </c>
      <c r="V145" s="12">
        <f t="shared" si="9"/>
        <v>5</v>
      </c>
      <c r="W145" s="13"/>
      <c r="X145" s="12"/>
      <c r="Y145" s="12"/>
      <c r="Z145" s="130"/>
      <c r="AA145" s="23">
        <v>2</v>
      </c>
      <c r="AB145" s="12"/>
      <c r="AC145" s="12"/>
      <c r="AD145" s="12" t="s">
        <v>544</v>
      </c>
      <c r="AE145" s="12"/>
      <c r="AF145" s="12"/>
      <c r="AG145" s="136"/>
      <c r="AH145" s="12"/>
      <c r="AI145" s="12">
        <v>2</v>
      </c>
      <c r="AJ145" s="45"/>
      <c r="AK145" s="159">
        <v>1</v>
      </c>
      <c r="AL145" s="12"/>
      <c r="AM145" s="45"/>
      <c r="AN145" s="12"/>
      <c r="AO145" s="12"/>
      <c r="AP145" s="12"/>
      <c r="AQ145" s="12"/>
      <c r="AR145" s="12"/>
      <c r="AS145" s="12"/>
      <c r="AT145" s="130"/>
      <c r="AU145" s="12"/>
      <c r="AV145" s="12"/>
    </row>
    <row r="146" spans="1:50" ht="15" customHeight="1" outlineLevel="1">
      <c r="A146" s="841"/>
      <c r="B146" s="835"/>
      <c r="C146" s="38" t="s">
        <v>377</v>
      </c>
      <c r="D146" s="833"/>
      <c r="E146" s="833"/>
      <c r="F146" s="833"/>
      <c r="G146" s="14"/>
      <c r="H146" s="13"/>
      <c r="I146" s="13"/>
      <c r="J146" s="13"/>
      <c r="K146" s="13"/>
      <c r="L146" s="13">
        <f t="shared" si="6"/>
        <v>4</v>
      </c>
      <c r="M146" s="13">
        <f t="shared" si="7"/>
        <v>4</v>
      </c>
      <c r="N146" s="13"/>
      <c r="O146" s="13"/>
      <c r="P146" s="13"/>
      <c r="Q146" s="13"/>
      <c r="R146" s="13"/>
      <c r="S146" s="207"/>
      <c r="T146" s="13"/>
      <c r="U146" s="13">
        <f t="shared" si="8"/>
        <v>4</v>
      </c>
      <c r="V146" s="12">
        <f t="shared" si="9"/>
        <v>4</v>
      </c>
      <c r="W146" s="13"/>
      <c r="X146" s="12"/>
      <c r="Y146" s="12"/>
      <c r="Z146" s="130"/>
      <c r="AA146" s="23">
        <v>2</v>
      </c>
      <c r="AB146" s="12"/>
      <c r="AC146" s="12"/>
      <c r="AD146" s="12" t="s">
        <v>544</v>
      </c>
      <c r="AE146" s="12"/>
      <c r="AF146" s="12"/>
      <c r="AG146" s="136"/>
      <c r="AH146" s="12"/>
      <c r="AI146" s="12">
        <v>2</v>
      </c>
      <c r="AJ146" s="45"/>
      <c r="AK146" s="12"/>
      <c r="AL146" s="12"/>
      <c r="AM146" s="45"/>
      <c r="AN146" s="12"/>
      <c r="AO146" s="12"/>
      <c r="AP146" s="12"/>
      <c r="AQ146" s="12"/>
      <c r="AR146" s="12"/>
      <c r="AS146" s="12"/>
      <c r="AT146" s="130"/>
      <c r="AU146" s="12"/>
      <c r="AV146" s="12"/>
    </row>
    <row r="147" spans="1:50" ht="15" outlineLevel="1">
      <c r="A147" s="841"/>
      <c r="B147" s="810" t="s">
        <v>545</v>
      </c>
      <c r="C147" s="38" t="s">
        <v>518</v>
      </c>
      <c r="D147" s="829"/>
      <c r="E147" s="829" t="s">
        <v>380</v>
      </c>
      <c r="F147" s="829"/>
      <c r="G147" s="14" t="s">
        <v>36</v>
      </c>
      <c r="H147" s="13"/>
      <c r="I147" s="13"/>
      <c r="J147" s="13"/>
      <c r="K147" s="13"/>
      <c r="L147" s="13">
        <f t="shared" si="6"/>
        <v>244</v>
      </c>
      <c r="M147" s="13">
        <f t="shared" si="7"/>
        <v>236</v>
      </c>
      <c r="N147" s="13">
        <v>190</v>
      </c>
      <c r="O147" s="13"/>
      <c r="P147" s="13"/>
      <c r="Q147" s="13"/>
      <c r="R147" s="13"/>
      <c r="S147" s="207"/>
      <c r="T147" s="13"/>
      <c r="U147" s="13">
        <f t="shared" si="8"/>
        <v>54</v>
      </c>
      <c r="V147" s="12">
        <f t="shared" si="9"/>
        <v>46</v>
      </c>
      <c r="W147" s="13"/>
      <c r="X147" s="12"/>
      <c r="Y147" s="12"/>
      <c r="Z147" s="130"/>
      <c r="AA147" s="23">
        <v>1</v>
      </c>
      <c r="AB147" s="12">
        <v>2</v>
      </c>
      <c r="AC147" s="12">
        <v>2</v>
      </c>
      <c r="AD147" s="12">
        <v>3</v>
      </c>
      <c r="AE147" s="12">
        <v>1</v>
      </c>
      <c r="AF147" s="12">
        <v>1</v>
      </c>
      <c r="AG147" s="136"/>
      <c r="AH147" s="12">
        <v>2</v>
      </c>
      <c r="AI147" s="12">
        <v>5</v>
      </c>
      <c r="AJ147" s="45">
        <v>2</v>
      </c>
      <c r="AK147" s="12">
        <v>1</v>
      </c>
      <c r="AL147" s="12">
        <v>4</v>
      </c>
      <c r="AM147" s="45"/>
      <c r="AN147" s="12">
        <v>6</v>
      </c>
      <c r="AO147" s="12">
        <v>6</v>
      </c>
      <c r="AP147" s="12">
        <v>2</v>
      </c>
      <c r="AQ147" s="12">
        <v>3</v>
      </c>
      <c r="AR147" s="12"/>
      <c r="AS147" s="12">
        <v>2</v>
      </c>
      <c r="AT147" s="130"/>
      <c r="AU147" s="12">
        <v>3</v>
      </c>
      <c r="AV147" s="12">
        <v>8</v>
      </c>
      <c r="AX147" s="172"/>
    </row>
    <row r="148" spans="1:50" ht="15" customHeight="1" outlineLevel="1">
      <c r="A148" s="841"/>
      <c r="B148" s="870"/>
      <c r="C148" s="38" t="s">
        <v>375</v>
      </c>
      <c r="D148" s="832"/>
      <c r="E148" s="832"/>
      <c r="F148" s="832"/>
      <c r="G148" s="14"/>
      <c r="H148" s="13"/>
      <c r="I148" s="13"/>
      <c r="J148" s="13"/>
      <c r="K148" s="13"/>
      <c r="L148" s="13">
        <f t="shared" si="6"/>
        <v>14</v>
      </c>
      <c r="M148" s="13">
        <f t="shared" si="7"/>
        <v>14</v>
      </c>
      <c r="N148" s="13"/>
      <c r="O148" s="13"/>
      <c r="P148" s="13"/>
      <c r="Q148" s="13"/>
      <c r="R148" s="13"/>
      <c r="S148" s="207"/>
      <c r="T148" s="13"/>
      <c r="U148" s="13">
        <f t="shared" si="8"/>
        <v>14</v>
      </c>
      <c r="V148" s="12">
        <f t="shared" si="9"/>
        <v>14</v>
      </c>
      <c r="W148" s="13"/>
      <c r="X148" s="12"/>
      <c r="Y148" s="12"/>
      <c r="Z148" s="130"/>
      <c r="AA148" s="23">
        <v>1</v>
      </c>
      <c r="AB148" s="12">
        <v>2</v>
      </c>
      <c r="AC148" s="12">
        <v>2</v>
      </c>
      <c r="AD148" s="12">
        <v>1</v>
      </c>
      <c r="AE148" s="12">
        <v>1</v>
      </c>
      <c r="AF148" s="12"/>
      <c r="AG148" s="136"/>
      <c r="AH148" s="12"/>
      <c r="AI148" s="12">
        <v>2</v>
      </c>
      <c r="AJ148" s="45">
        <v>2</v>
      </c>
      <c r="AK148" s="12">
        <v>1</v>
      </c>
      <c r="AL148" s="12"/>
      <c r="AM148" s="45"/>
      <c r="AN148" s="12"/>
      <c r="AO148" s="12"/>
      <c r="AP148" s="12"/>
      <c r="AQ148" s="12"/>
      <c r="AR148" s="12"/>
      <c r="AS148" s="12">
        <v>2</v>
      </c>
      <c r="AT148" s="130"/>
      <c r="AU148" s="12"/>
      <c r="AV148" s="12"/>
    </row>
    <row r="149" spans="1:50" ht="15.75" customHeight="1" outlineLevel="1">
      <c r="A149" s="841"/>
      <c r="B149" s="871"/>
      <c r="C149" s="38" t="s">
        <v>377</v>
      </c>
      <c r="D149" s="833"/>
      <c r="E149" s="833"/>
      <c r="F149" s="833"/>
      <c r="G149" s="14"/>
      <c r="H149" s="13"/>
      <c r="I149" s="13"/>
      <c r="J149" s="13"/>
      <c r="K149" s="13"/>
      <c r="L149" s="13">
        <f t="shared" si="6"/>
        <v>7</v>
      </c>
      <c r="M149" s="13">
        <f t="shared" si="7"/>
        <v>7</v>
      </c>
      <c r="N149" s="13"/>
      <c r="O149" s="13"/>
      <c r="P149" s="13"/>
      <c r="Q149" s="13"/>
      <c r="R149" s="13"/>
      <c r="S149" s="207"/>
      <c r="T149" s="13"/>
      <c r="U149" s="13">
        <f>SUM(V149,AV149)</f>
        <v>7</v>
      </c>
      <c r="V149" s="12">
        <f>SUM(W149:AU149)</f>
        <v>7</v>
      </c>
      <c r="W149" s="13"/>
      <c r="X149" s="12"/>
      <c r="Y149" s="12"/>
      <c r="Z149" s="130"/>
      <c r="AA149" s="23">
        <v>1</v>
      </c>
      <c r="AB149" s="12"/>
      <c r="AC149" s="12"/>
      <c r="AD149" s="12">
        <v>1</v>
      </c>
      <c r="AE149" s="12">
        <v>1</v>
      </c>
      <c r="AF149" s="12"/>
      <c r="AG149" s="136"/>
      <c r="AH149" s="12"/>
      <c r="AI149" s="12">
        <v>2</v>
      </c>
      <c r="AJ149" s="45">
        <v>1</v>
      </c>
      <c r="AK149" s="12"/>
      <c r="AL149" s="12"/>
      <c r="AM149" s="45"/>
      <c r="AN149" s="12"/>
      <c r="AO149" s="12"/>
      <c r="AP149" s="12"/>
      <c r="AQ149" s="12"/>
      <c r="AR149" s="12"/>
      <c r="AS149" s="12">
        <v>1</v>
      </c>
      <c r="AT149" s="130"/>
      <c r="AU149" s="12"/>
      <c r="AV149" s="12"/>
    </row>
    <row r="150" spans="1:50" ht="15" outlineLevel="1">
      <c r="A150" s="841"/>
      <c r="B150" s="810" t="s">
        <v>546</v>
      </c>
      <c r="C150" s="38" t="s">
        <v>518</v>
      </c>
      <c r="D150" s="829"/>
      <c r="E150" s="948" t="s">
        <v>547</v>
      </c>
      <c r="F150" s="829"/>
      <c r="G150" s="14" t="s">
        <v>36</v>
      </c>
      <c r="H150" s="13"/>
      <c r="I150" s="13"/>
      <c r="J150" s="13"/>
      <c r="K150" s="13"/>
      <c r="L150" s="13"/>
      <c r="M150" s="13"/>
      <c r="N150" s="13"/>
      <c r="O150" s="13"/>
      <c r="P150" s="13"/>
      <c r="Q150" s="13"/>
      <c r="R150" s="13"/>
      <c r="S150" s="207"/>
      <c r="T150" s="13"/>
      <c r="U150" s="13"/>
      <c r="V150" s="12"/>
      <c r="W150" s="13"/>
      <c r="X150" s="12"/>
      <c r="Y150" s="12"/>
      <c r="Z150" s="130"/>
      <c r="AA150" s="23"/>
      <c r="AB150" s="12"/>
      <c r="AC150" s="12"/>
      <c r="AD150" s="12"/>
      <c r="AE150" s="12"/>
      <c r="AF150" s="12"/>
      <c r="AG150" s="136"/>
      <c r="AH150" s="12"/>
      <c r="AI150" s="12"/>
      <c r="AJ150" s="45"/>
      <c r="AK150" s="12"/>
      <c r="AL150" s="12"/>
      <c r="AM150" s="45"/>
      <c r="AN150" s="12"/>
      <c r="AO150" s="12"/>
      <c r="AP150" s="12"/>
      <c r="AQ150" s="12"/>
      <c r="AR150" s="12"/>
      <c r="AS150" s="12"/>
      <c r="AT150" s="130"/>
      <c r="AU150" s="12"/>
      <c r="AV150" s="12"/>
      <c r="AX150" s="172"/>
    </row>
    <row r="151" spans="1:50" ht="15" customHeight="1" outlineLevel="1">
      <c r="A151" s="841"/>
      <c r="B151" s="870"/>
      <c r="C151" s="38" t="s">
        <v>375</v>
      </c>
      <c r="D151" s="832"/>
      <c r="E151" s="985"/>
      <c r="F151" s="832"/>
      <c r="G151" s="14"/>
      <c r="H151" s="13"/>
      <c r="I151" s="13"/>
      <c r="J151" s="13"/>
      <c r="K151" s="13"/>
      <c r="L151" s="13"/>
      <c r="M151" s="13"/>
      <c r="N151" s="13"/>
      <c r="O151" s="13"/>
      <c r="P151" s="13"/>
      <c r="Q151" s="13"/>
      <c r="R151" s="13"/>
      <c r="S151" s="207"/>
      <c r="T151" s="13"/>
      <c r="U151" s="13"/>
      <c r="V151" s="12"/>
      <c r="W151" s="13"/>
      <c r="X151" s="12"/>
      <c r="Y151" s="12"/>
      <c r="Z151" s="130"/>
      <c r="AA151" s="23"/>
      <c r="AB151" s="12"/>
      <c r="AC151" s="12"/>
      <c r="AD151" s="12"/>
      <c r="AE151" s="12"/>
      <c r="AF151" s="12"/>
      <c r="AG151" s="136"/>
      <c r="AH151" s="12"/>
      <c r="AI151" s="12"/>
      <c r="AJ151" s="45"/>
      <c r="AK151" s="12"/>
      <c r="AL151" s="12"/>
      <c r="AM151" s="45"/>
      <c r="AN151" s="12"/>
      <c r="AO151" s="12"/>
      <c r="AP151" s="12"/>
      <c r="AQ151" s="12"/>
      <c r="AR151" s="12"/>
      <c r="AS151" s="12"/>
      <c r="AT151" s="130"/>
      <c r="AU151" s="12"/>
      <c r="AV151" s="12"/>
    </row>
    <row r="152" spans="1:50" ht="15.75" customHeight="1" outlineLevel="1">
      <c r="A152" s="841"/>
      <c r="B152" s="871"/>
      <c r="C152" s="38" t="s">
        <v>377</v>
      </c>
      <c r="D152" s="833"/>
      <c r="E152" s="986"/>
      <c r="F152" s="833"/>
      <c r="G152" s="14"/>
      <c r="H152" s="13"/>
      <c r="I152" s="13"/>
      <c r="J152" s="13"/>
      <c r="K152" s="13"/>
      <c r="L152" s="13"/>
      <c r="M152" s="13"/>
      <c r="N152" s="13"/>
      <c r="O152" s="13"/>
      <c r="P152" s="13"/>
      <c r="Q152" s="13"/>
      <c r="R152" s="13"/>
      <c r="S152" s="207"/>
      <c r="T152" s="13"/>
      <c r="U152" s="13"/>
      <c r="V152" s="12"/>
      <c r="W152" s="13"/>
      <c r="X152" s="12"/>
      <c r="Y152" s="12"/>
      <c r="Z152" s="130"/>
      <c r="AA152" s="23"/>
      <c r="AB152" s="12"/>
      <c r="AC152" s="12"/>
      <c r="AD152" s="12"/>
      <c r="AE152" s="12"/>
      <c r="AF152" s="12"/>
      <c r="AG152" s="136"/>
      <c r="AH152" s="12"/>
      <c r="AI152" s="12"/>
      <c r="AJ152" s="45"/>
      <c r="AK152" s="12"/>
      <c r="AL152" s="12"/>
      <c r="AM152" s="45"/>
      <c r="AN152" s="12"/>
      <c r="AO152" s="12"/>
      <c r="AP152" s="12"/>
      <c r="AQ152" s="12"/>
      <c r="AR152" s="12"/>
      <c r="AS152" s="12"/>
      <c r="AT152" s="130"/>
      <c r="AU152" s="12"/>
      <c r="AV152" s="12"/>
    </row>
    <row r="153" spans="1:50" s="210" customFormat="1" ht="15.75" customHeight="1" outlineLevel="1">
      <c r="A153" s="841"/>
      <c r="B153" s="979" t="s">
        <v>548</v>
      </c>
      <c r="C153" s="182" t="s">
        <v>518</v>
      </c>
      <c r="D153" s="982"/>
      <c r="E153" s="982"/>
      <c r="F153" s="982"/>
      <c r="G153" s="183" t="s">
        <v>36</v>
      </c>
      <c r="H153" s="207"/>
      <c r="I153" s="207"/>
      <c r="J153" s="207"/>
      <c r="K153" s="207"/>
      <c r="L153" s="207">
        <f t="shared" si="6"/>
        <v>17</v>
      </c>
      <c r="M153" s="207">
        <f t="shared" si="7"/>
        <v>17</v>
      </c>
      <c r="N153" s="207"/>
      <c r="O153" s="207"/>
      <c r="P153" s="207"/>
      <c r="Q153" s="207"/>
      <c r="R153" s="207"/>
      <c r="S153" s="207"/>
      <c r="T153" s="207"/>
      <c r="U153" s="207">
        <f t="shared" ref="U153:U169" si="10">SUM(V153,AV153)</f>
        <v>17</v>
      </c>
      <c r="V153" s="130">
        <f t="shared" ref="V153:V169" si="11">SUM(W153:AU153)</f>
        <v>17</v>
      </c>
      <c r="W153" s="207"/>
      <c r="X153" s="130"/>
      <c r="Y153" s="130"/>
      <c r="Z153" s="130"/>
      <c r="AA153" s="52">
        <v>1</v>
      </c>
      <c r="AB153" s="130">
        <v>1</v>
      </c>
      <c r="AC153" s="130">
        <v>1</v>
      </c>
      <c r="AD153" s="130">
        <v>3</v>
      </c>
      <c r="AE153" s="130">
        <v>1</v>
      </c>
      <c r="AF153" s="130">
        <v>1</v>
      </c>
      <c r="AG153" s="130"/>
      <c r="AH153" s="130"/>
      <c r="AI153" s="130">
        <v>3</v>
      </c>
      <c r="AJ153" s="209"/>
      <c r="AK153" s="130">
        <v>1</v>
      </c>
      <c r="AL153" s="130"/>
      <c r="AM153" s="209"/>
      <c r="AN153" s="12"/>
      <c r="AO153" s="12"/>
      <c r="AP153" s="130">
        <v>2</v>
      </c>
      <c r="AQ153" s="130">
        <v>3</v>
      </c>
      <c r="AR153" s="130"/>
      <c r="AS153" s="130"/>
      <c r="AT153" s="130"/>
      <c r="AU153" s="130"/>
      <c r="AV153" s="130"/>
    </row>
    <row r="154" spans="1:50" s="210" customFormat="1" ht="15.75" customHeight="1" outlineLevel="1">
      <c r="A154" s="841"/>
      <c r="B154" s="980"/>
      <c r="C154" s="182" t="s">
        <v>375</v>
      </c>
      <c r="D154" s="983"/>
      <c r="E154" s="983"/>
      <c r="F154" s="983"/>
      <c r="G154" s="183"/>
      <c r="H154" s="207"/>
      <c r="I154" s="207"/>
      <c r="J154" s="207"/>
      <c r="K154" s="207"/>
      <c r="L154" s="207">
        <f t="shared" si="6"/>
        <v>5</v>
      </c>
      <c r="M154" s="207">
        <f t="shared" si="7"/>
        <v>5</v>
      </c>
      <c r="N154" s="207"/>
      <c r="O154" s="207"/>
      <c r="P154" s="207"/>
      <c r="Q154" s="207"/>
      <c r="R154" s="207"/>
      <c r="S154" s="207"/>
      <c r="T154" s="207"/>
      <c r="U154" s="207">
        <f t="shared" si="10"/>
        <v>5</v>
      </c>
      <c r="V154" s="130">
        <f t="shared" si="11"/>
        <v>5</v>
      </c>
      <c r="W154" s="207"/>
      <c r="X154" s="130"/>
      <c r="Y154" s="130"/>
      <c r="Z154" s="130"/>
      <c r="AA154" s="52">
        <v>1</v>
      </c>
      <c r="AB154" s="130"/>
      <c r="AC154" s="130"/>
      <c r="AD154" s="130">
        <v>1</v>
      </c>
      <c r="AE154" s="130">
        <v>1</v>
      </c>
      <c r="AF154" s="130"/>
      <c r="AG154" s="130"/>
      <c r="AH154" s="130"/>
      <c r="AI154" s="130">
        <v>1</v>
      </c>
      <c r="AJ154" s="209"/>
      <c r="AK154" s="130">
        <v>1</v>
      </c>
      <c r="AL154" s="130"/>
      <c r="AM154" s="209"/>
      <c r="AN154" s="12"/>
      <c r="AO154" s="12"/>
      <c r="AP154" s="130"/>
      <c r="AQ154" s="130"/>
      <c r="AR154" s="130"/>
      <c r="AS154" s="130"/>
      <c r="AT154" s="130"/>
      <c r="AU154" s="130"/>
      <c r="AV154" s="130"/>
    </row>
    <row r="155" spans="1:50" s="210" customFormat="1" ht="15.75" customHeight="1" outlineLevel="1">
      <c r="A155" s="841"/>
      <c r="B155" s="981"/>
      <c r="C155" s="182" t="s">
        <v>377</v>
      </c>
      <c r="D155" s="984"/>
      <c r="E155" s="984"/>
      <c r="F155" s="984"/>
      <c r="G155" s="183"/>
      <c r="H155" s="207"/>
      <c r="I155" s="207"/>
      <c r="J155" s="207"/>
      <c r="K155" s="207"/>
      <c r="L155" s="207">
        <f t="shared" si="6"/>
        <v>4</v>
      </c>
      <c r="M155" s="207">
        <f t="shared" si="7"/>
        <v>4</v>
      </c>
      <c r="N155" s="207"/>
      <c r="O155" s="207"/>
      <c r="P155" s="207"/>
      <c r="Q155" s="207"/>
      <c r="R155" s="207"/>
      <c r="S155" s="207"/>
      <c r="T155" s="207"/>
      <c r="U155" s="207">
        <f t="shared" si="10"/>
        <v>4</v>
      </c>
      <c r="V155" s="130">
        <f t="shared" si="11"/>
        <v>4</v>
      </c>
      <c r="W155" s="207"/>
      <c r="X155" s="130"/>
      <c r="Y155" s="130"/>
      <c r="Z155" s="130"/>
      <c r="AA155" s="52">
        <v>1</v>
      </c>
      <c r="AB155" s="130"/>
      <c r="AC155" s="130"/>
      <c r="AD155" s="130">
        <v>1</v>
      </c>
      <c r="AE155" s="130">
        <v>1</v>
      </c>
      <c r="AF155" s="130"/>
      <c r="AG155" s="130"/>
      <c r="AH155" s="130"/>
      <c r="AI155" s="130">
        <v>1</v>
      </c>
      <c r="AJ155" s="209"/>
      <c r="AK155" s="130"/>
      <c r="AL155" s="130"/>
      <c r="AM155" s="209"/>
      <c r="AN155" s="12"/>
      <c r="AO155" s="12"/>
      <c r="AP155" s="130"/>
      <c r="AQ155" s="130"/>
      <c r="AR155" s="130"/>
      <c r="AS155" s="130"/>
      <c r="AT155" s="130"/>
      <c r="AU155" s="130"/>
      <c r="AV155" s="130"/>
    </row>
    <row r="156" spans="1:50" ht="15" outlineLevel="1">
      <c r="A156" s="841"/>
      <c r="B156" s="14" t="s">
        <v>387</v>
      </c>
      <c r="C156" s="29"/>
      <c r="D156" s="29"/>
      <c r="E156" s="30"/>
      <c r="F156" s="30"/>
      <c r="G156" s="29" t="s">
        <v>36</v>
      </c>
      <c r="H156" s="13"/>
      <c r="I156" s="13"/>
      <c r="J156" s="13"/>
      <c r="K156" s="13"/>
      <c r="L156" s="13">
        <f t="shared" si="6"/>
        <v>35</v>
      </c>
      <c r="M156" s="13">
        <f t="shared" si="7"/>
        <v>35</v>
      </c>
      <c r="N156" s="13"/>
      <c r="O156" s="13"/>
      <c r="P156" s="13"/>
      <c r="Q156" s="13"/>
      <c r="R156" s="13"/>
      <c r="S156" s="207"/>
      <c r="T156" s="13"/>
      <c r="U156" s="13">
        <f t="shared" si="10"/>
        <v>35</v>
      </c>
      <c r="V156" s="12">
        <f>SUM(W156:AU156)</f>
        <v>35</v>
      </c>
      <c r="W156" s="13"/>
      <c r="X156" s="12"/>
      <c r="Y156" s="12"/>
      <c r="Z156" s="130"/>
      <c r="AA156" s="12">
        <v>3</v>
      </c>
      <c r="AB156" s="12"/>
      <c r="AC156" s="12"/>
      <c r="AD156" s="12" t="s">
        <v>549</v>
      </c>
      <c r="AE156" s="12">
        <v>1</v>
      </c>
      <c r="AF156" s="12"/>
      <c r="AG156" s="136"/>
      <c r="AH156" s="12">
        <v>2</v>
      </c>
      <c r="AI156" s="12">
        <v>5</v>
      </c>
      <c r="AJ156" s="45">
        <v>5</v>
      </c>
      <c r="AK156" s="12">
        <v>2</v>
      </c>
      <c r="AL156" s="12"/>
      <c r="AM156" s="45"/>
      <c r="AN156" s="12">
        <v>6</v>
      </c>
      <c r="AO156" s="12">
        <v>6</v>
      </c>
      <c r="AP156" s="12"/>
      <c r="AQ156" s="12"/>
      <c r="AR156" s="12"/>
      <c r="AS156" s="12">
        <v>5</v>
      </c>
      <c r="AT156" s="130"/>
      <c r="AU156" s="12"/>
      <c r="AV156" s="12"/>
      <c r="AX156" s="172"/>
    </row>
    <row r="157" spans="1:50" ht="15" outlineLevel="1">
      <c r="A157" s="841"/>
      <c r="B157" s="14" t="s">
        <v>388</v>
      </c>
      <c r="C157" s="29"/>
      <c r="D157" s="29"/>
      <c r="E157" s="30"/>
      <c r="F157" s="30"/>
      <c r="G157" s="29"/>
      <c r="H157" s="13"/>
      <c r="I157" s="13"/>
      <c r="J157" s="13"/>
      <c r="K157" s="13"/>
      <c r="L157" s="13">
        <f t="shared" si="6"/>
        <v>26</v>
      </c>
      <c r="M157" s="13">
        <f t="shared" si="7"/>
        <v>26</v>
      </c>
      <c r="N157" s="13"/>
      <c r="O157" s="13"/>
      <c r="P157" s="13"/>
      <c r="Q157" s="13"/>
      <c r="R157" s="13"/>
      <c r="S157" s="207"/>
      <c r="T157" s="13"/>
      <c r="U157" s="13">
        <f t="shared" si="10"/>
        <v>26</v>
      </c>
      <c r="V157" s="12">
        <f t="shared" si="11"/>
        <v>26</v>
      </c>
      <c r="W157" s="13"/>
      <c r="X157" s="12"/>
      <c r="Y157" s="12"/>
      <c r="Z157" s="130"/>
      <c r="AA157" s="23">
        <v>3</v>
      </c>
      <c r="AB157" s="12"/>
      <c r="AC157" s="12"/>
      <c r="AD157" s="12">
        <v>3</v>
      </c>
      <c r="AE157" s="12">
        <v>1</v>
      </c>
      <c r="AF157" s="12"/>
      <c r="AG157" s="136"/>
      <c r="AH157" s="12">
        <v>2</v>
      </c>
      <c r="AI157" s="12">
        <v>5</v>
      </c>
      <c r="AJ157" s="45"/>
      <c r="AK157" s="12"/>
      <c r="AL157" s="12"/>
      <c r="AM157" s="45"/>
      <c r="AN157" s="12">
        <v>6</v>
      </c>
      <c r="AO157" s="12">
        <v>6</v>
      </c>
      <c r="AP157" s="12"/>
      <c r="AQ157" s="12"/>
      <c r="AR157" s="12"/>
      <c r="AS157" s="12"/>
      <c r="AT157" s="130"/>
      <c r="AU157" s="12"/>
      <c r="AV157" s="12"/>
      <c r="AX157" s="172"/>
    </row>
    <row r="158" spans="1:50" s="213" customFormat="1" ht="15" outlineLevel="1">
      <c r="A158" s="841"/>
      <c r="B158" s="184" t="s">
        <v>389</v>
      </c>
      <c r="C158" s="185"/>
      <c r="D158" s="185"/>
      <c r="E158" s="186"/>
      <c r="F158" s="186"/>
      <c r="G158" s="185" t="s">
        <v>97</v>
      </c>
      <c r="H158" s="211"/>
      <c r="I158" s="211"/>
      <c r="J158" s="211"/>
      <c r="K158" s="211"/>
      <c r="L158" s="158">
        <f t="shared" si="6"/>
        <v>16</v>
      </c>
      <c r="M158" s="158">
        <f t="shared" si="7"/>
        <v>16</v>
      </c>
      <c r="N158" s="211"/>
      <c r="O158" s="211"/>
      <c r="P158" s="211"/>
      <c r="Q158" s="211"/>
      <c r="R158" s="211"/>
      <c r="S158" s="211"/>
      <c r="T158" s="211"/>
      <c r="U158" s="158">
        <f t="shared" si="10"/>
        <v>16</v>
      </c>
      <c r="V158" s="186">
        <f t="shared" si="11"/>
        <v>16</v>
      </c>
      <c r="W158" s="211"/>
      <c r="X158" s="186"/>
      <c r="Y158" s="186"/>
      <c r="Z158" s="186"/>
      <c r="AA158" s="186">
        <v>1</v>
      </c>
      <c r="AB158" s="186"/>
      <c r="AC158" s="186"/>
      <c r="AD158" s="186" t="s">
        <v>550</v>
      </c>
      <c r="AE158" s="186">
        <v>1</v>
      </c>
      <c r="AF158" s="186"/>
      <c r="AG158" s="186"/>
      <c r="AH158" s="186" t="s">
        <v>551</v>
      </c>
      <c r="AI158" s="186">
        <v>2</v>
      </c>
      <c r="AJ158" s="212"/>
      <c r="AK158" s="186">
        <v>1</v>
      </c>
      <c r="AL158" s="186"/>
      <c r="AM158" s="212"/>
      <c r="AN158" s="12">
        <v>3</v>
      </c>
      <c r="AO158" s="12">
        <v>3</v>
      </c>
      <c r="AP158" s="186">
        <v>2</v>
      </c>
      <c r="AQ158" s="186">
        <v>3</v>
      </c>
      <c r="AR158" s="186"/>
      <c r="AS158" s="12"/>
      <c r="AT158" s="136"/>
      <c r="AU158" s="136"/>
      <c r="AV158" s="136"/>
      <c r="AX158" s="214"/>
    </row>
    <row r="159" spans="1:50" ht="15" outlineLevel="1">
      <c r="A159" s="841"/>
      <c r="B159" s="14" t="s">
        <v>96</v>
      </c>
      <c r="C159" s="14"/>
      <c r="D159" s="35"/>
      <c r="E159" s="23"/>
      <c r="F159" s="12"/>
      <c r="G159" s="14" t="s">
        <v>97</v>
      </c>
      <c r="H159" s="13"/>
      <c r="I159" s="13"/>
      <c r="J159" s="13"/>
      <c r="K159" s="13"/>
      <c r="L159" s="13">
        <f t="shared" si="6"/>
        <v>26</v>
      </c>
      <c r="M159" s="13">
        <f t="shared" si="7"/>
        <v>26</v>
      </c>
      <c r="N159" s="13"/>
      <c r="O159" s="13"/>
      <c r="P159" s="13"/>
      <c r="Q159" s="13"/>
      <c r="R159" s="13"/>
      <c r="S159" s="207"/>
      <c r="T159" s="13"/>
      <c r="U159" s="13">
        <f t="shared" si="10"/>
        <v>26</v>
      </c>
      <c r="V159" s="12">
        <f t="shared" si="11"/>
        <v>26</v>
      </c>
      <c r="W159" s="13"/>
      <c r="X159" s="12"/>
      <c r="Y159" s="12"/>
      <c r="Z159" s="130"/>
      <c r="AA159" s="23">
        <v>1</v>
      </c>
      <c r="AB159" s="12"/>
      <c r="AC159" s="12"/>
      <c r="AD159" s="12" t="s">
        <v>550</v>
      </c>
      <c r="AE159" s="12">
        <v>1</v>
      </c>
      <c r="AF159" s="12"/>
      <c r="AG159" s="136"/>
      <c r="AH159" s="12" t="s">
        <v>551</v>
      </c>
      <c r="AI159" s="12">
        <v>2</v>
      </c>
      <c r="AJ159" s="45">
        <v>5</v>
      </c>
      <c r="AK159" s="12">
        <v>1</v>
      </c>
      <c r="AL159" s="12"/>
      <c r="AM159" s="45"/>
      <c r="AN159" s="12">
        <v>3</v>
      </c>
      <c r="AO159" s="12">
        <v>3</v>
      </c>
      <c r="AP159" s="12">
        <v>2</v>
      </c>
      <c r="AQ159" s="12">
        <v>3</v>
      </c>
      <c r="AR159" s="12"/>
      <c r="AS159" s="12">
        <v>5</v>
      </c>
      <c r="AT159" s="130"/>
      <c r="AU159" s="12"/>
      <c r="AV159" s="12"/>
      <c r="AX159" s="172"/>
    </row>
    <row r="160" spans="1:50" ht="15" outlineLevel="1">
      <c r="A160" s="841"/>
      <c r="B160" s="35" t="s">
        <v>98</v>
      </c>
      <c r="C160" s="35"/>
      <c r="D160" s="35"/>
      <c r="E160" s="23" t="s">
        <v>521</v>
      </c>
      <c r="F160" s="12"/>
      <c r="G160" s="14" t="s">
        <v>97</v>
      </c>
      <c r="H160" s="13"/>
      <c r="I160" s="13"/>
      <c r="J160" s="13"/>
      <c r="K160" s="13"/>
      <c r="L160" s="13">
        <f t="shared" si="6"/>
        <v>13</v>
      </c>
      <c r="M160" s="13">
        <f t="shared" si="7"/>
        <v>13</v>
      </c>
      <c r="N160" s="13"/>
      <c r="O160" s="13"/>
      <c r="P160" s="13"/>
      <c r="Q160" s="13"/>
      <c r="R160" s="13"/>
      <c r="S160" s="207"/>
      <c r="T160" s="13"/>
      <c r="U160" s="13">
        <f t="shared" si="10"/>
        <v>13</v>
      </c>
      <c r="V160" s="12">
        <f t="shared" si="11"/>
        <v>13</v>
      </c>
      <c r="W160" s="13"/>
      <c r="X160" s="12"/>
      <c r="Y160" s="12"/>
      <c r="Z160" s="130"/>
      <c r="AA160" s="23">
        <v>1</v>
      </c>
      <c r="AB160" s="12"/>
      <c r="AC160" s="12"/>
      <c r="AD160" s="12">
        <v>3</v>
      </c>
      <c r="AE160" s="12"/>
      <c r="AF160" s="12"/>
      <c r="AG160" s="136"/>
      <c r="AH160" s="12" t="s">
        <v>551</v>
      </c>
      <c r="AI160" s="12">
        <v>2</v>
      </c>
      <c r="AJ160" s="45"/>
      <c r="AK160" s="12">
        <v>2</v>
      </c>
      <c r="AL160" s="12"/>
      <c r="AM160" s="45"/>
      <c r="AN160" s="12"/>
      <c r="AO160" s="12"/>
      <c r="AP160" s="12">
        <v>2</v>
      </c>
      <c r="AQ160" s="12">
        <v>3</v>
      </c>
      <c r="AR160" s="12"/>
      <c r="AS160" s="12"/>
      <c r="AT160" s="130"/>
      <c r="AU160" s="12"/>
      <c r="AV160" s="12"/>
      <c r="AX160" s="172"/>
    </row>
    <row r="161" spans="1:50" ht="15" outlineLevel="1">
      <c r="A161" s="841"/>
      <c r="B161" s="35" t="s">
        <v>522</v>
      </c>
      <c r="C161" s="35"/>
      <c r="D161" s="35"/>
      <c r="E161" s="23"/>
      <c r="F161" s="12"/>
      <c r="G161" s="14"/>
      <c r="H161" s="13"/>
      <c r="I161" s="13"/>
      <c r="J161" s="13"/>
      <c r="K161" s="13"/>
      <c r="L161" s="13">
        <f t="shared" si="6"/>
        <v>25</v>
      </c>
      <c r="M161" s="13">
        <f t="shared" si="7"/>
        <v>25</v>
      </c>
      <c r="N161" s="13"/>
      <c r="O161" s="13"/>
      <c r="P161" s="13"/>
      <c r="Q161" s="13"/>
      <c r="R161" s="13"/>
      <c r="S161" s="207"/>
      <c r="T161" s="13"/>
      <c r="U161" s="13">
        <f t="shared" si="10"/>
        <v>25</v>
      </c>
      <c r="V161" s="12">
        <f t="shared" si="11"/>
        <v>25</v>
      </c>
      <c r="W161" s="13"/>
      <c r="X161" s="12"/>
      <c r="Y161" s="12"/>
      <c r="Z161" s="130"/>
      <c r="AA161" s="23">
        <v>1</v>
      </c>
      <c r="AB161" s="12"/>
      <c r="AC161" s="12"/>
      <c r="AD161" s="12">
        <v>1</v>
      </c>
      <c r="AE161" s="12"/>
      <c r="AF161" s="12"/>
      <c r="AG161" s="136"/>
      <c r="AH161" s="12">
        <v>2</v>
      </c>
      <c r="AI161" s="12">
        <v>4</v>
      </c>
      <c r="AJ161" s="45">
        <v>5</v>
      </c>
      <c r="AK161" s="12">
        <v>2</v>
      </c>
      <c r="AL161" s="12"/>
      <c r="AM161" s="45"/>
      <c r="AN161" s="12"/>
      <c r="AO161" s="12"/>
      <c r="AP161" s="12">
        <v>2</v>
      </c>
      <c r="AQ161" s="12">
        <v>3</v>
      </c>
      <c r="AR161" s="12"/>
      <c r="AS161" s="12">
        <v>5</v>
      </c>
      <c r="AT161" s="130"/>
      <c r="AU161" s="12"/>
      <c r="AV161" s="12"/>
      <c r="AX161" s="172"/>
    </row>
    <row r="162" spans="1:50" ht="15" outlineLevel="1">
      <c r="A162" s="841"/>
      <c r="B162" s="8" t="s">
        <v>86</v>
      </c>
      <c r="C162" s="14"/>
      <c r="D162" s="35"/>
      <c r="E162" s="23"/>
      <c r="F162" s="12"/>
      <c r="G162" s="26"/>
      <c r="H162" s="13"/>
      <c r="I162" s="13"/>
      <c r="J162" s="13"/>
      <c r="K162" s="13"/>
      <c r="L162" s="13">
        <f t="shared" si="6"/>
        <v>292</v>
      </c>
      <c r="M162" s="13">
        <f t="shared" si="7"/>
        <v>292</v>
      </c>
      <c r="N162" s="13"/>
      <c r="O162" s="13"/>
      <c r="P162" s="13"/>
      <c r="Q162" s="13"/>
      <c r="R162" s="13"/>
      <c r="S162" s="207"/>
      <c r="T162" s="13"/>
      <c r="U162" s="13">
        <f t="shared" si="10"/>
        <v>292</v>
      </c>
      <c r="V162" s="12">
        <f t="shared" si="11"/>
        <v>292</v>
      </c>
      <c r="W162" s="13"/>
      <c r="X162" s="12"/>
      <c r="Y162" s="12"/>
      <c r="Z162" s="130"/>
      <c r="AA162" s="23">
        <v>8</v>
      </c>
      <c r="AB162" s="12"/>
      <c r="AC162" s="12"/>
      <c r="AD162" s="12"/>
      <c r="AE162" s="12"/>
      <c r="AF162" s="12">
        <v>4</v>
      </c>
      <c r="AG162" s="136"/>
      <c r="AH162" s="12"/>
      <c r="AI162" s="12">
        <v>16</v>
      </c>
      <c r="AJ162" s="45">
        <v>40</v>
      </c>
      <c r="AK162" s="12">
        <v>16</v>
      </c>
      <c r="AL162" s="12">
        <v>32</v>
      </c>
      <c r="AM162" s="45"/>
      <c r="AN162" s="12">
        <v>48</v>
      </c>
      <c r="AO162" s="12">
        <v>48</v>
      </c>
      <c r="AP162" s="12">
        <v>16</v>
      </c>
      <c r="AQ162" s="12">
        <v>24</v>
      </c>
      <c r="AR162" s="12"/>
      <c r="AS162" s="12">
        <v>40</v>
      </c>
      <c r="AT162" s="130"/>
      <c r="AU162" s="12"/>
      <c r="AV162" s="12"/>
    </row>
    <row r="163" spans="1:50" ht="15" outlineLevel="1">
      <c r="A163" s="841"/>
      <c r="B163" s="8" t="s">
        <v>87</v>
      </c>
      <c r="C163" s="14"/>
      <c r="D163" s="35"/>
      <c r="E163" s="23"/>
      <c r="F163" s="12"/>
      <c r="G163" s="26"/>
      <c r="H163" s="13"/>
      <c r="I163" s="13"/>
      <c r="J163" s="13"/>
      <c r="K163" s="13"/>
      <c r="L163" s="13">
        <f t="shared" si="6"/>
        <v>31</v>
      </c>
      <c r="M163" s="13">
        <f t="shared" si="7"/>
        <v>31</v>
      </c>
      <c r="N163" s="13"/>
      <c r="O163" s="13"/>
      <c r="P163" s="13"/>
      <c r="Q163" s="13"/>
      <c r="R163" s="13"/>
      <c r="S163" s="207"/>
      <c r="T163" s="13"/>
      <c r="U163" s="13">
        <f t="shared" si="10"/>
        <v>31</v>
      </c>
      <c r="V163" s="12">
        <f t="shared" si="11"/>
        <v>31</v>
      </c>
      <c r="W163" s="13"/>
      <c r="X163" s="12"/>
      <c r="Y163" s="12"/>
      <c r="Z163" s="130"/>
      <c r="AA163" s="12"/>
      <c r="AB163" s="12"/>
      <c r="AC163" s="12"/>
      <c r="AD163" s="12"/>
      <c r="AE163" s="12"/>
      <c r="AF163" s="12">
        <v>4</v>
      </c>
      <c r="AG163" s="136"/>
      <c r="AH163" s="12"/>
      <c r="AI163" s="12">
        <v>1</v>
      </c>
      <c r="AJ163" s="45">
        <v>8</v>
      </c>
      <c r="AK163" s="12">
        <v>4</v>
      </c>
      <c r="AL163" s="12"/>
      <c r="AM163" s="45"/>
      <c r="AN163" s="12">
        <v>2</v>
      </c>
      <c r="AO163" s="12">
        <v>2</v>
      </c>
      <c r="AP163" s="12">
        <v>1</v>
      </c>
      <c r="AQ163" s="12">
        <v>1</v>
      </c>
      <c r="AR163" s="12"/>
      <c r="AS163" s="12">
        <v>8</v>
      </c>
      <c r="AT163" s="130"/>
      <c r="AU163" s="12"/>
      <c r="AV163" s="12"/>
    </row>
    <row r="164" spans="1:50" ht="15" outlineLevel="1">
      <c r="A164" s="841"/>
      <c r="B164" s="35" t="s">
        <v>88</v>
      </c>
      <c r="C164" s="14"/>
      <c r="D164" s="35"/>
      <c r="E164" s="23"/>
      <c r="F164" s="12"/>
      <c r="G164" s="14"/>
      <c r="H164" s="13"/>
      <c r="I164" s="13"/>
      <c r="J164" s="13"/>
      <c r="K164" s="13"/>
      <c r="L164" s="13">
        <f t="shared" si="6"/>
        <v>78</v>
      </c>
      <c r="M164" s="13">
        <f t="shared" si="7"/>
        <v>78</v>
      </c>
      <c r="N164" s="13"/>
      <c r="O164" s="13"/>
      <c r="P164" s="13"/>
      <c r="Q164" s="13"/>
      <c r="R164" s="13"/>
      <c r="S164" s="207"/>
      <c r="T164" s="13"/>
      <c r="U164" s="13">
        <f t="shared" si="10"/>
        <v>78</v>
      </c>
      <c r="V164" s="12">
        <f t="shared" si="11"/>
        <v>78</v>
      </c>
      <c r="W164" s="13"/>
      <c r="X164" s="12"/>
      <c r="Y164" s="12"/>
      <c r="Z164" s="130"/>
      <c r="AA164" s="23">
        <v>4</v>
      </c>
      <c r="AB164" s="12"/>
      <c r="AC164" s="12"/>
      <c r="AD164" s="12" t="s">
        <v>552</v>
      </c>
      <c r="AE164" s="12">
        <v>2</v>
      </c>
      <c r="AF164" s="12"/>
      <c r="AG164" s="136"/>
      <c r="AH164" s="12">
        <v>4</v>
      </c>
      <c r="AI164" s="12">
        <v>18</v>
      </c>
      <c r="AJ164" s="45">
        <v>10</v>
      </c>
      <c r="AK164" s="12"/>
      <c r="AL164" s="12">
        <v>8</v>
      </c>
      <c r="AM164" s="45"/>
      <c r="AN164" s="12">
        <v>6</v>
      </c>
      <c r="AO164" s="12">
        <v>6</v>
      </c>
      <c r="AP164" s="12">
        <v>4</v>
      </c>
      <c r="AQ164" s="12">
        <v>6</v>
      </c>
      <c r="AR164" s="12"/>
      <c r="AS164" s="12">
        <v>10</v>
      </c>
      <c r="AT164" s="130"/>
      <c r="AU164" s="12"/>
      <c r="AV164" s="12"/>
    </row>
    <row r="165" spans="1:50" ht="15" outlineLevel="1">
      <c r="A165" s="841"/>
      <c r="B165" s="35" t="s">
        <v>523</v>
      </c>
      <c r="C165" s="14"/>
      <c r="D165" s="35"/>
      <c r="E165" s="23"/>
      <c r="F165" s="12"/>
      <c r="G165" s="14"/>
      <c r="H165" s="13"/>
      <c r="I165" s="13"/>
      <c r="J165" s="13"/>
      <c r="K165" s="13"/>
      <c r="L165" s="13">
        <f t="shared" si="6"/>
        <v>68</v>
      </c>
      <c r="M165" s="13">
        <f t="shared" si="7"/>
        <v>68</v>
      </c>
      <c r="N165" s="13"/>
      <c r="O165" s="13"/>
      <c r="P165" s="13"/>
      <c r="Q165" s="13"/>
      <c r="R165" s="13"/>
      <c r="S165" s="207"/>
      <c r="T165" s="13"/>
      <c r="U165" s="13">
        <f t="shared" si="10"/>
        <v>68</v>
      </c>
      <c r="V165" s="12">
        <f t="shared" si="11"/>
        <v>68</v>
      </c>
      <c r="W165" s="13"/>
      <c r="X165" s="12"/>
      <c r="Y165" s="12"/>
      <c r="Z165" s="130"/>
      <c r="AA165" s="23">
        <v>4</v>
      </c>
      <c r="AB165" s="12"/>
      <c r="AC165" s="12"/>
      <c r="AD165" s="12" t="s">
        <v>553</v>
      </c>
      <c r="AE165" s="12">
        <v>2</v>
      </c>
      <c r="AF165" s="12"/>
      <c r="AG165" s="136"/>
      <c r="AH165" s="12">
        <v>4</v>
      </c>
      <c r="AI165" s="12">
        <v>12</v>
      </c>
      <c r="AJ165" s="45">
        <v>8</v>
      </c>
      <c r="AK165" s="12"/>
      <c r="AL165" s="12">
        <v>8</v>
      </c>
      <c r="AM165" s="45"/>
      <c r="AN165" s="12">
        <v>6</v>
      </c>
      <c r="AO165" s="12">
        <v>6</v>
      </c>
      <c r="AP165" s="12">
        <v>4</v>
      </c>
      <c r="AQ165" s="12">
        <v>6</v>
      </c>
      <c r="AR165" s="12"/>
      <c r="AS165" s="12">
        <v>8</v>
      </c>
      <c r="AT165" s="130"/>
      <c r="AU165" s="12"/>
      <c r="AV165" s="12"/>
    </row>
    <row r="166" spans="1:50" ht="15" outlineLevel="1">
      <c r="A166" s="821"/>
      <c r="B166" s="14" t="s">
        <v>394</v>
      </c>
      <c r="C166" s="14"/>
      <c r="D166" s="14"/>
      <c r="E166" s="12"/>
      <c r="F166" s="12"/>
      <c r="G166" s="14" t="s">
        <v>45</v>
      </c>
      <c r="H166" s="13"/>
      <c r="I166" s="13"/>
      <c r="J166" s="13"/>
      <c r="K166" s="13"/>
      <c r="L166" s="13">
        <f t="shared" si="6"/>
        <v>146</v>
      </c>
      <c r="M166" s="13">
        <f t="shared" si="7"/>
        <v>146</v>
      </c>
      <c r="N166" s="13"/>
      <c r="O166" s="13"/>
      <c r="P166" s="13"/>
      <c r="Q166" s="13"/>
      <c r="R166" s="13"/>
      <c r="S166" s="207"/>
      <c r="T166" s="13"/>
      <c r="U166" s="13">
        <f t="shared" si="10"/>
        <v>146</v>
      </c>
      <c r="V166" s="12">
        <f t="shared" si="11"/>
        <v>146</v>
      </c>
      <c r="W166" s="13"/>
      <c r="X166" s="12"/>
      <c r="Y166" s="12"/>
      <c r="Z166" s="130"/>
      <c r="AA166" s="23">
        <v>8</v>
      </c>
      <c r="AB166" s="12"/>
      <c r="AC166" s="12"/>
      <c r="AD166" s="12" t="s">
        <v>554</v>
      </c>
      <c r="AE166" s="12">
        <v>4</v>
      </c>
      <c r="AF166" s="12"/>
      <c r="AG166" s="136"/>
      <c r="AH166" s="12">
        <v>8</v>
      </c>
      <c r="AI166" s="12">
        <v>30</v>
      </c>
      <c r="AJ166" s="45">
        <v>18</v>
      </c>
      <c r="AK166" s="12">
        <v>8</v>
      </c>
      <c r="AL166" s="12">
        <v>8</v>
      </c>
      <c r="AM166" s="45"/>
      <c r="AN166" s="12">
        <v>12</v>
      </c>
      <c r="AO166" s="12">
        <v>12</v>
      </c>
      <c r="AP166" s="12">
        <v>8</v>
      </c>
      <c r="AQ166" s="12">
        <v>12</v>
      </c>
      <c r="AR166" s="12"/>
      <c r="AS166" s="12">
        <v>18</v>
      </c>
      <c r="AT166" s="130"/>
      <c r="AU166" s="12"/>
      <c r="AV166" s="12"/>
    </row>
    <row r="167" spans="1:50" ht="15" outlineLevel="1">
      <c r="A167" s="851" t="s">
        <v>107</v>
      </c>
      <c r="B167" s="14" t="s">
        <v>397</v>
      </c>
      <c r="C167" s="36" t="s">
        <v>444</v>
      </c>
      <c r="D167" s="14"/>
      <c r="E167" s="12"/>
      <c r="F167" s="12"/>
      <c r="G167" s="14"/>
      <c r="H167" s="13"/>
      <c r="I167" s="13"/>
      <c r="J167" s="13"/>
      <c r="K167" s="13"/>
      <c r="L167" s="13">
        <f t="shared" si="6"/>
        <v>7</v>
      </c>
      <c r="M167" s="13">
        <f t="shared" si="7"/>
        <v>7</v>
      </c>
      <c r="N167" s="13"/>
      <c r="O167" s="13"/>
      <c r="P167" s="13"/>
      <c r="Q167" s="13"/>
      <c r="R167" s="13"/>
      <c r="S167" s="207"/>
      <c r="T167" s="13"/>
      <c r="U167" s="13">
        <f t="shared" si="10"/>
        <v>7</v>
      </c>
      <c r="V167" s="12">
        <f t="shared" si="11"/>
        <v>7</v>
      </c>
      <c r="W167" s="13"/>
      <c r="X167" s="12"/>
      <c r="Y167" s="12"/>
      <c r="Z167" s="130"/>
      <c r="AA167" s="215"/>
      <c r="AB167" s="12"/>
      <c r="AC167" s="12"/>
      <c r="AD167" s="15"/>
      <c r="AE167" s="15"/>
      <c r="AF167" s="12"/>
      <c r="AG167" s="136"/>
      <c r="AH167" s="12">
        <v>2</v>
      </c>
      <c r="AI167" s="12">
        <v>5</v>
      </c>
      <c r="AJ167" s="45"/>
      <c r="AK167" s="159">
        <v>0</v>
      </c>
      <c r="AL167" s="12"/>
      <c r="AM167" s="45"/>
      <c r="AN167" s="12"/>
      <c r="AO167" s="12"/>
      <c r="AP167" s="12"/>
      <c r="AQ167" s="12"/>
      <c r="AR167" s="12"/>
      <c r="AS167" s="12"/>
      <c r="AT167" s="130"/>
      <c r="AU167" s="12"/>
      <c r="AV167" s="12"/>
      <c r="AX167" s="172"/>
    </row>
    <row r="168" spans="1:50" ht="15" outlineLevel="1">
      <c r="A168" s="851"/>
      <c r="B168" s="14" t="s">
        <v>555</v>
      </c>
      <c r="C168" s="36" t="s">
        <v>444</v>
      </c>
      <c r="D168" s="14"/>
      <c r="E168" s="12"/>
      <c r="F168" s="12"/>
      <c r="G168" s="14"/>
      <c r="H168" s="13"/>
      <c r="I168" s="13"/>
      <c r="J168" s="13"/>
      <c r="K168" s="13"/>
      <c r="L168" s="13">
        <f t="shared" si="6"/>
        <v>7</v>
      </c>
      <c r="M168" s="13">
        <f t="shared" si="7"/>
        <v>7</v>
      </c>
      <c r="N168" s="13"/>
      <c r="O168" s="13"/>
      <c r="P168" s="13"/>
      <c r="Q168" s="13"/>
      <c r="R168" s="13"/>
      <c r="S168" s="207"/>
      <c r="T168" s="13"/>
      <c r="U168" s="13">
        <f t="shared" si="10"/>
        <v>7</v>
      </c>
      <c r="V168" s="12">
        <f t="shared" si="11"/>
        <v>7</v>
      </c>
      <c r="W168" s="13"/>
      <c r="X168" s="12"/>
      <c r="Y168" s="12"/>
      <c r="Z168" s="130"/>
      <c r="AA168" s="215"/>
      <c r="AB168" s="12"/>
      <c r="AC168" s="12"/>
      <c r="AD168" s="15"/>
      <c r="AE168" s="15"/>
      <c r="AF168" s="12"/>
      <c r="AG168" s="136"/>
      <c r="AH168" s="12">
        <v>2</v>
      </c>
      <c r="AI168" s="12">
        <v>5</v>
      </c>
      <c r="AJ168" s="45"/>
      <c r="AK168" s="12"/>
      <c r="AL168" s="12"/>
      <c r="AM168" s="45"/>
      <c r="AN168" s="12"/>
      <c r="AO168" s="12"/>
      <c r="AP168" s="12"/>
      <c r="AQ168" s="12"/>
      <c r="AR168" s="12"/>
      <c r="AS168" s="12"/>
      <c r="AT168" s="130"/>
      <c r="AU168" s="12"/>
      <c r="AV168" s="12"/>
    </row>
    <row r="169" spans="1:50" ht="15" outlineLevel="1">
      <c r="A169" s="851"/>
      <c r="B169" s="14" t="s">
        <v>47</v>
      </c>
      <c r="C169" s="36" t="s">
        <v>444</v>
      </c>
      <c r="D169" s="14"/>
      <c r="E169" s="12"/>
      <c r="F169" s="12"/>
      <c r="G169" s="14"/>
      <c r="H169" s="13"/>
      <c r="I169" s="13"/>
      <c r="J169" s="13"/>
      <c r="K169" s="13"/>
      <c r="L169" s="13">
        <f t="shared" si="6"/>
        <v>32</v>
      </c>
      <c r="M169" s="13">
        <f t="shared" si="7"/>
        <v>32</v>
      </c>
      <c r="N169" s="13"/>
      <c r="O169" s="13"/>
      <c r="P169" s="13"/>
      <c r="Q169" s="13"/>
      <c r="R169" s="13"/>
      <c r="S169" s="207"/>
      <c r="T169" s="13"/>
      <c r="U169" s="13">
        <f t="shared" si="10"/>
        <v>32</v>
      </c>
      <c r="V169" s="12">
        <f t="shared" si="11"/>
        <v>32</v>
      </c>
      <c r="W169" s="13"/>
      <c r="X169" s="12"/>
      <c r="Y169" s="12"/>
      <c r="Z169" s="130"/>
      <c r="AA169" s="215"/>
      <c r="AB169" s="12"/>
      <c r="AC169" s="12"/>
      <c r="AD169" s="15"/>
      <c r="AE169" s="15"/>
      <c r="AF169" s="12"/>
      <c r="AG169" s="136"/>
      <c r="AH169" s="12">
        <v>2</v>
      </c>
      <c r="AI169" s="12">
        <v>9</v>
      </c>
      <c r="AJ169" s="45">
        <v>5</v>
      </c>
      <c r="AK169" s="159">
        <v>2</v>
      </c>
      <c r="AL169" s="12">
        <v>4</v>
      </c>
      <c r="AM169" s="45"/>
      <c r="AN169" s="12"/>
      <c r="AO169" s="12"/>
      <c r="AP169" s="12">
        <v>2</v>
      </c>
      <c r="AQ169" s="12">
        <v>3</v>
      </c>
      <c r="AR169" s="12"/>
      <c r="AS169" s="12">
        <v>5</v>
      </c>
      <c r="AT169" s="130"/>
      <c r="AU169" s="12"/>
      <c r="AV169" s="12"/>
      <c r="AX169" s="172"/>
    </row>
    <row r="170" spans="1:50" ht="15.75" customHeight="1">
      <c r="A170" s="18" t="s">
        <v>50</v>
      </c>
      <c r="B170" s="21"/>
      <c r="C170" s="21"/>
      <c r="D170" s="21"/>
      <c r="E170" s="19"/>
      <c r="F170" s="19"/>
      <c r="G170" s="21"/>
      <c r="H170" s="20"/>
      <c r="I170" s="20"/>
      <c r="J170" s="20"/>
      <c r="K170" s="20"/>
      <c r="L170" s="20">
        <f t="shared" si="6"/>
        <v>0</v>
      </c>
      <c r="M170" s="20">
        <f t="shared" si="7"/>
        <v>0</v>
      </c>
      <c r="N170" s="20"/>
      <c r="O170" s="20"/>
      <c r="P170" s="20"/>
      <c r="Q170" s="20"/>
      <c r="R170" s="20"/>
      <c r="S170" s="20"/>
      <c r="T170" s="20"/>
      <c r="U170" s="20"/>
      <c r="V170" s="203"/>
      <c r="W170" s="20"/>
      <c r="X170" s="203"/>
      <c r="Y170" s="203"/>
      <c r="Z170" s="203"/>
      <c r="AA170" s="203"/>
      <c r="AB170" s="203"/>
      <c r="AC170" s="203"/>
      <c r="AD170" s="203"/>
      <c r="AE170" s="203"/>
      <c r="AF170" s="203"/>
      <c r="AG170" s="203"/>
      <c r="AH170" s="203"/>
      <c r="AI170" s="203"/>
      <c r="AJ170" s="194"/>
      <c r="AK170" s="203"/>
      <c r="AL170" s="203"/>
      <c r="AM170" s="194"/>
      <c r="AN170" s="203"/>
      <c r="AO170" s="203"/>
      <c r="AP170" s="203"/>
      <c r="AQ170" s="203"/>
      <c r="AR170" s="203"/>
      <c r="AS170" s="203"/>
      <c r="AT170" s="203"/>
      <c r="AU170" s="203"/>
      <c r="AV170" s="203"/>
    </row>
    <row r="171" spans="1:50" ht="15.75" customHeight="1" outlineLevel="1">
      <c r="A171" s="6" t="s">
        <v>556</v>
      </c>
      <c r="B171" s="7"/>
      <c r="C171" s="7"/>
      <c r="D171" s="7"/>
      <c r="E171" s="160"/>
      <c r="F171" s="7"/>
      <c r="G171" s="7"/>
      <c r="H171" s="7"/>
      <c r="I171" s="7"/>
      <c r="J171" s="7"/>
      <c r="K171" s="7"/>
      <c r="L171" s="7">
        <f t="shared" si="6"/>
        <v>0</v>
      </c>
      <c r="M171" s="7">
        <f t="shared" si="7"/>
        <v>0</v>
      </c>
      <c r="N171" s="7"/>
      <c r="O171" s="7"/>
      <c r="P171" s="7"/>
      <c r="Q171" s="7"/>
      <c r="R171" s="7"/>
      <c r="S171" s="7"/>
      <c r="T171" s="7"/>
      <c r="U171" s="7"/>
      <c r="V171" s="7"/>
      <c r="W171" s="7"/>
      <c r="X171" s="7"/>
      <c r="Y171" s="7"/>
      <c r="Z171" s="7"/>
      <c r="AA171" s="7"/>
      <c r="AB171" s="10"/>
      <c r="AC171" s="10"/>
      <c r="AD171" s="7"/>
      <c r="AE171" s="7"/>
      <c r="AF171" s="7"/>
      <c r="AG171" s="7"/>
      <c r="AH171" s="7"/>
      <c r="AI171" s="7"/>
      <c r="AJ171" s="7"/>
      <c r="AK171" s="10"/>
      <c r="AL171" s="10"/>
      <c r="AM171" s="7"/>
      <c r="AN171" s="10"/>
      <c r="AO171" s="10"/>
      <c r="AP171" s="160"/>
      <c r="AQ171" s="216"/>
      <c r="AR171" s="160"/>
      <c r="AS171" s="160"/>
      <c r="AT171" s="7"/>
      <c r="AU171" s="7"/>
      <c r="AV171" s="7"/>
    </row>
    <row r="172" spans="1:50" ht="15.75" customHeight="1" outlineLevel="1">
      <c r="A172" s="8" t="s">
        <v>556</v>
      </c>
      <c r="B172" s="8" t="s">
        <v>25</v>
      </c>
      <c r="C172" s="8"/>
      <c r="D172" s="8"/>
      <c r="E172" s="23"/>
      <c r="F172" s="8"/>
      <c r="G172" s="8" t="s">
        <v>24</v>
      </c>
      <c r="H172" s="8"/>
      <c r="I172" s="23" t="s">
        <v>58</v>
      </c>
      <c r="J172" s="8"/>
      <c r="K172" s="8"/>
      <c r="L172" s="8">
        <f t="shared" si="6"/>
        <v>0</v>
      </c>
      <c r="M172" s="8">
        <f t="shared" si="7"/>
        <v>45</v>
      </c>
      <c r="N172" s="8"/>
      <c r="O172" s="8"/>
      <c r="P172" s="8"/>
      <c r="Q172" s="8"/>
      <c r="R172" s="8"/>
      <c r="S172" s="8"/>
      <c r="T172" s="8"/>
      <c r="U172" s="8"/>
      <c r="V172" s="23">
        <f>SUM(W172:AS172)</f>
        <v>45</v>
      </c>
      <c r="W172" s="8"/>
      <c r="X172" s="23">
        <v>4</v>
      </c>
      <c r="Y172" s="8"/>
      <c r="Z172" s="8"/>
      <c r="AA172" s="8"/>
      <c r="AB172" s="9"/>
      <c r="AC172" s="9"/>
      <c r="AD172" s="8"/>
      <c r="AE172" s="8"/>
      <c r="AF172" s="8"/>
      <c r="AG172" s="8"/>
      <c r="AH172" s="23">
        <v>2</v>
      </c>
      <c r="AI172" s="23">
        <v>6</v>
      </c>
      <c r="AJ172" s="23">
        <v>9</v>
      </c>
      <c r="AK172" s="23">
        <v>2</v>
      </c>
      <c r="AL172" s="23">
        <v>16</v>
      </c>
      <c r="AM172" s="8"/>
      <c r="AN172" s="23">
        <v>2</v>
      </c>
      <c r="AO172" s="23">
        <v>2</v>
      </c>
      <c r="AP172" s="23">
        <v>0</v>
      </c>
      <c r="AQ172" s="23">
        <v>2</v>
      </c>
      <c r="AR172" s="23"/>
      <c r="AS172" s="23"/>
      <c r="AT172" s="52">
        <v>4</v>
      </c>
      <c r="AU172" s="8"/>
      <c r="AV172" s="8"/>
      <c r="AX172" s="172"/>
    </row>
    <row r="173" spans="1:50" ht="15.75" customHeight="1" outlineLevel="1">
      <c r="A173" s="8" t="s">
        <v>557</v>
      </c>
      <c r="B173" s="8" t="s">
        <v>558</v>
      </c>
      <c r="C173" s="8"/>
      <c r="D173" s="8"/>
      <c r="E173" s="23"/>
      <c r="F173" s="8"/>
      <c r="G173" s="8" t="s">
        <v>559</v>
      </c>
      <c r="H173" s="8"/>
      <c r="I173" s="23" t="s">
        <v>58</v>
      </c>
      <c r="J173" s="8"/>
      <c r="K173" s="8"/>
      <c r="L173" s="8">
        <f t="shared" si="6"/>
        <v>0</v>
      </c>
      <c r="M173" s="8">
        <f t="shared" si="7"/>
        <v>20</v>
      </c>
      <c r="N173" s="8"/>
      <c r="O173" s="8"/>
      <c r="P173" s="8"/>
      <c r="Q173" s="8"/>
      <c r="R173" s="8"/>
      <c r="S173" s="8"/>
      <c r="T173" s="8"/>
      <c r="U173" s="8"/>
      <c r="V173" s="23">
        <f>SUM(W173:AS173)</f>
        <v>20</v>
      </c>
      <c r="W173" s="8"/>
      <c r="X173" s="23"/>
      <c r="Y173" s="8"/>
      <c r="Z173" s="8"/>
      <c r="AA173" s="8"/>
      <c r="AB173" s="9"/>
      <c r="AC173" s="9"/>
      <c r="AD173" s="8"/>
      <c r="AE173" s="8"/>
      <c r="AF173" s="8"/>
      <c r="AG173" s="8"/>
      <c r="AH173" s="23">
        <v>2</v>
      </c>
      <c r="AI173" s="23">
        <v>4</v>
      </c>
      <c r="AJ173" s="8"/>
      <c r="AK173" s="23">
        <v>4</v>
      </c>
      <c r="AL173" s="23"/>
      <c r="AM173" s="8"/>
      <c r="AN173" s="23">
        <v>4</v>
      </c>
      <c r="AO173" s="23">
        <v>4</v>
      </c>
      <c r="AP173" s="23">
        <v>0</v>
      </c>
      <c r="AQ173" s="23">
        <v>2</v>
      </c>
      <c r="AR173" s="23"/>
      <c r="AS173" s="23"/>
      <c r="AT173" s="52"/>
      <c r="AU173" s="8"/>
      <c r="AV173" s="8"/>
    </row>
    <row r="174" spans="1:50" ht="15.75" customHeight="1" outlineLevel="1">
      <c r="A174" s="8" t="s">
        <v>557</v>
      </c>
      <c r="B174" s="8" t="s">
        <v>560</v>
      </c>
      <c r="C174" s="8"/>
      <c r="D174" s="8"/>
      <c r="E174" s="23"/>
      <c r="F174" s="8"/>
      <c r="G174" s="8" t="s">
        <v>24</v>
      </c>
      <c r="H174" s="8"/>
      <c r="I174" s="23" t="s">
        <v>58</v>
      </c>
      <c r="J174" s="8"/>
      <c r="K174" s="8"/>
      <c r="L174" s="8">
        <f t="shared" si="6"/>
        <v>0</v>
      </c>
      <c r="M174" s="8">
        <f t="shared" si="7"/>
        <v>64</v>
      </c>
      <c r="N174" s="8"/>
      <c r="O174" s="8"/>
      <c r="P174" s="8"/>
      <c r="Q174" s="8"/>
      <c r="R174" s="8"/>
      <c r="S174" s="8"/>
      <c r="T174" s="8"/>
      <c r="U174" s="8"/>
      <c r="V174" s="23">
        <f>SUM(W174:AS174)</f>
        <v>64</v>
      </c>
      <c r="W174" s="8"/>
      <c r="X174" s="23">
        <v>4</v>
      </c>
      <c r="Y174" s="8"/>
      <c r="Z174" s="8"/>
      <c r="AA174" s="8"/>
      <c r="AB174" s="9"/>
      <c r="AC174" s="9"/>
      <c r="AD174" s="23">
        <v>6</v>
      </c>
      <c r="AE174" s="23">
        <v>2</v>
      </c>
      <c r="AF174" s="8"/>
      <c r="AG174" s="8"/>
      <c r="AH174" s="23">
        <v>2</v>
      </c>
      <c r="AI174" s="23">
        <v>4</v>
      </c>
      <c r="AJ174" s="8"/>
      <c r="AK174" s="23">
        <v>2</v>
      </c>
      <c r="AL174" s="23"/>
      <c r="AM174" s="23">
        <v>16</v>
      </c>
      <c r="AN174" s="23">
        <v>4</v>
      </c>
      <c r="AO174" s="23">
        <v>4</v>
      </c>
      <c r="AP174" s="23">
        <v>8</v>
      </c>
      <c r="AQ174" s="23">
        <v>12</v>
      </c>
      <c r="AR174" s="23"/>
      <c r="AS174" s="23"/>
      <c r="AT174" s="52"/>
      <c r="AU174" s="8"/>
      <c r="AV174" s="8"/>
    </row>
    <row r="175" spans="1:50" ht="15.75" customHeight="1" outlineLevel="1">
      <c r="A175" s="6" t="s">
        <v>561</v>
      </c>
      <c r="B175" s="7"/>
      <c r="C175" s="7"/>
      <c r="D175" s="7"/>
      <c r="E175" s="160"/>
      <c r="F175" s="7"/>
      <c r="G175" s="7"/>
      <c r="H175" s="7"/>
      <c r="I175" s="7"/>
      <c r="J175" s="7"/>
      <c r="K175" s="7"/>
      <c r="L175" s="7">
        <f t="shared" si="6"/>
        <v>0</v>
      </c>
      <c r="M175" s="7">
        <f t="shared" si="7"/>
        <v>0</v>
      </c>
      <c r="N175" s="7"/>
      <c r="O175" s="7"/>
      <c r="P175" s="7"/>
      <c r="Q175" s="7"/>
      <c r="R175" s="7"/>
      <c r="S175" s="7"/>
      <c r="T175" s="7"/>
      <c r="U175" s="7"/>
      <c r="V175" s="160"/>
      <c r="W175" s="7"/>
      <c r="X175" s="160"/>
      <c r="Y175" s="7"/>
      <c r="Z175" s="7"/>
      <c r="AA175" s="7"/>
      <c r="AB175" s="10"/>
      <c r="AC175" s="10"/>
      <c r="AD175" s="160"/>
      <c r="AE175" s="160"/>
      <c r="AF175" s="7"/>
      <c r="AG175" s="7"/>
      <c r="AH175" s="160"/>
      <c r="AI175" s="160"/>
      <c r="AJ175" s="7"/>
      <c r="AK175" s="160"/>
      <c r="AL175" s="160"/>
      <c r="AM175" s="7"/>
      <c r="AN175" s="160"/>
      <c r="AO175" s="160"/>
      <c r="AP175" s="160"/>
      <c r="AQ175" s="160"/>
      <c r="AR175" s="160"/>
      <c r="AS175" s="160"/>
      <c r="AT175" s="160"/>
      <c r="AU175" s="7"/>
      <c r="AV175" s="7"/>
    </row>
    <row r="176" spans="1:50" ht="15.75" customHeight="1" outlineLevel="1">
      <c r="A176" s="8" t="s">
        <v>9</v>
      </c>
      <c r="B176" s="8" t="s">
        <v>562</v>
      </c>
      <c r="C176" s="8"/>
      <c r="D176" s="8"/>
      <c r="E176" s="23" t="s">
        <v>4</v>
      </c>
      <c r="F176" s="8"/>
      <c r="G176" s="8"/>
      <c r="H176" s="8"/>
      <c r="I176" s="23" t="s">
        <v>58</v>
      </c>
      <c r="J176" s="8"/>
      <c r="K176" s="8"/>
      <c r="L176" s="27">
        <f t="shared" si="6"/>
        <v>0</v>
      </c>
      <c r="M176" s="27">
        <f t="shared" si="7"/>
        <v>539</v>
      </c>
      <c r="N176" s="8"/>
      <c r="O176" s="8"/>
      <c r="P176" s="8"/>
      <c r="Q176" s="8"/>
      <c r="R176" s="8"/>
      <c r="S176" s="8"/>
      <c r="T176" s="27">
        <f>V176-AJ176</f>
        <v>442</v>
      </c>
      <c r="U176" s="27"/>
      <c r="V176" s="23">
        <f t="shared" ref="V176:V181" si="12">SUM(W176:AS176)</f>
        <v>539</v>
      </c>
      <c r="W176" s="8"/>
      <c r="X176" s="23">
        <v>26</v>
      </c>
      <c r="Y176" s="8"/>
      <c r="Z176" s="8"/>
      <c r="AA176" s="8"/>
      <c r="AB176" s="9"/>
      <c r="AC176" s="9"/>
      <c r="AD176" s="23">
        <v>6</v>
      </c>
      <c r="AE176" s="23">
        <v>2</v>
      </c>
      <c r="AF176" s="8"/>
      <c r="AG176" s="8"/>
      <c r="AH176" s="23">
        <v>24</v>
      </c>
      <c r="AI176" s="191">
        <v>36</v>
      </c>
      <c r="AJ176" s="52">
        <v>97</v>
      </c>
      <c r="AK176" s="23"/>
      <c r="AL176" s="23">
        <v>16</v>
      </c>
      <c r="AM176" s="8"/>
      <c r="AN176" s="191">
        <v>24</v>
      </c>
      <c r="AO176" s="191">
        <v>24</v>
      </c>
      <c r="AP176" s="191">
        <v>96</v>
      </c>
      <c r="AQ176" s="217">
        <v>188</v>
      </c>
      <c r="AR176" s="23"/>
      <c r="AS176" s="23"/>
      <c r="AT176" s="52">
        <v>48</v>
      </c>
      <c r="AU176" s="8"/>
      <c r="AV176" s="8"/>
      <c r="AX176" s="172"/>
    </row>
    <row r="177" spans="1:48" ht="15.75" customHeight="1" outlineLevel="1">
      <c r="A177" s="8" t="s">
        <v>9</v>
      </c>
      <c r="B177" s="8" t="s">
        <v>563</v>
      </c>
      <c r="C177" s="8"/>
      <c r="D177" s="8"/>
      <c r="E177" s="23" t="s">
        <v>5</v>
      </c>
      <c r="F177" s="8"/>
      <c r="G177" s="8"/>
      <c r="H177" s="8"/>
      <c r="I177" s="23" t="s">
        <v>564</v>
      </c>
      <c r="J177" s="8"/>
      <c r="K177" s="8"/>
      <c r="L177" s="27">
        <f t="shared" si="6"/>
        <v>0</v>
      </c>
      <c r="M177" s="27">
        <f t="shared" si="7"/>
        <v>316</v>
      </c>
      <c r="N177" s="8"/>
      <c r="O177" s="8"/>
      <c r="P177" s="8"/>
      <c r="Q177" s="8"/>
      <c r="R177" s="8"/>
      <c r="S177" s="8"/>
      <c r="T177" s="27">
        <v>192</v>
      </c>
      <c r="U177" s="27"/>
      <c r="V177" s="23">
        <f t="shared" si="12"/>
        <v>316</v>
      </c>
      <c r="W177" s="8"/>
      <c r="X177" s="23"/>
      <c r="Y177" s="8"/>
      <c r="Z177" s="8"/>
      <c r="AA177" s="8"/>
      <c r="AB177" s="9"/>
      <c r="AC177" s="9"/>
      <c r="AD177" s="8"/>
      <c r="AE177" s="8"/>
      <c r="AF177" s="8"/>
      <c r="AG177" s="8"/>
      <c r="AH177" s="23">
        <v>2</v>
      </c>
      <c r="AI177" s="191">
        <v>24</v>
      </c>
      <c r="AJ177" s="8"/>
      <c r="AK177" s="23"/>
      <c r="AL177" s="23"/>
      <c r="AM177" s="191">
        <v>192</v>
      </c>
      <c r="AN177" s="191">
        <v>48</v>
      </c>
      <c r="AO177" s="191">
        <v>48</v>
      </c>
      <c r="AP177" s="191">
        <v>0</v>
      </c>
      <c r="AQ177" s="191">
        <v>2</v>
      </c>
      <c r="AR177" s="23"/>
      <c r="AS177" s="23"/>
      <c r="AT177" s="52"/>
      <c r="AU177" s="8"/>
      <c r="AV177" s="8"/>
    </row>
    <row r="178" spans="1:48" ht="15.75" customHeight="1" outlineLevel="1">
      <c r="A178" s="218" t="s">
        <v>9</v>
      </c>
      <c r="B178" s="218" t="s">
        <v>565</v>
      </c>
      <c r="C178" s="218"/>
      <c r="D178" s="218"/>
      <c r="E178" s="219" t="s">
        <v>566</v>
      </c>
      <c r="F178" s="218"/>
      <c r="G178" s="218"/>
      <c r="H178" s="218"/>
      <c r="I178" s="219" t="s">
        <v>564</v>
      </c>
      <c r="J178" s="218"/>
      <c r="K178" s="218"/>
      <c r="L178" s="218">
        <f t="shared" si="6"/>
        <v>0</v>
      </c>
      <c r="M178" s="218">
        <f t="shared" si="7"/>
        <v>0</v>
      </c>
      <c r="N178" s="218"/>
      <c r="O178" s="218"/>
      <c r="P178" s="218"/>
      <c r="Q178" s="218"/>
      <c r="R178" s="218"/>
      <c r="S178" s="218"/>
      <c r="T178" s="218"/>
      <c r="U178" s="218"/>
      <c r="V178" s="219">
        <f t="shared" si="12"/>
        <v>0</v>
      </c>
      <c r="W178" s="218"/>
      <c r="X178" s="219"/>
      <c r="Y178" s="218"/>
      <c r="Z178" s="218"/>
      <c r="AA178" s="218"/>
      <c r="AB178" s="220"/>
      <c r="AC178" s="220"/>
      <c r="AD178" s="218"/>
      <c r="AE178" s="218"/>
      <c r="AF178" s="218"/>
      <c r="AG178" s="218"/>
      <c r="AH178" s="219">
        <v>0</v>
      </c>
      <c r="AI178" s="219">
        <v>0</v>
      </c>
      <c r="AJ178" s="218"/>
      <c r="AK178" s="219"/>
      <c r="AL178" s="219"/>
      <c r="AM178" s="218"/>
      <c r="AN178" s="219"/>
      <c r="AO178" s="219"/>
      <c r="AP178" s="219">
        <v>0</v>
      </c>
      <c r="AQ178" s="219">
        <v>0</v>
      </c>
      <c r="AR178" s="219"/>
      <c r="AS178" s="219"/>
      <c r="AT178" s="219"/>
      <c r="AU178" s="218"/>
      <c r="AV178" s="218"/>
    </row>
    <row r="179" spans="1:48" ht="15.75" customHeight="1" outlineLevel="1">
      <c r="A179" s="8" t="s">
        <v>9</v>
      </c>
      <c r="B179" s="8" t="s">
        <v>567</v>
      </c>
      <c r="C179" s="8"/>
      <c r="D179" s="8"/>
      <c r="E179" s="23" t="s">
        <v>6</v>
      </c>
      <c r="F179" s="8"/>
      <c r="G179" s="8"/>
      <c r="H179" s="8"/>
      <c r="I179" s="23" t="s">
        <v>564</v>
      </c>
      <c r="J179" s="8"/>
      <c r="K179" s="8"/>
      <c r="L179" s="27">
        <f t="shared" si="6"/>
        <v>0</v>
      </c>
      <c r="M179" s="27">
        <f t="shared" si="7"/>
        <v>172</v>
      </c>
      <c r="N179" s="8"/>
      <c r="O179" s="8"/>
      <c r="P179" s="8"/>
      <c r="Q179" s="8"/>
      <c r="R179" s="8"/>
      <c r="S179" s="8"/>
      <c r="T179" s="27">
        <v>120</v>
      </c>
      <c r="U179" s="27"/>
      <c r="V179" s="23">
        <f t="shared" si="12"/>
        <v>172</v>
      </c>
      <c r="W179" s="8"/>
      <c r="X179" s="23"/>
      <c r="Y179" s="8"/>
      <c r="Z179" s="8"/>
      <c r="AA179" s="8"/>
      <c r="AB179" s="9"/>
      <c r="AC179" s="9"/>
      <c r="AD179" s="8"/>
      <c r="AE179" s="8"/>
      <c r="AF179" s="8"/>
      <c r="AG179" s="8"/>
      <c r="AH179" s="23">
        <v>2</v>
      </c>
      <c r="AI179" s="217">
        <v>24</v>
      </c>
      <c r="AJ179" s="8"/>
      <c r="AK179" s="191">
        <v>48</v>
      </c>
      <c r="AL179" s="23"/>
      <c r="AM179" s="23"/>
      <c r="AN179" s="191">
        <v>48</v>
      </c>
      <c r="AO179" s="191">
        <v>48</v>
      </c>
      <c r="AP179" s="191">
        <v>0</v>
      </c>
      <c r="AQ179" s="191">
        <v>2</v>
      </c>
      <c r="AR179" s="23"/>
      <c r="AS179" s="23"/>
      <c r="AT179" s="52"/>
      <c r="AU179" s="8"/>
      <c r="AV179" s="8"/>
    </row>
    <row r="180" spans="1:48" ht="15.75" customHeight="1" outlineLevel="1">
      <c r="A180" s="114" t="s">
        <v>9</v>
      </c>
      <c r="B180" s="114" t="s">
        <v>568</v>
      </c>
      <c r="C180" s="114"/>
      <c r="D180" s="114"/>
      <c r="E180" s="46" t="s">
        <v>7</v>
      </c>
      <c r="F180" s="114"/>
      <c r="G180" s="114"/>
      <c r="H180" s="114"/>
      <c r="I180" s="46" t="s">
        <v>564</v>
      </c>
      <c r="J180" s="114"/>
      <c r="K180" s="114"/>
      <c r="L180" s="114">
        <f t="shared" si="6"/>
        <v>0</v>
      </c>
      <c r="M180" s="114">
        <f t="shared" si="7"/>
        <v>0</v>
      </c>
      <c r="N180" s="114"/>
      <c r="O180" s="114"/>
      <c r="P180" s="114"/>
      <c r="Q180" s="114"/>
      <c r="R180" s="114"/>
      <c r="S180" s="114"/>
      <c r="T180" s="114"/>
      <c r="U180" s="114"/>
      <c r="V180" s="46">
        <f t="shared" si="12"/>
        <v>0</v>
      </c>
      <c r="W180" s="114"/>
      <c r="X180" s="46"/>
      <c r="Y180" s="114"/>
      <c r="Z180" s="114"/>
      <c r="AA180" s="114"/>
      <c r="AB180" s="115"/>
      <c r="AC180" s="115"/>
      <c r="AD180" s="114"/>
      <c r="AE180" s="114"/>
      <c r="AF180" s="114"/>
      <c r="AG180" s="114"/>
      <c r="AH180" s="46">
        <v>0</v>
      </c>
      <c r="AI180" s="46">
        <v>0</v>
      </c>
      <c r="AJ180" s="114"/>
      <c r="AK180" s="46"/>
      <c r="AL180" s="46"/>
      <c r="AM180" s="114"/>
      <c r="AN180" s="46">
        <v>0</v>
      </c>
      <c r="AO180" s="46">
        <v>0</v>
      </c>
      <c r="AP180" s="46">
        <v>0</v>
      </c>
      <c r="AQ180" s="46">
        <v>0</v>
      </c>
      <c r="AR180" s="46"/>
      <c r="AS180" s="46"/>
      <c r="AT180" s="46"/>
      <c r="AU180" s="114"/>
      <c r="AV180" s="114"/>
    </row>
    <row r="181" spans="1:48" ht="15.75" customHeight="1" outlineLevel="1">
      <c r="A181" s="114" t="s">
        <v>9</v>
      </c>
      <c r="B181" s="114" t="s">
        <v>569</v>
      </c>
      <c r="C181" s="114"/>
      <c r="D181" s="114"/>
      <c r="E181" s="46" t="s">
        <v>8</v>
      </c>
      <c r="F181" s="114"/>
      <c r="G181" s="114"/>
      <c r="H181" s="114"/>
      <c r="I181" s="46" t="s">
        <v>564</v>
      </c>
      <c r="J181" s="114"/>
      <c r="K181" s="114"/>
      <c r="L181" s="114">
        <f t="shared" si="6"/>
        <v>0</v>
      </c>
      <c r="M181" s="114">
        <f t="shared" si="7"/>
        <v>0</v>
      </c>
      <c r="N181" s="114"/>
      <c r="O181" s="114"/>
      <c r="P181" s="114"/>
      <c r="Q181" s="114"/>
      <c r="R181" s="114"/>
      <c r="S181" s="114"/>
      <c r="T181" s="114"/>
      <c r="U181" s="114"/>
      <c r="V181" s="46">
        <f t="shared" si="12"/>
        <v>0</v>
      </c>
      <c r="W181" s="114"/>
      <c r="X181" s="46"/>
      <c r="Y181" s="114"/>
      <c r="Z181" s="114"/>
      <c r="AA181" s="114"/>
      <c r="AB181" s="115"/>
      <c r="AC181" s="115"/>
      <c r="AD181" s="114"/>
      <c r="AE181" s="114"/>
      <c r="AF181" s="114"/>
      <c r="AG181" s="114"/>
      <c r="AH181" s="46">
        <v>0</v>
      </c>
      <c r="AI181" s="46">
        <v>0</v>
      </c>
      <c r="AJ181" s="114"/>
      <c r="AK181" s="46">
        <v>0</v>
      </c>
      <c r="AL181" s="46"/>
      <c r="AM181" s="114"/>
      <c r="AN181" s="46">
        <v>0</v>
      </c>
      <c r="AO181" s="46">
        <v>0</v>
      </c>
      <c r="AP181" s="46">
        <v>0</v>
      </c>
      <c r="AQ181" s="46">
        <v>0</v>
      </c>
      <c r="AR181" s="46"/>
      <c r="AS181" s="46"/>
      <c r="AT181" s="46"/>
      <c r="AU181" s="114"/>
      <c r="AV181" s="114"/>
    </row>
    <row r="182" spans="1:48" ht="15.75" customHeight="1" outlineLevel="1">
      <c r="A182" s="6" t="s">
        <v>570</v>
      </c>
      <c r="B182" s="7"/>
      <c r="C182" s="7"/>
      <c r="D182" s="7"/>
      <c r="E182" s="160"/>
      <c r="F182" s="7"/>
      <c r="G182" s="7"/>
      <c r="H182" s="7"/>
      <c r="I182" s="7"/>
      <c r="J182" s="7"/>
      <c r="K182" s="7"/>
      <c r="L182" s="7">
        <f t="shared" si="6"/>
        <v>0</v>
      </c>
      <c r="M182" s="7">
        <f t="shared" si="7"/>
        <v>0</v>
      </c>
      <c r="N182" s="7"/>
      <c r="O182" s="7"/>
      <c r="P182" s="7"/>
      <c r="Q182" s="7"/>
      <c r="R182" s="7"/>
      <c r="S182" s="7"/>
      <c r="T182" s="7"/>
      <c r="U182" s="7"/>
      <c r="V182" s="160"/>
      <c r="W182" s="7"/>
      <c r="X182" s="160"/>
      <c r="Y182" s="7"/>
      <c r="Z182" s="7"/>
      <c r="AA182" s="7"/>
      <c r="AB182" s="10"/>
      <c r="AC182" s="10"/>
      <c r="AD182" s="7"/>
      <c r="AE182" s="7"/>
      <c r="AF182" s="7"/>
      <c r="AG182" s="7"/>
      <c r="AH182" s="160"/>
      <c r="AI182" s="160"/>
      <c r="AJ182" s="7"/>
      <c r="AK182" s="160"/>
      <c r="AL182" s="160"/>
      <c r="AM182" s="7"/>
      <c r="AN182" s="160"/>
      <c r="AO182" s="160"/>
      <c r="AP182" s="160"/>
      <c r="AQ182" s="160"/>
      <c r="AR182" s="160"/>
      <c r="AS182" s="160"/>
      <c r="AT182" s="160"/>
      <c r="AU182" s="7"/>
      <c r="AV182" s="7"/>
    </row>
    <row r="183" spans="1:48" ht="15.75" customHeight="1" outlineLevel="1">
      <c r="A183" s="975" t="s">
        <v>571</v>
      </c>
      <c r="B183" s="8" t="s">
        <v>572</v>
      </c>
      <c r="C183" s="8"/>
      <c r="D183" s="8"/>
      <c r="E183" s="221" t="s">
        <v>186</v>
      </c>
      <c r="F183" s="8"/>
      <c r="G183" s="8"/>
      <c r="H183" s="8"/>
      <c r="I183" s="23" t="s">
        <v>58</v>
      </c>
      <c r="J183" s="23" t="s">
        <v>58</v>
      </c>
      <c r="K183" s="23"/>
      <c r="L183" s="23">
        <f t="shared" si="6"/>
        <v>0</v>
      </c>
      <c r="M183" s="23">
        <f t="shared" si="7"/>
        <v>65</v>
      </c>
      <c r="N183" s="8"/>
      <c r="O183" s="8"/>
      <c r="P183" s="8"/>
      <c r="Q183" s="8"/>
      <c r="R183" s="8"/>
      <c r="S183" s="8"/>
      <c r="T183" s="23">
        <v>59</v>
      </c>
      <c r="U183" s="23"/>
      <c r="V183" s="23">
        <f t="shared" ref="V183:V195" si="13">SUM(W183:AS183)</f>
        <v>65</v>
      </c>
      <c r="W183" s="8"/>
      <c r="X183" s="23">
        <v>6</v>
      </c>
      <c r="Y183" s="8"/>
      <c r="Z183" s="8"/>
      <c r="AA183" s="8"/>
      <c r="AB183" s="9"/>
      <c r="AC183" s="9"/>
      <c r="AD183" s="23">
        <v>4</v>
      </c>
      <c r="AE183" s="8"/>
      <c r="AF183" s="8"/>
      <c r="AG183" s="8"/>
      <c r="AH183" s="23">
        <v>1</v>
      </c>
      <c r="AI183" s="191">
        <v>6</v>
      </c>
      <c r="AJ183" s="191"/>
      <c r="AK183" s="23"/>
      <c r="AL183" s="23"/>
      <c r="AM183" s="8"/>
      <c r="AN183" s="191">
        <v>6</v>
      </c>
      <c r="AO183" s="191">
        <v>6</v>
      </c>
      <c r="AP183" s="23"/>
      <c r="AQ183" s="23">
        <v>36</v>
      </c>
      <c r="AR183" s="23"/>
      <c r="AS183" s="23"/>
      <c r="AT183" s="52"/>
      <c r="AU183" s="8"/>
      <c r="AV183" s="8"/>
    </row>
    <row r="184" spans="1:48" ht="15.75" customHeight="1" outlineLevel="1">
      <c r="A184" s="975"/>
      <c r="B184" s="8" t="s">
        <v>574</v>
      </c>
      <c r="C184" s="8"/>
      <c r="D184" s="8"/>
      <c r="E184" s="221" t="s">
        <v>188</v>
      </c>
      <c r="F184" s="8"/>
      <c r="G184" s="8"/>
      <c r="H184" s="8"/>
      <c r="I184" s="23" t="s">
        <v>564</v>
      </c>
      <c r="J184" s="23" t="s">
        <v>564</v>
      </c>
      <c r="K184" s="23"/>
      <c r="L184" s="23">
        <f t="shared" si="6"/>
        <v>0</v>
      </c>
      <c r="M184" s="23">
        <f t="shared" si="7"/>
        <v>26</v>
      </c>
      <c r="N184" s="8"/>
      <c r="O184" s="8"/>
      <c r="P184" s="8"/>
      <c r="Q184" s="8"/>
      <c r="R184" s="8"/>
      <c r="S184" s="8"/>
      <c r="T184" s="23">
        <v>26</v>
      </c>
      <c r="U184" s="23"/>
      <c r="V184" s="23">
        <f t="shared" si="13"/>
        <v>26</v>
      </c>
      <c r="W184" s="8"/>
      <c r="X184" s="23"/>
      <c r="Y184" s="8"/>
      <c r="Z184" s="8"/>
      <c r="AA184" s="8"/>
      <c r="AB184" s="9"/>
      <c r="AC184" s="9"/>
      <c r="AD184" s="23"/>
      <c r="AE184" s="8"/>
      <c r="AF184" s="8"/>
      <c r="AG184" s="8"/>
      <c r="AH184" s="23"/>
      <c r="AI184" s="191">
        <v>2</v>
      </c>
      <c r="AJ184" s="191">
        <v>24</v>
      </c>
      <c r="AK184" s="23"/>
      <c r="AL184" s="23"/>
      <c r="AM184" s="8"/>
      <c r="AN184" s="191"/>
      <c r="AO184" s="191"/>
      <c r="AP184" s="23"/>
      <c r="AQ184" s="23"/>
      <c r="AR184" s="23"/>
      <c r="AS184" s="23"/>
      <c r="AT184" s="52"/>
      <c r="AU184" s="8"/>
      <c r="AV184" s="8"/>
    </row>
    <row r="185" spans="1:48" ht="15.75" customHeight="1" outlineLevel="1">
      <c r="A185" s="975"/>
      <c r="B185" s="8" t="s">
        <v>576</v>
      </c>
      <c r="C185" s="8"/>
      <c r="D185" s="8"/>
      <c r="E185" s="222" t="s">
        <v>190</v>
      </c>
      <c r="F185" s="8"/>
      <c r="G185" s="8"/>
      <c r="H185" s="8"/>
      <c r="I185" s="23" t="s">
        <v>564</v>
      </c>
      <c r="J185" s="23" t="s">
        <v>564</v>
      </c>
      <c r="K185" s="23"/>
      <c r="L185" s="23">
        <f t="shared" si="6"/>
        <v>0</v>
      </c>
      <c r="M185" s="23">
        <f t="shared" si="7"/>
        <v>26</v>
      </c>
      <c r="N185" s="8"/>
      <c r="O185" s="8"/>
      <c r="P185" s="8"/>
      <c r="Q185" s="8"/>
      <c r="R185" s="8"/>
      <c r="S185" s="8"/>
      <c r="T185" s="23">
        <v>14</v>
      </c>
      <c r="U185" s="23"/>
      <c r="V185" s="23">
        <f t="shared" si="13"/>
        <v>26</v>
      </c>
      <c r="W185" s="8"/>
      <c r="X185" s="23"/>
      <c r="Y185" s="8"/>
      <c r="Z185" s="8"/>
      <c r="AA185" s="8"/>
      <c r="AB185" s="9"/>
      <c r="AC185" s="9"/>
      <c r="AD185" s="23"/>
      <c r="AE185" s="8"/>
      <c r="AF185" s="8"/>
      <c r="AG185" s="8"/>
      <c r="AH185" s="23"/>
      <c r="AI185" s="191">
        <v>2</v>
      </c>
      <c r="AJ185" s="191"/>
      <c r="AK185" s="23"/>
      <c r="AL185" s="23"/>
      <c r="AM185" s="8"/>
      <c r="AN185" s="191">
        <v>12</v>
      </c>
      <c r="AO185" s="191">
        <v>12</v>
      </c>
      <c r="AP185" s="23"/>
      <c r="AQ185" s="23"/>
      <c r="AR185" s="23"/>
      <c r="AS185" s="23"/>
      <c r="AT185" s="52"/>
      <c r="AU185" s="8"/>
      <c r="AV185" s="8"/>
    </row>
    <row r="186" spans="1:48" ht="15.75" customHeight="1" outlineLevel="1">
      <c r="A186" s="975" t="s">
        <v>115</v>
      </c>
      <c r="B186" s="111" t="s">
        <v>577</v>
      </c>
      <c r="C186" s="8"/>
      <c r="D186" s="8"/>
      <c r="E186" s="221" t="s">
        <v>196</v>
      </c>
      <c r="F186" s="8"/>
      <c r="G186" s="8"/>
      <c r="H186" s="8"/>
      <c r="I186" s="23" t="s">
        <v>58</v>
      </c>
      <c r="J186" s="23" t="s">
        <v>58</v>
      </c>
      <c r="K186" s="23"/>
      <c r="L186" s="23">
        <f t="shared" si="6"/>
        <v>0</v>
      </c>
      <c r="M186" s="23">
        <f t="shared" si="7"/>
        <v>251</v>
      </c>
      <c r="N186" s="8"/>
      <c r="O186" s="8"/>
      <c r="P186" s="8"/>
      <c r="Q186" s="8"/>
      <c r="R186" s="8"/>
      <c r="S186" s="8"/>
      <c r="T186" s="23">
        <v>237</v>
      </c>
      <c r="U186" s="23"/>
      <c r="V186" s="23">
        <f t="shared" si="13"/>
        <v>251</v>
      </c>
      <c r="W186" s="8"/>
      <c r="X186" s="23">
        <v>6</v>
      </c>
      <c r="Y186" s="8"/>
      <c r="Z186" s="8"/>
      <c r="AA186" s="8"/>
      <c r="AB186" s="9"/>
      <c r="AC186" s="9"/>
      <c r="AD186" s="23">
        <v>4</v>
      </c>
      <c r="AE186" s="8"/>
      <c r="AF186" s="8"/>
      <c r="AG186" s="8"/>
      <c r="AH186" s="23">
        <v>1</v>
      </c>
      <c r="AI186" s="191">
        <v>6</v>
      </c>
      <c r="AJ186" s="191">
        <v>24</v>
      </c>
      <c r="AK186" s="23"/>
      <c r="AL186" s="191">
        <v>118</v>
      </c>
      <c r="AM186" s="23"/>
      <c r="AN186" s="191">
        <v>14</v>
      </c>
      <c r="AO186" s="191">
        <v>14</v>
      </c>
      <c r="AP186" s="23">
        <v>44</v>
      </c>
      <c r="AQ186" s="23">
        <v>20</v>
      </c>
      <c r="AR186" s="23"/>
      <c r="AS186" s="23"/>
      <c r="AT186" s="52"/>
      <c r="AU186" s="8"/>
      <c r="AV186" s="8"/>
    </row>
    <row r="187" spans="1:48" ht="15.75" customHeight="1" outlineLevel="1">
      <c r="A187" s="975"/>
      <c r="B187" s="111" t="s">
        <v>578</v>
      </c>
      <c r="C187" s="8"/>
      <c r="D187" s="8"/>
      <c r="E187" s="221" t="s">
        <v>199</v>
      </c>
      <c r="F187" s="8"/>
      <c r="G187" s="8"/>
      <c r="H187" s="8"/>
      <c r="I187" s="23" t="s">
        <v>58</v>
      </c>
      <c r="J187" s="23" t="s">
        <v>58</v>
      </c>
      <c r="K187" s="23"/>
      <c r="L187" s="23">
        <f t="shared" si="6"/>
        <v>0</v>
      </c>
      <c r="M187" s="23">
        <f t="shared" si="7"/>
        <v>128</v>
      </c>
      <c r="N187" s="8"/>
      <c r="O187" s="8"/>
      <c r="P187" s="8"/>
      <c r="Q187" s="8"/>
      <c r="R187" s="8"/>
      <c r="S187" s="8"/>
      <c r="T187" s="23">
        <v>128</v>
      </c>
      <c r="U187" s="23"/>
      <c r="V187" s="23">
        <f t="shared" si="13"/>
        <v>128</v>
      </c>
      <c r="W187" s="8"/>
      <c r="X187" s="23"/>
      <c r="Y187" s="8"/>
      <c r="Z187" s="8"/>
      <c r="AA187" s="8"/>
      <c r="AB187" s="9"/>
      <c r="AC187" s="9"/>
      <c r="AD187" s="23"/>
      <c r="AE187" s="8"/>
      <c r="AF187" s="8"/>
      <c r="AG187" s="8"/>
      <c r="AH187" s="23"/>
      <c r="AI187" s="191">
        <v>4</v>
      </c>
      <c r="AJ187" s="191">
        <v>124</v>
      </c>
      <c r="AK187" s="23"/>
      <c r="AL187" s="23"/>
      <c r="AM187" s="8"/>
      <c r="AN187" s="191"/>
      <c r="AO187" s="191"/>
      <c r="AP187" s="23"/>
      <c r="AQ187" s="23"/>
      <c r="AR187" s="23"/>
      <c r="AS187" s="23"/>
      <c r="AT187" s="52"/>
      <c r="AU187" s="8"/>
      <c r="AV187" s="8"/>
    </row>
    <row r="188" spans="1:48" ht="15.75" customHeight="1" outlineLevel="1">
      <c r="A188" s="975"/>
      <c r="B188" s="111" t="s">
        <v>579</v>
      </c>
      <c r="C188" s="8"/>
      <c r="D188" s="8"/>
      <c r="E188" s="221" t="s">
        <v>202</v>
      </c>
      <c r="F188" s="8"/>
      <c r="G188" s="8"/>
      <c r="H188" s="8"/>
      <c r="I188" s="23" t="s">
        <v>58</v>
      </c>
      <c r="J188" s="23" t="s">
        <v>58</v>
      </c>
      <c r="K188" s="23"/>
      <c r="L188" s="27">
        <f t="shared" si="6"/>
        <v>0</v>
      </c>
      <c r="M188" s="27">
        <f t="shared" si="7"/>
        <v>58</v>
      </c>
      <c r="N188" s="8"/>
      <c r="O188" s="8"/>
      <c r="P188" s="8"/>
      <c r="Q188" s="8"/>
      <c r="R188" s="8"/>
      <c r="S188" s="8"/>
      <c r="T188" s="27">
        <v>48</v>
      </c>
      <c r="U188" s="27"/>
      <c r="V188" s="23">
        <f t="shared" si="13"/>
        <v>58</v>
      </c>
      <c r="W188" s="8"/>
      <c r="X188" s="23"/>
      <c r="Y188" s="8"/>
      <c r="Z188" s="8"/>
      <c r="AA188" s="8"/>
      <c r="AB188" s="9"/>
      <c r="AC188" s="9"/>
      <c r="AD188" s="23"/>
      <c r="AE188" s="8"/>
      <c r="AF188" s="8"/>
      <c r="AG188" s="8"/>
      <c r="AH188" s="23"/>
      <c r="AI188" s="191">
        <v>10</v>
      </c>
      <c r="AJ188" s="191"/>
      <c r="AK188" s="23"/>
      <c r="AL188" s="23"/>
      <c r="AM188" s="191">
        <v>48</v>
      </c>
      <c r="AN188" s="191"/>
      <c r="AO188" s="191"/>
      <c r="AP188" s="23"/>
      <c r="AQ188" s="23"/>
      <c r="AR188" s="23"/>
      <c r="AS188" s="23"/>
      <c r="AT188" s="52"/>
      <c r="AU188" s="8"/>
      <c r="AV188" s="8"/>
    </row>
    <row r="189" spans="1:48" ht="15.75" customHeight="1" outlineLevel="1">
      <c r="A189" s="975"/>
      <c r="B189" s="111" t="s">
        <v>235</v>
      </c>
      <c r="C189" s="8"/>
      <c r="D189" s="8"/>
      <c r="E189" s="223" t="s">
        <v>203</v>
      </c>
      <c r="F189" s="8"/>
      <c r="G189" s="8"/>
      <c r="H189" s="8"/>
      <c r="I189" s="23" t="s">
        <v>580</v>
      </c>
      <c r="J189" s="23" t="s">
        <v>580</v>
      </c>
      <c r="K189" s="23"/>
      <c r="L189" s="23">
        <f t="shared" si="6"/>
        <v>0</v>
      </c>
      <c r="M189" s="23">
        <f t="shared" si="7"/>
        <v>4</v>
      </c>
      <c r="N189" s="8"/>
      <c r="O189" s="8"/>
      <c r="P189" s="8"/>
      <c r="Q189" s="8"/>
      <c r="R189" s="8"/>
      <c r="S189" s="8"/>
      <c r="T189" s="23">
        <v>4</v>
      </c>
      <c r="U189" s="23"/>
      <c r="V189" s="23">
        <f t="shared" si="13"/>
        <v>4</v>
      </c>
      <c r="W189" s="8"/>
      <c r="X189" s="23"/>
      <c r="Y189" s="8"/>
      <c r="Z189" s="8"/>
      <c r="AA189" s="8"/>
      <c r="AB189" s="9"/>
      <c r="AC189" s="9"/>
      <c r="AD189" s="23"/>
      <c r="AE189" s="8"/>
      <c r="AF189" s="8"/>
      <c r="AG189" s="8"/>
      <c r="AH189" s="23"/>
      <c r="AI189" s="191">
        <v>4</v>
      </c>
      <c r="AJ189" s="191"/>
      <c r="AK189" s="23"/>
      <c r="AL189" s="23"/>
      <c r="AM189" s="8"/>
      <c r="AN189" s="191"/>
      <c r="AO189" s="191"/>
      <c r="AP189" s="23"/>
      <c r="AQ189" s="23"/>
      <c r="AR189" s="23"/>
      <c r="AS189" s="23"/>
      <c r="AT189" s="52"/>
      <c r="AU189" s="8"/>
      <c r="AV189" s="8"/>
    </row>
    <row r="190" spans="1:48" ht="15.75" customHeight="1" outlineLevel="1">
      <c r="A190" s="975"/>
      <c r="B190" s="111" t="s">
        <v>581</v>
      </c>
      <c r="C190" s="8"/>
      <c r="D190" s="8"/>
      <c r="E190" s="221" t="s">
        <v>207</v>
      </c>
      <c r="F190" s="8"/>
      <c r="G190" s="8"/>
      <c r="H190" s="8"/>
      <c r="I190" s="23" t="s">
        <v>580</v>
      </c>
      <c r="J190" s="23" t="s">
        <v>580</v>
      </c>
      <c r="K190" s="23"/>
      <c r="L190" s="23">
        <f t="shared" si="6"/>
        <v>0</v>
      </c>
      <c r="M190" s="23">
        <f t="shared" si="7"/>
        <v>4</v>
      </c>
      <c r="N190" s="8"/>
      <c r="O190" s="8"/>
      <c r="P190" s="8"/>
      <c r="Q190" s="8"/>
      <c r="R190" s="8"/>
      <c r="S190" s="8"/>
      <c r="T190" s="23">
        <v>4</v>
      </c>
      <c r="U190" s="23"/>
      <c r="V190" s="23">
        <f t="shared" si="13"/>
        <v>4</v>
      </c>
      <c r="W190" s="8"/>
      <c r="X190" s="23"/>
      <c r="Y190" s="8"/>
      <c r="Z190" s="8"/>
      <c r="AA190" s="8"/>
      <c r="AB190" s="9"/>
      <c r="AC190" s="9"/>
      <c r="AD190" s="23"/>
      <c r="AE190" s="8"/>
      <c r="AF190" s="8"/>
      <c r="AG190" s="8"/>
      <c r="AH190" s="23"/>
      <c r="AI190" s="191">
        <v>4</v>
      </c>
      <c r="AJ190" s="191"/>
      <c r="AK190" s="23"/>
      <c r="AL190" s="23"/>
      <c r="AM190" s="8"/>
      <c r="AN190" s="191"/>
      <c r="AO190" s="191"/>
      <c r="AP190" s="23"/>
      <c r="AQ190" s="23"/>
      <c r="AR190" s="23"/>
      <c r="AS190" s="23"/>
      <c r="AT190" s="52"/>
      <c r="AU190" s="8"/>
      <c r="AV190" s="8"/>
    </row>
    <row r="191" spans="1:48" ht="15.75" customHeight="1" outlineLevel="1">
      <c r="A191" s="975"/>
      <c r="B191" s="111" t="s">
        <v>582</v>
      </c>
      <c r="C191" s="8"/>
      <c r="D191" s="8"/>
      <c r="E191" s="221" t="s">
        <v>210</v>
      </c>
      <c r="F191" s="8"/>
      <c r="G191" s="8"/>
      <c r="H191" s="8"/>
      <c r="I191" s="23" t="s">
        <v>580</v>
      </c>
      <c r="J191" s="23" t="s">
        <v>580</v>
      </c>
      <c r="K191" s="23"/>
      <c r="L191" s="23">
        <f t="shared" si="6"/>
        <v>0</v>
      </c>
      <c r="M191" s="23">
        <f t="shared" si="7"/>
        <v>114</v>
      </c>
      <c r="N191" s="8"/>
      <c r="O191" s="8"/>
      <c r="P191" s="8"/>
      <c r="Q191" s="8"/>
      <c r="R191" s="8"/>
      <c r="S191" s="8"/>
      <c r="T191" s="23">
        <v>92</v>
      </c>
      <c r="U191" s="23"/>
      <c r="V191" s="23">
        <f t="shared" si="13"/>
        <v>114</v>
      </c>
      <c r="W191" s="8"/>
      <c r="X191" s="23"/>
      <c r="Y191" s="8"/>
      <c r="Z191" s="8"/>
      <c r="AA191" s="8"/>
      <c r="AB191" s="9"/>
      <c r="AC191" s="9"/>
      <c r="AD191" s="23"/>
      <c r="AE191" s="8"/>
      <c r="AF191" s="8"/>
      <c r="AG191" s="8"/>
      <c r="AH191" s="23"/>
      <c r="AI191" s="191">
        <v>2</v>
      </c>
      <c r="AJ191" s="191">
        <v>24</v>
      </c>
      <c r="AK191" s="191">
        <v>44</v>
      </c>
      <c r="AL191" s="23"/>
      <c r="AM191" s="8"/>
      <c r="AN191" s="191">
        <v>22</v>
      </c>
      <c r="AO191" s="191">
        <v>22</v>
      </c>
      <c r="AP191" s="23"/>
      <c r="AQ191" s="23"/>
      <c r="AR191" s="23"/>
      <c r="AS191" s="23"/>
      <c r="AT191" s="52"/>
      <c r="AU191" s="8"/>
      <c r="AV191" s="8"/>
    </row>
    <row r="192" spans="1:48" ht="15.75" customHeight="1" outlineLevel="1">
      <c r="A192" s="975"/>
      <c r="B192" s="111" t="s">
        <v>583</v>
      </c>
      <c r="C192" s="8"/>
      <c r="D192" s="8"/>
      <c r="E192" s="221" t="s">
        <v>214</v>
      </c>
      <c r="F192" s="8"/>
      <c r="G192" s="8"/>
      <c r="H192" s="8"/>
      <c r="I192" s="23" t="s">
        <v>580</v>
      </c>
      <c r="J192" s="23" t="s">
        <v>580</v>
      </c>
      <c r="K192" s="23"/>
      <c r="L192" s="23">
        <f t="shared" si="6"/>
        <v>0</v>
      </c>
      <c r="M192" s="23">
        <f t="shared" si="7"/>
        <v>46</v>
      </c>
      <c r="N192" s="8"/>
      <c r="O192" s="8"/>
      <c r="P192" s="8"/>
      <c r="Q192" s="8"/>
      <c r="R192" s="8"/>
      <c r="S192" s="8"/>
      <c r="T192" s="23">
        <v>24</v>
      </c>
      <c r="U192" s="23"/>
      <c r="V192" s="23">
        <f t="shared" si="13"/>
        <v>46</v>
      </c>
      <c r="W192" s="8"/>
      <c r="X192" s="23"/>
      <c r="Y192" s="8"/>
      <c r="Z192" s="8"/>
      <c r="AA192" s="8"/>
      <c r="AB192" s="9"/>
      <c r="AC192" s="9"/>
      <c r="AD192" s="23"/>
      <c r="AE192" s="8"/>
      <c r="AF192" s="8"/>
      <c r="AG192" s="8"/>
      <c r="AH192" s="23"/>
      <c r="AI192" s="191">
        <v>2</v>
      </c>
      <c r="AJ192" s="191"/>
      <c r="AK192" s="23"/>
      <c r="AL192" s="23"/>
      <c r="AM192" s="8"/>
      <c r="AN192" s="191">
        <v>22</v>
      </c>
      <c r="AO192" s="191">
        <v>22</v>
      </c>
      <c r="AP192" s="23"/>
      <c r="AQ192" s="23"/>
      <c r="AR192" s="23"/>
      <c r="AS192" s="23"/>
      <c r="AT192" s="52"/>
      <c r="AU192" s="8"/>
      <c r="AV192" s="8"/>
    </row>
    <row r="193" spans="1:48" ht="15.75" customHeight="1" outlineLevel="1">
      <c r="A193" s="109" t="s">
        <v>220</v>
      </c>
      <c r="B193" s="8" t="s">
        <v>584</v>
      </c>
      <c r="C193" s="8"/>
      <c r="D193" s="8"/>
      <c r="E193" s="221" t="s">
        <v>224</v>
      </c>
      <c r="F193" s="8"/>
      <c r="G193" s="8"/>
      <c r="H193" s="8"/>
      <c r="I193" s="23" t="s">
        <v>58</v>
      </c>
      <c r="J193" s="23" t="s">
        <v>58</v>
      </c>
      <c r="K193" s="23"/>
      <c r="L193" s="23">
        <f t="shared" si="6"/>
        <v>0</v>
      </c>
      <c r="M193" s="23">
        <f t="shared" si="7"/>
        <v>48</v>
      </c>
      <c r="N193" s="8"/>
      <c r="O193" s="8"/>
      <c r="P193" s="8"/>
      <c r="Q193" s="8"/>
      <c r="R193" s="8"/>
      <c r="S193" s="8"/>
      <c r="T193" s="23">
        <v>36</v>
      </c>
      <c r="U193" s="23"/>
      <c r="V193" s="23">
        <f t="shared" si="13"/>
        <v>48</v>
      </c>
      <c r="W193" s="8"/>
      <c r="X193" s="23"/>
      <c r="Y193" s="8"/>
      <c r="Z193" s="8"/>
      <c r="AA193" s="8"/>
      <c r="AB193" s="9"/>
      <c r="AC193" s="9"/>
      <c r="AD193" s="23"/>
      <c r="AE193" s="8"/>
      <c r="AF193" s="8"/>
      <c r="AG193" s="8"/>
      <c r="AH193" s="23"/>
      <c r="AI193" s="191">
        <v>16</v>
      </c>
      <c r="AJ193" s="191"/>
      <c r="AK193" s="23"/>
      <c r="AL193" s="23"/>
      <c r="AM193" s="8"/>
      <c r="AN193" s="191">
        <v>12</v>
      </c>
      <c r="AO193" s="191">
        <v>12</v>
      </c>
      <c r="AP193" s="23">
        <v>6</v>
      </c>
      <c r="AQ193" s="23">
        <v>2</v>
      </c>
      <c r="AR193" s="23"/>
      <c r="AS193" s="23"/>
      <c r="AT193" s="52">
        <v>6</v>
      </c>
      <c r="AU193" s="8"/>
      <c r="AV193" s="8"/>
    </row>
    <row r="194" spans="1:48" ht="15.75" customHeight="1" outlineLevel="1">
      <c r="A194" s="109" t="s">
        <v>215</v>
      </c>
      <c r="B194" s="8" t="s">
        <v>239</v>
      </c>
      <c r="C194" s="8"/>
      <c r="D194" s="8"/>
      <c r="E194" s="221" t="s">
        <v>219</v>
      </c>
      <c r="F194" s="8"/>
      <c r="G194" s="8"/>
      <c r="H194" s="8"/>
      <c r="I194" s="23" t="s">
        <v>58</v>
      </c>
      <c r="J194" s="23" t="s">
        <v>58</v>
      </c>
      <c r="K194" s="23"/>
      <c r="L194" s="23">
        <f t="shared" si="6"/>
        <v>0</v>
      </c>
      <c r="M194" s="23">
        <f t="shared" si="7"/>
        <v>38</v>
      </c>
      <c r="N194" s="8"/>
      <c r="O194" s="8"/>
      <c r="P194" s="8"/>
      <c r="Q194" s="8"/>
      <c r="R194" s="8"/>
      <c r="S194" s="8"/>
      <c r="T194" s="23">
        <v>32</v>
      </c>
      <c r="U194" s="23"/>
      <c r="V194" s="23">
        <f t="shared" si="13"/>
        <v>38</v>
      </c>
      <c r="W194" s="8"/>
      <c r="X194" s="23"/>
      <c r="Y194" s="8"/>
      <c r="Z194" s="8"/>
      <c r="AA194" s="8"/>
      <c r="AB194" s="9"/>
      <c r="AC194" s="9"/>
      <c r="AD194" s="23"/>
      <c r="AE194" s="8"/>
      <c r="AF194" s="8"/>
      <c r="AG194" s="8"/>
      <c r="AH194" s="23"/>
      <c r="AI194" s="191">
        <v>6</v>
      </c>
      <c r="AJ194" s="191"/>
      <c r="AK194" s="23"/>
      <c r="AL194" s="23"/>
      <c r="AM194" s="8"/>
      <c r="AN194" s="191">
        <v>6</v>
      </c>
      <c r="AO194" s="191">
        <v>6</v>
      </c>
      <c r="AP194" s="23">
        <v>0</v>
      </c>
      <c r="AQ194" s="23">
        <v>20</v>
      </c>
      <c r="AR194" s="23"/>
      <c r="AS194" s="23"/>
      <c r="AT194" s="52"/>
      <c r="AU194" s="8"/>
      <c r="AV194" s="8"/>
    </row>
    <row r="195" spans="1:48" ht="15.75" customHeight="1" outlineLevel="1">
      <c r="A195" s="8" t="s">
        <v>116</v>
      </c>
      <c r="B195" s="8"/>
      <c r="C195" s="8"/>
      <c r="D195" s="8"/>
      <c r="E195" s="23"/>
      <c r="F195" s="8"/>
      <c r="G195" s="8"/>
      <c r="H195" s="8"/>
      <c r="I195" s="23" t="s">
        <v>58</v>
      </c>
      <c r="J195" s="8"/>
      <c r="K195" s="8"/>
      <c r="L195" s="23">
        <f t="shared" si="6"/>
        <v>0</v>
      </c>
      <c r="M195" s="23">
        <f t="shared" si="7"/>
        <v>29</v>
      </c>
      <c r="N195" s="8"/>
      <c r="O195" s="8"/>
      <c r="P195" s="8"/>
      <c r="Q195" s="8"/>
      <c r="R195" s="8"/>
      <c r="S195" s="8"/>
      <c r="T195" s="23">
        <v>29</v>
      </c>
      <c r="U195" s="23"/>
      <c r="V195" s="23">
        <f t="shared" si="13"/>
        <v>29</v>
      </c>
      <c r="W195" s="8"/>
      <c r="X195" s="23">
        <v>6</v>
      </c>
      <c r="Y195" s="8"/>
      <c r="Z195" s="8"/>
      <c r="AA195" s="8"/>
      <c r="AB195" s="9"/>
      <c r="AC195" s="9"/>
      <c r="AD195" s="23">
        <v>2</v>
      </c>
      <c r="AE195" s="8"/>
      <c r="AF195" s="8"/>
      <c r="AG195" s="8"/>
      <c r="AH195" s="23">
        <v>1</v>
      </c>
      <c r="AI195" s="191">
        <v>6</v>
      </c>
      <c r="AJ195" s="191"/>
      <c r="AK195" s="191">
        <v>6</v>
      </c>
      <c r="AL195" s="23"/>
      <c r="AM195" s="8"/>
      <c r="AN195" s="191">
        <v>0</v>
      </c>
      <c r="AO195" s="191">
        <v>0</v>
      </c>
      <c r="AP195" s="23">
        <v>6</v>
      </c>
      <c r="AQ195" s="23">
        <v>2</v>
      </c>
      <c r="AR195" s="23"/>
      <c r="AS195" s="23"/>
      <c r="AT195" s="52">
        <v>6</v>
      </c>
      <c r="AU195" s="8"/>
      <c r="AV195" s="8"/>
    </row>
    <row r="196" spans="1:48" ht="15.75" customHeight="1" outlineLevel="1">
      <c r="A196" s="6" t="s">
        <v>325</v>
      </c>
      <c r="B196" s="7"/>
      <c r="C196" s="7"/>
      <c r="D196" s="7"/>
      <c r="E196" s="160"/>
      <c r="F196" s="7"/>
      <c r="G196" s="7"/>
      <c r="H196" s="7"/>
      <c r="I196" s="7"/>
      <c r="J196" s="7"/>
      <c r="K196" s="7"/>
      <c r="L196" s="7">
        <f t="shared" si="6"/>
        <v>0</v>
      </c>
      <c r="M196" s="7">
        <f t="shared" si="7"/>
        <v>0</v>
      </c>
      <c r="N196" s="7"/>
      <c r="O196" s="7"/>
      <c r="P196" s="7"/>
      <c r="Q196" s="7"/>
      <c r="R196" s="7"/>
      <c r="S196" s="7"/>
      <c r="T196" s="7"/>
      <c r="U196" s="7"/>
      <c r="V196" s="7"/>
      <c r="W196" s="7"/>
      <c r="X196" s="7"/>
      <c r="Y196" s="7"/>
      <c r="Z196" s="7"/>
      <c r="AA196" s="224"/>
      <c r="AB196" s="22"/>
      <c r="AC196" s="22"/>
      <c r="AD196" s="7"/>
      <c r="AE196" s="7"/>
      <c r="AF196" s="7"/>
      <c r="AG196" s="224"/>
      <c r="AH196" s="224"/>
      <c r="AI196" s="224"/>
      <c r="AJ196" s="224"/>
      <c r="AK196" s="22"/>
      <c r="AL196" s="22"/>
      <c r="AM196" s="7"/>
      <c r="AN196" s="22"/>
      <c r="AO196" s="22"/>
      <c r="AP196" s="225"/>
      <c r="AQ196" s="161"/>
      <c r="AR196" s="160"/>
      <c r="AS196" s="160"/>
      <c r="AT196" s="7"/>
      <c r="AU196" s="7"/>
      <c r="AV196" s="7"/>
    </row>
    <row r="197" spans="1:48" ht="15" customHeight="1" outlineLevel="1">
      <c r="A197" s="35" t="s">
        <v>103</v>
      </c>
      <c r="B197" s="35"/>
      <c r="C197" s="35"/>
      <c r="D197" s="35"/>
      <c r="E197" s="27" t="s">
        <v>40</v>
      </c>
      <c r="F197" s="12"/>
      <c r="G197" s="14"/>
      <c r="H197" s="13"/>
      <c r="I197" s="23" t="s">
        <v>58</v>
      </c>
      <c r="J197" s="13"/>
      <c r="K197" s="13"/>
      <c r="L197" s="32">
        <f t="shared" ref="L197:L260" si="14">SUM(N197,U197)</f>
        <v>0</v>
      </c>
      <c r="M197" s="32">
        <f t="shared" ref="M197:M260" si="15">SUM(N197,V197)</f>
        <v>57</v>
      </c>
      <c r="N197" s="13"/>
      <c r="O197" s="13"/>
      <c r="P197" s="13"/>
      <c r="Q197" s="13"/>
      <c r="R197" s="13"/>
      <c r="S197" s="13"/>
      <c r="T197" s="32">
        <f>V197-AM197</f>
        <v>49</v>
      </c>
      <c r="U197" s="32"/>
      <c r="V197" s="23">
        <f t="shared" ref="V197:V202" si="16">SUM(W197:AS197)</f>
        <v>57</v>
      </c>
      <c r="W197" s="13"/>
      <c r="X197" s="23">
        <v>2</v>
      </c>
      <c r="Y197" s="23"/>
      <c r="Z197" s="23"/>
      <c r="AA197" s="23"/>
      <c r="AB197" s="23"/>
      <c r="AC197" s="23"/>
      <c r="AD197" s="23">
        <v>2</v>
      </c>
      <c r="AE197" s="23"/>
      <c r="AF197" s="23">
        <v>4</v>
      </c>
      <c r="AG197" s="23"/>
      <c r="AH197" s="23">
        <v>2</v>
      </c>
      <c r="AI197" s="23">
        <v>4</v>
      </c>
      <c r="AJ197" s="156">
        <v>5</v>
      </c>
      <c r="AK197" s="23">
        <v>2</v>
      </c>
      <c r="AL197" s="23">
        <v>8</v>
      </c>
      <c r="AM197" s="195">
        <v>8</v>
      </c>
      <c r="AN197" s="23">
        <v>4</v>
      </c>
      <c r="AO197" s="23">
        <v>4</v>
      </c>
      <c r="AP197" s="23">
        <v>4</v>
      </c>
      <c r="AQ197" s="23">
        <v>8</v>
      </c>
      <c r="AR197" s="23"/>
      <c r="AS197" s="23"/>
      <c r="AT197" s="52">
        <v>2</v>
      </c>
      <c r="AU197" s="23"/>
      <c r="AV197" s="23"/>
    </row>
    <row r="198" spans="1:48" ht="15" customHeight="1" outlineLevel="1">
      <c r="A198" s="35" t="s">
        <v>102</v>
      </c>
      <c r="B198" s="35"/>
      <c r="C198" s="35"/>
      <c r="D198" s="35"/>
      <c r="E198" s="27" t="s">
        <v>40</v>
      </c>
      <c r="F198" s="12"/>
      <c r="G198" s="14"/>
      <c r="H198" s="13"/>
      <c r="I198" s="23" t="s">
        <v>58</v>
      </c>
      <c r="J198" s="13"/>
      <c r="K198" s="13"/>
      <c r="L198" s="32">
        <f t="shared" si="14"/>
        <v>0</v>
      </c>
      <c r="M198" s="32">
        <f t="shared" si="15"/>
        <v>53</v>
      </c>
      <c r="N198" s="13"/>
      <c r="O198" s="13"/>
      <c r="P198" s="13"/>
      <c r="Q198" s="13"/>
      <c r="R198" s="13"/>
      <c r="S198" s="13"/>
      <c r="T198" s="32">
        <f>V198-AM198</f>
        <v>45</v>
      </c>
      <c r="U198" s="32"/>
      <c r="V198" s="23">
        <f t="shared" si="16"/>
        <v>53</v>
      </c>
      <c r="W198" s="13"/>
      <c r="X198" s="23">
        <v>2</v>
      </c>
      <c r="Y198" s="23"/>
      <c r="Z198" s="23"/>
      <c r="AA198" s="23"/>
      <c r="AB198" s="23"/>
      <c r="AC198" s="23"/>
      <c r="AD198" s="23">
        <v>2</v>
      </c>
      <c r="AE198" s="23"/>
      <c r="AF198" s="23">
        <v>4</v>
      </c>
      <c r="AG198" s="23"/>
      <c r="AH198" s="23">
        <v>2</v>
      </c>
      <c r="AI198" s="23">
        <v>4</v>
      </c>
      <c r="AJ198" s="156">
        <v>5</v>
      </c>
      <c r="AK198" s="23">
        <v>2</v>
      </c>
      <c r="AL198" s="23">
        <v>8</v>
      </c>
      <c r="AM198" s="195">
        <v>8</v>
      </c>
      <c r="AN198" s="23">
        <v>2</v>
      </c>
      <c r="AO198" s="23">
        <v>2</v>
      </c>
      <c r="AP198" s="23">
        <v>4</v>
      </c>
      <c r="AQ198" s="23">
        <v>8</v>
      </c>
      <c r="AR198" s="23"/>
      <c r="AS198" s="23"/>
      <c r="AT198" s="52">
        <v>2</v>
      </c>
      <c r="AU198" s="23"/>
      <c r="AV198" s="23"/>
    </row>
    <row r="199" spans="1:48" ht="15" customHeight="1" outlineLevel="1">
      <c r="A199" s="35" t="s">
        <v>99</v>
      </c>
      <c r="B199" s="35"/>
      <c r="C199" s="35"/>
      <c r="D199" s="35"/>
      <c r="E199" s="27" t="s">
        <v>245</v>
      </c>
      <c r="F199" s="12"/>
      <c r="G199" s="14"/>
      <c r="H199" s="13"/>
      <c r="I199" s="23" t="s">
        <v>58</v>
      </c>
      <c r="J199" s="13"/>
      <c r="K199" s="13"/>
      <c r="L199" s="13">
        <f t="shared" si="14"/>
        <v>0</v>
      </c>
      <c r="M199" s="13">
        <f t="shared" si="15"/>
        <v>41</v>
      </c>
      <c r="N199" s="13"/>
      <c r="O199" s="13"/>
      <c r="P199" s="13"/>
      <c r="Q199" s="13"/>
      <c r="R199" s="13"/>
      <c r="S199" s="13"/>
      <c r="T199" s="13">
        <v>37</v>
      </c>
      <c r="U199" s="13"/>
      <c r="V199" s="23">
        <f t="shared" si="16"/>
        <v>41</v>
      </c>
      <c r="W199" s="13"/>
      <c r="X199" s="23">
        <v>2</v>
      </c>
      <c r="Y199" s="23">
        <v>1</v>
      </c>
      <c r="Z199" s="23"/>
      <c r="AA199" s="23"/>
      <c r="AB199" s="23"/>
      <c r="AC199" s="23"/>
      <c r="AD199" s="23"/>
      <c r="AE199" s="23"/>
      <c r="AF199" s="23">
        <v>4</v>
      </c>
      <c r="AG199" s="23"/>
      <c r="AH199" s="23">
        <v>2</v>
      </c>
      <c r="AI199" s="23">
        <v>5</v>
      </c>
      <c r="AJ199" s="156">
        <v>3</v>
      </c>
      <c r="AK199" s="23">
        <v>4</v>
      </c>
      <c r="AL199" s="23">
        <v>8</v>
      </c>
      <c r="AM199" s="156"/>
      <c r="AN199" s="23">
        <v>4</v>
      </c>
      <c r="AO199" s="23">
        <v>4</v>
      </c>
      <c r="AP199" s="23">
        <v>2</v>
      </c>
      <c r="AQ199" s="23">
        <v>2</v>
      </c>
      <c r="AR199" s="23"/>
      <c r="AS199" s="23"/>
      <c r="AT199" s="52">
        <v>2</v>
      </c>
      <c r="AU199" s="23"/>
      <c r="AV199" s="23"/>
    </row>
    <row r="200" spans="1:48" ht="15" customHeight="1" outlineLevel="1">
      <c r="A200" s="42" t="s">
        <v>99</v>
      </c>
      <c r="B200" s="42" t="s">
        <v>244</v>
      </c>
      <c r="C200" s="35"/>
      <c r="D200" s="35"/>
      <c r="E200" s="27" t="s">
        <v>40</v>
      </c>
      <c r="F200" s="12"/>
      <c r="G200" s="14"/>
      <c r="H200" s="13"/>
      <c r="I200" s="23" t="s">
        <v>58</v>
      </c>
      <c r="J200" s="13"/>
      <c r="K200" s="13"/>
      <c r="L200" s="13">
        <f t="shared" si="14"/>
        <v>0</v>
      </c>
      <c r="M200" s="13">
        <f t="shared" si="15"/>
        <v>5</v>
      </c>
      <c r="N200" s="13"/>
      <c r="O200" s="13"/>
      <c r="P200" s="13"/>
      <c r="Q200" s="13"/>
      <c r="R200" s="13"/>
      <c r="S200" s="13"/>
      <c r="T200" s="13">
        <v>5</v>
      </c>
      <c r="U200" s="13"/>
      <c r="V200" s="23">
        <f t="shared" si="16"/>
        <v>5</v>
      </c>
      <c r="W200" s="13"/>
      <c r="X200" s="23"/>
      <c r="Y200" s="23"/>
      <c r="Z200" s="23"/>
      <c r="AA200" s="23"/>
      <c r="AB200" s="23"/>
      <c r="AC200" s="23"/>
      <c r="AD200" s="191">
        <v>5</v>
      </c>
      <c r="AE200" s="23"/>
      <c r="AF200" s="23"/>
      <c r="AG200" s="23"/>
      <c r="AH200" s="23"/>
      <c r="AI200" s="23"/>
      <c r="AJ200" s="156"/>
      <c r="AK200" s="23"/>
      <c r="AL200" s="23"/>
      <c r="AM200" s="156"/>
      <c r="AN200" s="23"/>
      <c r="AO200" s="23"/>
      <c r="AP200" s="23"/>
      <c r="AQ200" s="23"/>
      <c r="AR200" s="23"/>
      <c r="AS200" s="23"/>
      <c r="AT200" s="52"/>
      <c r="AU200" s="23"/>
      <c r="AV200" s="23"/>
    </row>
    <row r="201" spans="1:48" ht="15" customHeight="1" outlineLevel="1">
      <c r="A201" s="8" t="s">
        <v>100</v>
      </c>
      <c r="B201" s="8"/>
      <c r="C201" s="37"/>
      <c r="D201" s="35"/>
      <c r="E201" s="27" t="s">
        <v>40</v>
      </c>
      <c r="F201" s="27"/>
      <c r="G201" s="26"/>
      <c r="H201" s="13"/>
      <c r="I201" s="23" t="s">
        <v>58</v>
      </c>
      <c r="J201" s="13"/>
      <c r="K201" s="13"/>
      <c r="L201" s="32">
        <f t="shared" si="14"/>
        <v>0</v>
      </c>
      <c r="M201" s="32">
        <f t="shared" si="15"/>
        <v>55</v>
      </c>
      <c r="N201" s="13"/>
      <c r="O201" s="13"/>
      <c r="P201" s="13"/>
      <c r="Q201" s="13"/>
      <c r="R201" s="13"/>
      <c r="S201" s="13"/>
      <c r="T201" s="32">
        <f>V201-AM201</f>
        <v>47</v>
      </c>
      <c r="U201" s="32"/>
      <c r="V201" s="23">
        <f t="shared" si="16"/>
        <v>55</v>
      </c>
      <c r="W201" s="13"/>
      <c r="X201" s="23">
        <v>2</v>
      </c>
      <c r="Y201" s="23"/>
      <c r="Z201" s="23"/>
      <c r="AA201" s="23"/>
      <c r="AB201" s="23"/>
      <c r="AC201" s="23"/>
      <c r="AD201" s="23">
        <v>1</v>
      </c>
      <c r="AE201" s="23"/>
      <c r="AF201" s="23">
        <v>2</v>
      </c>
      <c r="AG201" s="23"/>
      <c r="AH201" s="23">
        <v>2</v>
      </c>
      <c r="AI201" s="23">
        <v>7</v>
      </c>
      <c r="AJ201" s="156">
        <v>3</v>
      </c>
      <c r="AK201" s="23">
        <v>2</v>
      </c>
      <c r="AL201" s="23">
        <v>8</v>
      </c>
      <c r="AM201" s="195">
        <v>8</v>
      </c>
      <c r="AN201" s="23">
        <v>4</v>
      </c>
      <c r="AO201" s="23">
        <v>4</v>
      </c>
      <c r="AP201" s="23">
        <v>4</v>
      </c>
      <c r="AQ201" s="23">
        <v>8</v>
      </c>
      <c r="AR201" s="23"/>
      <c r="AS201" s="23"/>
      <c r="AT201" s="52">
        <v>2</v>
      </c>
      <c r="AU201" s="23"/>
      <c r="AV201" s="23"/>
    </row>
    <row r="202" spans="1:48" ht="15" customHeight="1" outlineLevel="1">
      <c r="A202" s="114" t="s">
        <v>101</v>
      </c>
      <c r="B202" s="114"/>
      <c r="C202" s="226"/>
      <c r="D202" s="227"/>
      <c r="E202" s="46"/>
      <c r="F202" s="51"/>
      <c r="G202" s="53"/>
      <c r="H202" s="54"/>
      <c r="I202" s="46" t="s">
        <v>58</v>
      </c>
      <c r="J202" s="54"/>
      <c r="K202" s="54"/>
      <c r="L202" s="54">
        <f t="shared" si="14"/>
        <v>0</v>
      </c>
      <c r="M202" s="54">
        <f t="shared" si="15"/>
        <v>29</v>
      </c>
      <c r="N202" s="54"/>
      <c r="O202" s="54"/>
      <c r="P202" s="54"/>
      <c r="Q202" s="54"/>
      <c r="R202" s="54"/>
      <c r="S202" s="54"/>
      <c r="T202" s="54"/>
      <c r="U202" s="54"/>
      <c r="V202" s="46">
        <f t="shared" si="16"/>
        <v>29</v>
      </c>
      <c r="W202" s="54"/>
      <c r="X202" s="46">
        <v>2</v>
      </c>
      <c r="Y202" s="46"/>
      <c r="Z202" s="46"/>
      <c r="AA202" s="46"/>
      <c r="AB202" s="46"/>
      <c r="AC202" s="46"/>
      <c r="AD202" s="46"/>
      <c r="AE202" s="46"/>
      <c r="AF202" s="46">
        <v>2</v>
      </c>
      <c r="AG202" s="46"/>
      <c r="AH202" s="46"/>
      <c r="AI202" s="46">
        <v>3</v>
      </c>
      <c r="AJ202" s="195">
        <v>2</v>
      </c>
      <c r="AK202" s="46">
        <v>2</v>
      </c>
      <c r="AL202" s="46">
        <v>8</v>
      </c>
      <c r="AM202" s="195"/>
      <c r="AN202" s="46">
        <v>4</v>
      </c>
      <c r="AO202" s="46">
        <v>4</v>
      </c>
      <c r="AP202" s="46">
        <v>1</v>
      </c>
      <c r="AQ202" s="46">
        <v>1</v>
      </c>
      <c r="AR202" s="46"/>
      <c r="AS202" s="46"/>
      <c r="AT202" s="46">
        <v>2</v>
      </c>
      <c r="AU202" s="46"/>
      <c r="AV202" s="46"/>
    </row>
    <row r="203" spans="1:48" ht="15.75" customHeight="1" outlineLevel="1">
      <c r="A203" s="6" t="s">
        <v>326</v>
      </c>
      <c r="B203" s="7"/>
      <c r="C203" s="7"/>
      <c r="D203" s="7"/>
      <c r="E203" s="160"/>
      <c r="F203" s="7"/>
      <c r="G203" s="7"/>
      <c r="H203" s="7"/>
      <c r="I203" s="7"/>
      <c r="J203" s="7"/>
      <c r="K203" s="7"/>
      <c r="L203" s="7">
        <f t="shared" si="14"/>
        <v>0</v>
      </c>
      <c r="M203" s="7">
        <f t="shared" si="15"/>
        <v>0</v>
      </c>
      <c r="N203" s="7"/>
      <c r="O203" s="7"/>
      <c r="P203" s="7"/>
      <c r="Q203" s="7"/>
      <c r="R203" s="7"/>
      <c r="S203" s="7"/>
      <c r="T203" s="7"/>
      <c r="U203" s="7"/>
      <c r="V203" s="7"/>
      <c r="W203" s="7"/>
      <c r="X203" s="7"/>
      <c r="Y203" s="7"/>
      <c r="Z203" s="7"/>
      <c r="AA203" s="224"/>
      <c r="AB203" s="22"/>
      <c r="AC203" s="22"/>
      <c r="AD203" s="7"/>
      <c r="AE203" s="7"/>
      <c r="AF203" s="7"/>
      <c r="AG203" s="224"/>
      <c r="AH203" s="224"/>
      <c r="AI203" s="224"/>
      <c r="AJ203" s="224"/>
      <c r="AK203" s="22"/>
      <c r="AL203" s="22"/>
      <c r="AM203" s="7"/>
      <c r="AN203" s="22"/>
      <c r="AO203" s="22"/>
      <c r="AP203" s="225"/>
      <c r="AQ203" s="161"/>
      <c r="AR203" s="160"/>
      <c r="AS203" s="160"/>
      <c r="AT203" s="7"/>
      <c r="AU203" s="7"/>
      <c r="AV203" s="7"/>
    </row>
    <row r="204" spans="1:48" ht="15" customHeight="1" outlineLevel="1">
      <c r="A204" s="26" t="s">
        <v>327</v>
      </c>
      <c r="B204" s="26"/>
      <c r="C204" s="26"/>
      <c r="D204" s="26"/>
      <c r="E204" s="27" t="s">
        <v>40</v>
      </c>
      <c r="F204" s="27" t="s">
        <v>40</v>
      </c>
      <c r="G204" s="26" t="s">
        <v>71</v>
      </c>
      <c r="H204" s="27"/>
      <c r="I204" s="27" t="s">
        <v>58</v>
      </c>
      <c r="J204" s="13"/>
      <c r="K204" s="13"/>
      <c r="L204" s="13">
        <f t="shared" si="14"/>
        <v>0</v>
      </c>
      <c r="M204" s="13">
        <f t="shared" si="15"/>
        <v>27</v>
      </c>
      <c r="N204" s="13"/>
      <c r="O204" s="13"/>
      <c r="P204" s="13"/>
      <c r="Q204" s="13"/>
      <c r="R204" s="13"/>
      <c r="S204" s="13"/>
      <c r="T204" s="13">
        <v>25</v>
      </c>
      <c r="U204" s="13"/>
      <c r="V204" s="23">
        <f>SUM(W204:AS204)</f>
        <v>27</v>
      </c>
      <c r="W204" s="27"/>
      <c r="X204" s="23">
        <v>2</v>
      </c>
      <c r="Y204" s="23"/>
      <c r="Z204" s="23"/>
      <c r="AA204" s="23"/>
      <c r="AB204" s="23"/>
      <c r="AC204" s="23"/>
      <c r="AD204" s="23">
        <v>2</v>
      </c>
      <c r="AE204" s="23"/>
      <c r="AF204" s="23">
        <v>2</v>
      </c>
      <c r="AG204" s="23"/>
      <c r="AH204" s="23">
        <v>1</v>
      </c>
      <c r="AI204" s="23">
        <v>2</v>
      </c>
      <c r="AJ204" s="156">
        <v>10</v>
      </c>
      <c r="AK204" s="23">
        <v>2</v>
      </c>
      <c r="AL204" s="23"/>
      <c r="AM204" s="156"/>
      <c r="AN204" s="23">
        <v>2</v>
      </c>
      <c r="AO204" s="23">
        <v>2</v>
      </c>
      <c r="AP204" s="23">
        <v>1</v>
      </c>
      <c r="AQ204" s="23">
        <v>1</v>
      </c>
      <c r="AR204" s="23"/>
      <c r="AS204" s="23"/>
      <c r="AT204" s="52">
        <v>2</v>
      </c>
      <c r="AU204" s="23"/>
      <c r="AV204" s="23"/>
    </row>
    <row r="205" spans="1:48" ht="15.75" customHeight="1" outlineLevel="1">
      <c r="A205" s="26" t="s">
        <v>328</v>
      </c>
      <c r="B205" s="228"/>
      <c r="C205" s="26"/>
      <c r="D205" s="26"/>
      <c r="E205" s="27" t="s">
        <v>40</v>
      </c>
      <c r="F205" s="27" t="s">
        <v>40</v>
      </c>
      <c r="G205" s="26" t="s">
        <v>72</v>
      </c>
      <c r="H205" s="27"/>
      <c r="I205" s="27" t="s">
        <v>58</v>
      </c>
      <c r="J205" s="13"/>
      <c r="K205" s="13"/>
      <c r="L205" s="13">
        <f t="shared" si="14"/>
        <v>0</v>
      </c>
      <c r="M205" s="13">
        <f t="shared" si="15"/>
        <v>24</v>
      </c>
      <c r="N205" s="13"/>
      <c r="O205" s="13"/>
      <c r="P205" s="13"/>
      <c r="Q205" s="13"/>
      <c r="R205" s="13"/>
      <c r="S205" s="13"/>
      <c r="T205" s="13">
        <v>22</v>
      </c>
      <c r="U205" s="13"/>
      <c r="V205" s="23">
        <f>SUM(W205:AS205)</f>
        <v>24</v>
      </c>
      <c r="W205" s="217">
        <v>1</v>
      </c>
      <c r="X205" s="23">
        <v>2</v>
      </c>
      <c r="Y205" s="23"/>
      <c r="Z205" s="23"/>
      <c r="AA205" s="23"/>
      <c r="AB205" s="23"/>
      <c r="AC205" s="23"/>
      <c r="AD205" s="23">
        <v>2</v>
      </c>
      <c r="AE205" s="23"/>
      <c r="AF205" s="23"/>
      <c r="AG205" s="23"/>
      <c r="AH205" s="23">
        <v>1</v>
      </c>
      <c r="AI205" s="23">
        <v>2</v>
      </c>
      <c r="AJ205" s="156"/>
      <c r="AK205" s="23">
        <v>2</v>
      </c>
      <c r="AL205" s="23"/>
      <c r="AM205" s="229">
        <v>8</v>
      </c>
      <c r="AN205" s="23">
        <v>2</v>
      </c>
      <c r="AO205" s="23">
        <v>2</v>
      </c>
      <c r="AP205" s="23">
        <v>1</v>
      </c>
      <c r="AQ205" s="23">
        <v>1</v>
      </c>
      <c r="AR205" s="23"/>
      <c r="AS205" s="23"/>
      <c r="AT205" s="52">
        <v>2</v>
      </c>
      <c r="AU205" s="23"/>
      <c r="AV205" s="23"/>
    </row>
    <row r="206" spans="1:48" ht="15.75" customHeight="1" outlineLevel="1">
      <c r="A206" s="230" t="s">
        <v>585</v>
      </c>
      <c r="B206" s="228"/>
      <c r="C206" s="26"/>
      <c r="D206" s="26"/>
      <c r="E206" s="27" t="s">
        <v>40</v>
      </c>
      <c r="F206" s="27" t="s">
        <v>40</v>
      </c>
      <c r="G206" s="26" t="s">
        <v>586</v>
      </c>
      <c r="H206" s="27"/>
      <c r="I206" s="27" t="s">
        <v>564</v>
      </c>
      <c r="J206" s="13"/>
      <c r="K206" s="13"/>
      <c r="L206" s="13">
        <f t="shared" si="14"/>
        <v>0</v>
      </c>
      <c r="M206" s="13">
        <f t="shared" si="15"/>
        <v>8</v>
      </c>
      <c r="N206" s="13"/>
      <c r="O206" s="13"/>
      <c r="P206" s="13"/>
      <c r="Q206" s="13"/>
      <c r="R206" s="13"/>
      <c r="S206" s="13"/>
      <c r="T206" s="13">
        <v>8</v>
      </c>
      <c r="U206" s="13"/>
      <c r="V206" s="23">
        <f>SUM(W206:AS206)</f>
        <v>8</v>
      </c>
      <c r="W206" s="217"/>
      <c r="X206" s="23"/>
      <c r="Y206" s="23"/>
      <c r="Z206" s="23"/>
      <c r="AA206" s="172"/>
      <c r="AB206" s="172"/>
      <c r="AC206" s="172"/>
      <c r="AD206" s="23"/>
      <c r="AE206" s="23"/>
      <c r="AF206" s="23"/>
      <c r="AG206" s="172"/>
      <c r="AH206" s="172"/>
      <c r="AI206" s="231">
        <v>8</v>
      </c>
      <c r="AJ206" s="232"/>
      <c r="AK206" s="172"/>
      <c r="AL206" s="172"/>
      <c r="AM206" s="229"/>
      <c r="AN206" s="172"/>
      <c r="AO206" s="172"/>
      <c r="AR206" s="23"/>
      <c r="AS206" s="23"/>
      <c r="AT206" s="52"/>
      <c r="AU206" s="23"/>
      <c r="AV206" s="23"/>
    </row>
    <row r="207" spans="1:48" ht="15.75" customHeight="1" outlineLevel="1">
      <c r="A207" s="6" t="s">
        <v>329</v>
      </c>
      <c r="B207" s="7"/>
      <c r="C207" s="7"/>
      <c r="D207" s="7"/>
      <c r="E207" s="160"/>
      <c r="F207" s="7"/>
      <c r="G207" s="7"/>
      <c r="H207" s="7"/>
      <c r="I207" s="7"/>
      <c r="J207" s="7"/>
      <c r="K207" s="7"/>
      <c r="L207" s="7">
        <f t="shared" si="14"/>
        <v>0</v>
      </c>
      <c r="M207" s="7">
        <f t="shared" si="15"/>
        <v>0</v>
      </c>
      <c r="N207" s="7"/>
      <c r="O207" s="7"/>
      <c r="P207" s="7"/>
      <c r="Q207" s="7"/>
      <c r="R207" s="7"/>
      <c r="S207" s="7"/>
      <c r="T207" s="7"/>
      <c r="U207" s="7"/>
      <c r="V207" s="7"/>
      <c r="W207" s="7"/>
      <c r="X207" s="7"/>
      <c r="Y207" s="7"/>
      <c r="Z207" s="7"/>
      <c r="AA207" s="224"/>
      <c r="AB207" s="22"/>
      <c r="AC207" s="22"/>
      <c r="AD207" s="7"/>
      <c r="AE207" s="7"/>
      <c r="AF207" s="7"/>
      <c r="AG207" s="224"/>
      <c r="AH207" s="224"/>
      <c r="AI207" s="224"/>
      <c r="AJ207" s="224"/>
      <c r="AK207" s="22"/>
      <c r="AL207" s="22"/>
      <c r="AM207" s="7"/>
      <c r="AN207" s="22"/>
      <c r="AO207" s="22"/>
      <c r="AP207" s="225"/>
      <c r="AQ207" s="161"/>
      <c r="AR207" s="160"/>
      <c r="AS207" s="160"/>
      <c r="AT207" s="7"/>
      <c r="AU207" s="7"/>
      <c r="AV207" s="7"/>
    </row>
    <row r="208" spans="1:48" ht="15" customHeight="1" outlineLevel="1">
      <c r="A208" s="26" t="s">
        <v>330</v>
      </c>
      <c r="B208" s="26"/>
      <c r="C208" s="26"/>
      <c r="D208" s="26"/>
      <c r="E208" s="27" t="s">
        <v>40</v>
      </c>
      <c r="F208" s="27" t="s">
        <v>40</v>
      </c>
      <c r="G208" s="26" t="s">
        <v>71</v>
      </c>
      <c r="H208" s="27"/>
      <c r="I208" s="27" t="s">
        <v>58</v>
      </c>
      <c r="J208" s="13"/>
      <c r="K208" s="13"/>
      <c r="L208" s="13">
        <f t="shared" si="14"/>
        <v>0</v>
      </c>
      <c r="M208" s="13">
        <f t="shared" si="15"/>
        <v>14</v>
      </c>
      <c r="N208" s="13"/>
      <c r="O208" s="13"/>
      <c r="P208" s="13"/>
      <c r="Q208" s="13"/>
      <c r="R208" s="13"/>
      <c r="S208" s="13"/>
      <c r="T208" s="13">
        <v>12</v>
      </c>
      <c r="U208" s="13"/>
      <c r="V208" s="23">
        <f>SUM(W208:AS208)</f>
        <v>14</v>
      </c>
      <c r="W208" s="27"/>
      <c r="X208" s="23">
        <v>2</v>
      </c>
      <c r="Y208" s="23"/>
      <c r="Z208" s="23"/>
      <c r="AA208" s="23"/>
      <c r="AB208" s="23"/>
      <c r="AC208" s="23"/>
      <c r="AD208" s="23">
        <v>1</v>
      </c>
      <c r="AE208" s="23"/>
      <c r="AF208" s="23"/>
      <c r="AG208" s="23"/>
      <c r="AH208" s="23">
        <v>1</v>
      </c>
      <c r="AI208" s="23">
        <v>2</v>
      </c>
      <c r="AJ208" s="156"/>
      <c r="AK208" s="23">
        <v>2</v>
      </c>
      <c r="AL208" s="23"/>
      <c r="AM208" s="156"/>
      <c r="AN208" s="23">
        <v>2</v>
      </c>
      <c r="AO208" s="23">
        <v>2</v>
      </c>
      <c r="AP208" s="23">
        <v>1</v>
      </c>
      <c r="AQ208" s="23">
        <v>1</v>
      </c>
      <c r="AR208" s="23"/>
      <c r="AS208" s="23"/>
      <c r="AT208" s="52">
        <v>2</v>
      </c>
      <c r="AU208" s="23"/>
      <c r="AV208" s="23"/>
    </row>
    <row r="209" spans="1:50" ht="15" customHeight="1" outlineLevel="1">
      <c r="A209" s="230" t="s">
        <v>587</v>
      </c>
      <c r="B209" s="26"/>
      <c r="C209" s="26"/>
      <c r="D209" s="26"/>
      <c r="E209" s="12" t="s">
        <v>40</v>
      </c>
      <c r="F209" s="27"/>
      <c r="G209" s="26"/>
      <c r="H209" s="27"/>
      <c r="I209" s="27"/>
      <c r="J209" s="13"/>
      <c r="K209" s="13"/>
      <c r="L209" s="13">
        <f t="shared" si="14"/>
        <v>0</v>
      </c>
      <c r="M209" s="13">
        <f t="shared" si="15"/>
        <v>0</v>
      </c>
      <c r="N209" s="13"/>
      <c r="O209" s="13"/>
      <c r="P209" s="13"/>
      <c r="Q209" s="13"/>
      <c r="R209" s="13"/>
      <c r="S209" s="13"/>
      <c r="T209" s="13"/>
      <c r="U209" s="13"/>
      <c r="V209" s="23"/>
      <c r="W209" s="27"/>
      <c r="X209" s="23"/>
      <c r="Y209" s="23"/>
      <c r="Z209" s="23"/>
      <c r="AA209" s="172"/>
      <c r="AB209" s="172"/>
      <c r="AC209" s="172"/>
      <c r="AD209" s="23"/>
      <c r="AE209" s="23"/>
      <c r="AF209" s="23"/>
      <c r="AG209" s="172"/>
      <c r="AH209" s="172">
        <v>1</v>
      </c>
      <c r="AI209" s="231">
        <v>5</v>
      </c>
      <c r="AJ209" s="232"/>
      <c r="AK209" s="172"/>
      <c r="AL209" s="172"/>
      <c r="AM209" s="156"/>
      <c r="AN209" s="172"/>
      <c r="AO209" s="172"/>
      <c r="AR209" s="23"/>
      <c r="AS209" s="23"/>
      <c r="AT209" s="52"/>
      <c r="AU209" s="23"/>
      <c r="AV209" s="23"/>
    </row>
    <row r="210" spans="1:50" ht="15.75" customHeight="1" outlineLevel="1">
      <c r="A210" s="6" t="s">
        <v>51</v>
      </c>
      <c r="B210" s="7"/>
      <c r="C210" s="7"/>
      <c r="D210" s="7"/>
      <c r="E210" s="160"/>
      <c r="F210" s="7"/>
      <c r="G210" s="7"/>
      <c r="H210" s="7"/>
      <c r="I210" s="7"/>
      <c r="J210" s="7"/>
      <c r="K210" s="7"/>
      <c r="L210" s="7">
        <f t="shared" si="14"/>
        <v>0</v>
      </c>
      <c r="M210" s="7">
        <f t="shared" si="15"/>
        <v>0</v>
      </c>
      <c r="N210" s="7"/>
      <c r="O210" s="7"/>
      <c r="P210" s="7"/>
      <c r="Q210" s="7"/>
      <c r="R210" s="7"/>
      <c r="S210" s="7"/>
      <c r="T210" s="7"/>
      <c r="U210" s="7"/>
      <c r="V210" s="7"/>
      <c r="W210" s="7"/>
      <c r="X210" s="7"/>
      <c r="Y210" s="7"/>
      <c r="Z210" s="7"/>
      <c r="AA210" s="224"/>
      <c r="AB210" s="22"/>
      <c r="AC210" s="22"/>
      <c r="AD210" s="7"/>
      <c r="AE210" s="7"/>
      <c r="AF210" s="7"/>
      <c r="AG210" s="224"/>
      <c r="AH210" s="224"/>
      <c r="AI210" s="224"/>
      <c r="AJ210" s="224"/>
      <c r="AK210" s="22"/>
      <c r="AL210" s="22"/>
      <c r="AM210" s="7"/>
      <c r="AN210" s="22"/>
      <c r="AO210" s="22"/>
      <c r="AP210" s="225"/>
      <c r="AQ210" s="161"/>
      <c r="AR210" s="160"/>
      <c r="AS210" s="160"/>
      <c r="AT210" s="7"/>
      <c r="AU210" s="7"/>
      <c r="AV210" s="7"/>
    </row>
    <row r="211" spans="1:50" ht="15" customHeight="1" outlineLevel="1">
      <c r="A211" s="976" t="s">
        <v>51</v>
      </c>
      <c r="B211" s="976" t="s">
        <v>70</v>
      </c>
      <c r="C211" s="15"/>
      <c r="D211" s="15"/>
      <c r="E211" s="12" t="s">
        <v>40</v>
      </c>
      <c r="F211" s="12" t="s">
        <v>40</v>
      </c>
      <c r="G211" s="8" t="s">
        <v>71</v>
      </c>
      <c r="H211" s="23" t="s">
        <v>58</v>
      </c>
      <c r="I211" s="13"/>
      <c r="J211" s="13"/>
      <c r="K211" s="13"/>
      <c r="L211" s="13">
        <f t="shared" si="14"/>
        <v>0</v>
      </c>
      <c r="M211" s="13">
        <f t="shared" si="15"/>
        <v>86</v>
      </c>
      <c r="N211" s="13"/>
      <c r="O211" s="13"/>
      <c r="P211" s="13"/>
      <c r="Q211" s="13"/>
      <c r="R211" s="13"/>
      <c r="S211" s="13"/>
      <c r="T211" s="13">
        <v>80</v>
      </c>
      <c r="U211" s="13"/>
      <c r="V211" s="23">
        <f t="shared" ref="V211:V216" si="17">SUM(W211:AS211)</f>
        <v>86</v>
      </c>
      <c r="W211" s="23">
        <v>1</v>
      </c>
      <c r="X211" s="23"/>
      <c r="Y211" s="23"/>
      <c r="Z211" s="23"/>
      <c r="AA211" s="23"/>
      <c r="AB211" s="23">
        <v>3</v>
      </c>
      <c r="AC211" s="23">
        <v>3</v>
      </c>
      <c r="AD211" s="23">
        <v>3</v>
      </c>
      <c r="AE211" s="23">
        <v>1</v>
      </c>
      <c r="AF211" s="23">
        <v>3</v>
      </c>
      <c r="AG211" s="23"/>
      <c r="AH211" s="23">
        <v>2</v>
      </c>
      <c r="AI211" s="23">
        <v>10</v>
      </c>
      <c r="AJ211" s="156">
        <v>12</v>
      </c>
      <c r="AK211" s="23">
        <v>12</v>
      </c>
      <c r="AL211" s="23">
        <v>6</v>
      </c>
      <c r="AM211" s="233">
        <v>6</v>
      </c>
      <c r="AN211" s="23">
        <v>6</v>
      </c>
      <c r="AO211" s="23">
        <v>6</v>
      </c>
      <c r="AP211" s="23">
        <v>6</v>
      </c>
      <c r="AQ211" s="23">
        <v>6</v>
      </c>
      <c r="AR211" s="23"/>
      <c r="AS211" s="23"/>
      <c r="AT211" s="52">
        <v>2</v>
      </c>
      <c r="AU211" s="23"/>
      <c r="AV211" s="23"/>
    </row>
    <row r="212" spans="1:50" ht="15" customHeight="1" outlineLevel="1">
      <c r="A212" s="977"/>
      <c r="B212" s="977" t="s">
        <v>588</v>
      </c>
      <c r="C212" s="15"/>
      <c r="D212" s="15"/>
      <c r="E212" s="12" t="s">
        <v>40</v>
      </c>
      <c r="F212" s="12" t="s">
        <v>40</v>
      </c>
      <c r="G212" s="8" t="s">
        <v>72</v>
      </c>
      <c r="H212" s="23" t="s">
        <v>58</v>
      </c>
      <c r="I212" s="13"/>
      <c r="J212" s="13"/>
      <c r="K212" s="13"/>
      <c r="L212" s="13">
        <f t="shared" si="14"/>
        <v>0</v>
      </c>
      <c r="M212" s="13">
        <f t="shared" si="15"/>
        <v>55</v>
      </c>
      <c r="N212" s="13"/>
      <c r="O212" s="13"/>
      <c r="P212" s="13"/>
      <c r="Q212" s="13"/>
      <c r="R212" s="13"/>
      <c r="S212" s="13"/>
      <c r="T212" s="13">
        <v>49</v>
      </c>
      <c r="U212" s="13"/>
      <c r="V212" s="23">
        <f t="shared" si="17"/>
        <v>55</v>
      </c>
      <c r="W212" s="23"/>
      <c r="X212" s="23"/>
      <c r="Y212" s="23"/>
      <c r="Z212" s="23"/>
      <c r="AA212" s="23"/>
      <c r="AB212" s="23"/>
      <c r="AC212" s="23"/>
      <c r="AD212" s="23"/>
      <c r="AE212" s="23"/>
      <c r="AF212" s="23">
        <v>3</v>
      </c>
      <c r="AG212" s="23"/>
      <c r="AH212" s="23"/>
      <c r="AI212" s="23">
        <v>10</v>
      </c>
      <c r="AJ212" s="156">
        <v>6</v>
      </c>
      <c r="AK212" s="23"/>
      <c r="AL212" s="23">
        <v>6</v>
      </c>
      <c r="AM212" s="233">
        <v>6</v>
      </c>
      <c r="AN212" s="23">
        <v>6</v>
      </c>
      <c r="AO212" s="23">
        <v>6</v>
      </c>
      <c r="AP212" s="23">
        <v>6</v>
      </c>
      <c r="AQ212" s="23">
        <v>6</v>
      </c>
      <c r="AR212" s="23"/>
      <c r="AS212" s="23"/>
      <c r="AT212" s="52"/>
      <c r="AU212" s="23"/>
      <c r="AV212" s="23"/>
    </row>
    <row r="213" spans="1:50" ht="15.75" customHeight="1" outlineLevel="1">
      <c r="A213" s="234" t="s">
        <v>332</v>
      </c>
      <c r="B213" s="234"/>
      <c r="C213" s="230"/>
      <c r="D213" s="230"/>
      <c r="E213" s="12" t="s">
        <v>40</v>
      </c>
      <c r="F213" s="230"/>
      <c r="G213" s="230"/>
      <c r="H213" s="230"/>
      <c r="I213" s="230"/>
      <c r="J213" s="230"/>
      <c r="K213" s="230"/>
      <c r="L213" s="235">
        <f t="shared" si="14"/>
        <v>0</v>
      </c>
      <c r="M213" s="235">
        <f t="shared" si="15"/>
        <v>168</v>
      </c>
      <c r="N213" s="230"/>
      <c r="O213" s="230"/>
      <c r="P213" s="230"/>
      <c r="Q213" s="230"/>
      <c r="R213" s="230"/>
      <c r="S213" s="230"/>
      <c r="T213" s="235">
        <v>156</v>
      </c>
      <c r="U213" s="235"/>
      <c r="V213" s="235">
        <f t="shared" si="17"/>
        <v>168</v>
      </c>
      <c r="W213" s="230"/>
      <c r="X213" s="230"/>
      <c r="Y213" s="235">
        <v>6</v>
      </c>
      <c r="Z213" s="230"/>
      <c r="AA213" s="230"/>
      <c r="AB213" s="181"/>
      <c r="AC213" s="181"/>
      <c r="AD213" s="235">
        <v>18</v>
      </c>
      <c r="AE213" s="230"/>
      <c r="AF213" s="230"/>
      <c r="AG213" s="230"/>
      <c r="AH213" s="235"/>
      <c r="AI213" s="235">
        <v>66</v>
      </c>
      <c r="AJ213" s="235">
        <v>18</v>
      </c>
      <c r="AK213" s="235">
        <v>12</v>
      </c>
      <c r="AL213" s="235">
        <v>6</v>
      </c>
      <c r="AM213" s="235">
        <v>6</v>
      </c>
      <c r="AN213" s="235">
        <v>12</v>
      </c>
      <c r="AO213" s="235">
        <v>12</v>
      </c>
      <c r="AP213" s="235">
        <v>6</v>
      </c>
      <c r="AQ213" s="235">
        <v>6</v>
      </c>
      <c r="AR213" s="230"/>
      <c r="AS213" s="8"/>
      <c r="AT213" s="118"/>
      <c r="AU213" s="8"/>
      <c r="AV213" s="8"/>
    </row>
    <row r="214" spans="1:50" ht="15.75" customHeight="1" outlineLevel="1">
      <c r="A214" s="236" t="s">
        <v>589</v>
      </c>
      <c r="B214" s="230"/>
      <c r="C214" s="230"/>
      <c r="D214" s="230"/>
      <c r="E214" s="12" t="s">
        <v>40</v>
      </c>
      <c r="F214" s="230"/>
      <c r="G214" s="230"/>
      <c r="H214" s="230"/>
      <c r="I214" s="230"/>
      <c r="J214" s="230"/>
      <c r="K214" s="230"/>
      <c r="L214" s="235">
        <f t="shared" si="14"/>
        <v>0</v>
      </c>
      <c r="M214" s="235">
        <f t="shared" si="15"/>
        <v>28</v>
      </c>
      <c r="N214" s="230"/>
      <c r="O214" s="230"/>
      <c r="P214" s="230"/>
      <c r="Q214" s="230"/>
      <c r="R214" s="230"/>
      <c r="S214" s="230"/>
      <c r="T214" s="235">
        <v>25</v>
      </c>
      <c r="U214" s="235"/>
      <c r="V214" s="235">
        <f t="shared" si="17"/>
        <v>28</v>
      </c>
      <c r="W214" s="230"/>
      <c r="X214" s="230"/>
      <c r="Y214" s="235">
        <v>1</v>
      </c>
      <c r="Z214" s="230"/>
      <c r="AA214" s="230"/>
      <c r="AB214" s="181"/>
      <c r="AC214" s="181"/>
      <c r="AD214" s="235">
        <v>3</v>
      </c>
      <c r="AE214" s="230"/>
      <c r="AF214" s="230"/>
      <c r="AG214" s="230"/>
      <c r="AH214" s="235"/>
      <c r="AI214" s="235">
        <v>11</v>
      </c>
      <c r="AJ214" s="235">
        <v>3</v>
      </c>
      <c r="AK214" s="235">
        <v>2</v>
      </c>
      <c r="AL214" s="235">
        <v>1</v>
      </c>
      <c r="AM214" s="235">
        <v>1</v>
      </c>
      <c r="AN214" s="235">
        <v>2</v>
      </c>
      <c r="AO214" s="235">
        <v>2</v>
      </c>
      <c r="AP214" s="235">
        <v>1</v>
      </c>
      <c r="AQ214" s="235">
        <v>1</v>
      </c>
      <c r="AR214" s="230"/>
      <c r="AS214" s="8"/>
      <c r="AT214" s="118"/>
      <c r="AU214" s="8"/>
      <c r="AV214" s="8"/>
    </row>
    <row r="215" spans="1:50" ht="15.75" customHeight="1" outlineLevel="1">
      <c r="A215" s="236" t="s">
        <v>590</v>
      </c>
      <c r="B215" s="230" t="s">
        <v>591</v>
      </c>
      <c r="C215" s="230"/>
      <c r="D215" s="230"/>
      <c r="E215" s="12" t="s">
        <v>40</v>
      </c>
      <c r="F215" s="230"/>
      <c r="G215" s="230"/>
      <c r="H215" s="230"/>
      <c r="I215" s="230"/>
      <c r="J215" s="230"/>
      <c r="K215" s="230"/>
      <c r="L215" s="235">
        <f t="shared" si="14"/>
        <v>0</v>
      </c>
      <c r="M215" s="235">
        <f t="shared" si="15"/>
        <v>168</v>
      </c>
      <c r="N215" s="230"/>
      <c r="O215" s="230"/>
      <c r="P215" s="230"/>
      <c r="Q215" s="230"/>
      <c r="R215" s="230"/>
      <c r="S215" s="230"/>
      <c r="T215" s="235">
        <v>156</v>
      </c>
      <c r="U215" s="235"/>
      <c r="V215" s="235">
        <f t="shared" si="17"/>
        <v>168</v>
      </c>
      <c r="W215" s="230"/>
      <c r="X215" s="230"/>
      <c r="Y215" s="235">
        <v>6</v>
      </c>
      <c r="Z215" s="230"/>
      <c r="AA215" s="230"/>
      <c r="AB215" s="181"/>
      <c r="AC215" s="181"/>
      <c r="AD215" s="235">
        <v>18</v>
      </c>
      <c r="AE215" s="230"/>
      <c r="AF215" s="230"/>
      <c r="AG215" s="230"/>
      <c r="AH215" s="235"/>
      <c r="AI215" s="235">
        <v>66</v>
      </c>
      <c r="AJ215" s="235">
        <v>18</v>
      </c>
      <c r="AK215" s="235">
        <v>12</v>
      </c>
      <c r="AL215" s="235">
        <v>6</v>
      </c>
      <c r="AM215" s="235">
        <v>6</v>
      </c>
      <c r="AN215" s="235">
        <v>12</v>
      </c>
      <c r="AO215" s="235">
        <v>12</v>
      </c>
      <c r="AP215" s="235">
        <v>6</v>
      </c>
      <c r="AQ215" s="235">
        <v>6</v>
      </c>
      <c r="AR215" s="230"/>
      <c r="AS215" s="8"/>
      <c r="AT215" s="118"/>
      <c r="AU215" s="8"/>
      <c r="AV215" s="8"/>
    </row>
    <row r="216" spans="1:50" ht="15.75" customHeight="1" outlineLevel="1">
      <c r="A216" s="236" t="s">
        <v>592</v>
      </c>
      <c r="B216" s="230"/>
      <c r="C216" s="230"/>
      <c r="D216" s="230"/>
      <c r="E216" s="12" t="s">
        <v>40</v>
      </c>
      <c r="F216" s="230"/>
      <c r="G216" s="230"/>
      <c r="H216" s="230"/>
      <c r="I216" s="230"/>
      <c r="J216" s="230"/>
      <c r="K216" s="230"/>
      <c r="L216" s="235">
        <f t="shared" si="14"/>
        <v>0</v>
      </c>
      <c r="M216" s="235">
        <f t="shared" si="15"/>
        <v>28</v>
      </c>
      <c r="N216" s="230"/>
      <c r="O216" s="230"/>
      <c r="P216" s="230"/>
      <c r="Q216" s="230"/>
      <c r="R216" s="230"/>
      <c r="S216" s="230"/>
      <c r="T216" s="235">
        <v>26</v>
      </c>
      <c r="U216" s="235"/>
      <c r="V216" s="235">
        <f t="shared" si="17"/>
        <v>28</v>
      </c>
      <c r="W216" s="230"/>
      <c r="X216" s="230"/>
      <c r="Y216" s="235">
        <v>1</v>
      </c>
      <c r="Z216" s="230"/>
      <c r="AA216" s="230"/>
      <c r="AB216" s="181"/>
      <c r="AC216" s="181"/>
      <c r="AD216" s="235">
        <v>3</v>
      </c>
      <c r="AE216" s="230"/>
      <c r="AF216" s="230"/>
      <c r="AG216" s="230"/>
      <c r="AH216" s="230"/>
      <c r="AI216" s="235">
        <v>11</v>
      </c>
      <c r="AJ216" s="235">
        <v>3</v>
      </c>
      <c r="AK216" s="235">
        <v>2</v>
      </c>
      <c r="AL216" s="235">
        <v>1</v>
      </c>
      <c r="AM216" s="235">
        <v>1</v>
      </c>
      <c r="AN216" s="235">
        <v>2</v>
      </c>
      <c r="AO216" s="235">
        <v>2</v>
      </c>
      <c r="AP216" s="235">
        <v>1</v>
      </c>
      <c r="AQ216" s="235">
        <v>1</v>
      </c>
      <c r="AR216" s="235"/>
      <c r="AS216" s="23"/>
      <c r="AT216" s="118"/>
      <c r="AU216" s="8"/>
      <c r="AV216" s="8"/>
    </row>
    <row r="217" spans="1:50" ht="15.75" customHeight="1" outlineLevel="1">
      <c r="A217" s="6" t="s">
        <v>593</v>
      </c>
      <c r="B217" s="7"/>
      <c r="C217" s="7"/>
      <c r="D217" s="7"/>
      <c r="E217" s="160"/>
      <c r="F217" s="7"/>
      <c r="G217" s="7"/>
      <c r="H217" s="7"/>
      <c r="I217" s="7"/>
      <c r="J217" s="7"/>
      <c r="K217" s="7"/>
      <c r="L217" s="7">
        <f t="shared" si="14"/>
        <v>0</v>
      </c>
      <c r="M217" s="7">
        <f t="shared" si="15"/>
        <v>0</v>
      </c>
      <c r="N217" s="7"/>
      <c r="O217" s="7"/>
      <c r="P217" s="7"/>
      <c r="Q217" s="7"/>
      <c r="R217" s="7"/>
      <c r="S217" s="7"/>
      <c r="T217" s="7"/>
      <c r="U217" s="7"/>
      <c r="V217" s="7"/>
      <c r="W217" s="7"/>
      <c r="X217" s="7"/>
      <c r="Y217" s="7"/>
      <c r="Z217" s="7"/>
      <c r="AA217" s="224"/>
      <c r="AB217" s="22"/>
      <c r="AC217" s="22"/>
      <c r="AD217" s="7"/>
      <c r="AE217" s="7"/>
      <c r="AF217" s="7"/>
      <c r="AG217" s="224"/>
      <c r="AH217" s="224"/>
      <c r="AI217" s="224"/>
      <c r="AJ217" s="224"/>
      <c r="AK217" s="22"/>
      <c r="AL217" s="22"/>
      <c r="AM217" s="7"/>
      <c r="AN217" s="22"/>
      <c r="AO217" s="22"/>
      <c r="AP217" s="225"/>
      <c r="AQ217" s="161"/>
      <c r="AR217" s="160"/>
      <c r="AS217" s="160"/>
      <c r="AT217" s="7"/>
      <c r="AU217" s="7"/>
      <c r="AV217" s="7"/>
    </row>
    <row r="218" spans="1:50" ht="15.75" customHeight="1" outlineLevel="1">
      <c r="A218" s="37" t="s">
        <v>594</v>
      </c>
      <c r="B218" s="37" t="s">
        <v>595</v>
      </c>
      <c r="C218" s="8"/>
      <c r="D218" s="8"/>
      <c r="E218" s="12" t="s">
        <v>40</v>
      </c>
      <c r="F218" s="8"/>
      <c r="G218" s="8"/>
      <c r="H218" s="8"/>
      <c r="I218" s="8"/>
      <c r="J218" s="8"/>
      <c r="K218" s="8"/>
      <c r="L218" s="8">
        <f t="shared" si="14"/>
        <v>0</v>
      </c>
      <c r="M218" s="8">
        <f t="shared" si="15"/>
        <v>4</v>
      </c>
      <c r="N218" s="8"/>
      <c r="O218" s="8"/>
      <c r="P218" s="8"/>
      <c r="Q218" s="8"/>
      <c r="R218" s="8"/>
      <c r="S218" s="8"/>
      <c r="T218" s="8">
        <v>4</v>
      </c>
      <c r="U218" s="8"/>
      <c r="V218" s="23">
        <f>SUM(W218:AS218)</f>
        <v>4</v>
      </c>
      <c r="W218" s="8"/>
      <c r="X218" s="8"/>
      <c r="Y218" s="8"/>
      <c r="Z218" s="8"/>
      <c r="AA218" s="8"/>
      <c r="AB218" s="9"/>
      <c r="AC218" s="9"/>
      <c r="AD218" s="8"/>
      <c r="AE218" s="8"/>
      <c r="AF218" s="8"/>
      <c r="AG218" s="8"/>
      <c r="AH218" s="237">
        <v>2</v>
      </c>
      <c r="AI218" s="23">
        <v>2</v>
      </c>
      <c r="AJ218" s="8"/>
      <c r="AK218" s="9"/>
      <c r="AL218" s="9"/>
      <c r="AM218" s="8"/>
      <c r="AN218" s="9"/>
      <c r="AO218" s="9"/>
      <c r="AP218" s="8"/>
      <c r="AQ218" s="9"/>
      <c r="AR218" s="8"/>
      <c r="AS218" s="8"/>
      <c r="AT218" s="118"/>
      <c r="AU218" s="8"/>
      <c r="AV218" s="8"/>
    </row>
    <row r="219" spans="1:50" ht="15.75" customHeight="1">
      <c r="A219" s="18" t="s">
        <v>596</v>
      </c>
      <c r="B219" s="21"/>
      <c r="C219" s="21"/>
      <c r="D219" s="21"/>
      <c r="E219" s="19"/>
      <c r="F219" s="19"/>
      <c r="G219" s="21"/>
      <c r="H219" s="20"/>
      <c r="I219" s="20"/>
      <c r="J219" s="20"/>
      <c r="K219" s="20"/>
      <c r="L219" s="20">
        <f t="shared" si="14"/>
        <v>0</v>
      </c>
      <c r="M219" s="20">
        <f t="shared" si="15"/>
        <v>0</v>
      </c>
      <c r="N219" s="20"/>
      <c r="O219" s="20"/>
      <c r="P219" s="20"/>
      <c r="Q219" s="20"/>
      <c r="R219" s="20"/>
      <c r="S219" s="20"/>
      <c r="T219" s="20"/>
      <c r="U219" s="20"/>
      <c r="V219" s="203"/>
      <c r="W219" s="20"/>
      <c r="X219" s="203"/>
      <c r="Y219" s="203"/>
      <c r="Z219" s="203"/>
      <c r="AA219" s="203"/>
      <c r="AB219" s="203"/>
      <c r="AC219" s="203"/>
      <c r="AD219" s="203"/>
      <c r="AE219" s="203"/>
      <c r="AF219" s="203"/>
      <c r="AG219" s="203"/>
      <c r="AH219" s="203"/>
      <c r="AI219" s="203"/>
      <c r="AJ219" s="194"/>
      <c r="AK219" s="203"/>
      <c r="AL219" s="203"/>
      <c r="AM219" s="194"/>
      <c r="AN219" s="203"/>
      <c r="AO219" s="203"/>
      <c r="AP219" s="203"/>
      <c r="AQ219" s="203"/>
      <c r="AR219" s="203"/>
      <c r="AS219" s="203"/>
      <c r="AT219" s="203"/>
      <c r="AU219" s="203"/>
      <c r="AV219" s="203"/>
    </row>
    <row r="220" spans="1:50" outlineLevel="1">
      <c r="A220" s="6" t="s">
        <v>556</v>
      </c>
      <c r="B220" s="7"/>
      <c r="C220" s="7"/>
      <c r="D220" s="7"/>
      <c r="E220" s="160"/>
      <c r="F220" s="7"/>
      <c r="G220" s="7"/>
      <c r="H220" s="7"/>
      <c r="I220" s="7"/>
      <c r="J220" s="7"/>
      <c r="K220" s="7"/>
      <c r="L220" s="7"/>
      <c r="M220" s="7"/>
      <c r="N220" s="7"/>
      <c r="O220" s="7"/>
      <c r="P220" s="7"/>
      <c r="Q220" s="7"/>
      <c r="R220" s="7"/>
      <c r="S220" s="7"/>
      <c r="T220" s="7"/>
      <c r="U220" s="7"/>
      <c r="V220" s="7"/>
      <c r="W220" s="7"/>
      <c r="X220" s="7"/>
      <c r="Y220" s="7"/>
      <c r="Z220" s="7"/>
      <c r="AA220" s="7"/>
      <c r="AB220" s="10"/>
      <c r="AC220" s="10"/>
      <c r="AD220" s="7"/>
      <c r="AE220" s="7"/>
      <c r="AF220" s="7"/>
      <c r="AG220" s="7"/>
      <c r="AH220" s="7"/>
      <c r="AI220" s="7"/>
      <c r="AJ220" s="7"/>
      <c r="AK220" s="10"/>
      <c r="AL220" s="10"/>
      <c r="AM220" s="7"/>
      <c r="AN220" s="10"/>
      <c r="AO220" s="10"/>
      <c r="AP220" s="160"/>
      <c r="AQ220" s="216"/>
      <c r="AR220" s="160"/>
      <c r="AS220" s="160"/>
      <c r="AT220" s="7"/>
      <c r="AU220" s="7"/>
      <c r="AV220" s="7"/>
    </row>
    <row r="221" spans="1:50" outlineLevel="1">
      <c r="A221" s="8" t="s">
        <v>556</v>
      </c>
      <c r="B221" s="8" t="s">
        <v>25</v>
      </c>
      <c r="C221" s="8"/>
      <c r="D221" s="8"/>
      <c r="E221" s="23"/>
      <c r="F221" s="8"/>
      <c r="G221" s="8" t="s">
        <v>597</v>
      </c>
      <c r="H221" s="8"/>
      <c r="I221" s="23" t="s">
        <v>580</v>
      </c>
      <c r="J221" s="8"/>
      <c r="K221" s="23" t="s">
        <v>580</v>
      </c>
      <c r="L221" s="13">
        <f t="shared" si="14"/>
        <v>63</v>
      </c>
      <c r="M221" s="13">
        <f t="shared" si="15"/>
        <v>63</v>
      </c>
      <c r="N221" s="8"/>
      <c r="O221" s="8"/>
      <c r="P221" s="8"/>
      <c r="Q221" s="8"/>
      <c r="R221" s="8"/>
      <c r="S221" s="8"/>
      <c r="T221" s="8"/>
      <c r="U221" s="13">
        <f>SUM(V221,AV221)</f>
        <v>63</v>
      </c>
      <c r="V221" s="12">
        <f>SUM(W221:AU221)</f>
        <v>63</v>
      </c>
      <c r="W221" s="15"/>
      <c r="X221" s="12"/>
      <c r="Y221" s="15"/>
      <c r="Z221" s="15"/>
      <c r="AA221" s="23">
        <v>4</v>
      </c>
      <c r="AB221" s="140"/>
      <c r="AC221" s="140"/>
      <c r="AD221" s="12">
        <v>5</v>
      </c>
      <c r="AE221" s="12">
        <v>4</v>
      </c>
      <c r="AF221" s="15"/>
      <c r="AG221" s="238"/>
      <c r="AH221" s="12" t="s">
        <v>598</v>
      </c>
      <c r="AI221" s="12">
        <v>16</v>
      </c>
      <c r="AJ221" s="12">
        <v>18</v>
      </c>
      <c r="AK221" s="12">
        <v>4</v>
      </c>
      <c r="AL221" s="12" t="s">
        <v>599</v>
      </c>
      <c r="AM221" s="15"/>
      <c r="AN221" s="12"/>
      <c r="AO221" s="12">
        <v>4</v>
      </c>
      <c r="AP221" s="12"/>
      <c r="AQ221" s="12">
        <v>4</v>
      </c>
      <c r="AR221" s="12"/>
      <c r="AS221" s="12">
        <v>2</v>
      </c>
      <c r="AT221" s="130"/>
      <c r="AU221" s="15">
        <v>2</v>
      </c>
      <c r="AV221" s="15"/>
      <c r="AX221" s="172"/>
    </row>
    <row r="222" spans="1:50" outlineLevel="1">
      <c r="A222" s="8" t="s">
        <v>556</v>
      </c>
      <c r="B222" s="8" t="s">
        <v>26</v>
      </c>
      <c r="C222" s="8"/>
      <c r="D222" s="8"/>
      <c r="E222" s="23"/>
      <c r="F222" s="8"/>
      <c r="G222" s="8" t="s">
        <v>24</v>
      </c>
      <c r="H222" s="8"/>
      <c r="I222" s="23" t="s">
        <v>564</v>
      </c>
      <c r="J222" s="8"/>
      <c r="K222" s="23" t="s">
        <v>564</v>
      </c>
      <c r="L222" s="13">
        <f t="shared" si="14"/>
        <v>30</v>
      </c>
      <c r="M222" s="13">
        <f t="shared" si="15"/>
        <v>30</v>
      </c>
      <c r="N222" s="8"/>
      <c r="O222" s="8"/>
      <c r="P222" s="8"/>
      <c r="Q222" s="8"/>
      <c r="R222" s="8"/>
      <c r="S222" s="8"/>
      <c r="T222" s="8"/>
      <c r="U222" s="13">
        <f>SUM(V222,AV222)</f>
        <v>30</v>
      </c>
      <c r="V222" s="12">
        <f>SUM(W222:AU222)</f>
        <v>30</v>
      </c>
      <c r="W222" s="15"/>
      <c r="X222" s="12"/>
      <c r="Y222" s="15"/>
      <c r="Z222" s="15"/>
      <c r="AA222" s="23">
        <v>4</v>
      </c>
      <c r="AB222" s="140"/>
      <c r="AC222" s="140"/>
      <c r="AD222" s="12"/>
      <c r="AE222" s="12"/>
      <c r="AF222" s="15"/>
      <c r="AG222" s="238"/>
      <c r="AH222" s="12" t="s">
        <v>598</v>
      </c>
      <c r="AI222" s="12">
        <v>8</v>
      </c>
      <c r="AJ222" s="15"/>
      <c r="AK222" s="12">
        <v>8</v>
      </c>
      <c r="AL222" s="12"/>
      <c r="AM222" s="15"/>
      <c r="AN222" s="12"/>
      <c r="AO222" s="12">
        <v>4</v>
      </c>
      <c r="AP222" s="12"/>
      <c r="AQ222" s="12">
        <v>4</v>
      </c>
      <c r="AR222" s="12"/>
      <c r="AS222" s="12"/>
      <c r="AT222" s="130"/>
      <c r="AU222" s="15">
        <v>2</v>
      </c>
      <c r="AV222" s="15"/>
    </row>
    <row r="223" spans="1:50" outlineLevel="1">
      <c r="A223" s="8" t="s">
        <v>556</v>
      </c>
      <c r="B223" s="8" t="s">
        <v>27</v>
      </c>
      <c r="C223" s="8"/>
      <c r="D223" s="8"/>
      <c r="E223" s="23"/>
      <c r="F223" s="8"/>
      <c r="G223" s="8" t="s">
        <v>597</v>
      </c>
      <c r="H223" s="8"/>
      <c r="I223" s="23" t="s">
        <v>580</v>
      </c>
      <c r="J223" s="8"/>
      <c r="K223" s="23" t="s">
        <v>580</v>
      </c>
      <c r="L223" s="13">
        <f t="shared" si="14"/>
        <v>32</v>
      </c>
      <c r="M223" s="13">
        <f t="shared" si="15"/>
        <v>32</v>
      </c>
      <c r="N223" s="8"/>
      <c r="O223" s="8"/>
      <c r="P223" s="8"/>
      <c r="Q223" s="8"/>
      <c r="R223" s="8"/>
      <c r="S223" s="8"/>
      <c r="T223" s="8"/>
      <c r="U223" s="13">
        <f>SUM(V223,AV223)</f>
        <v>32</v>
      </c>
      <c r="V223" s="12">
        <f>SUM(W223:AU223)</f>
        <v>32</v>
      </c>
      <c r="W223" s="15"/>
      <c r="X223" s="12"/>
      <c r="Y223" s="15"/>
      <c r="Z223" s="15"/>
      <c r="AA223" s="23">
        <v>4</v>
      </c>
      <c r="AB223" s="140"/>
      <c r="AC223" s="140"/>
      <c r="AD223" s="12">
        <v>4</v>
      </c>
      <c r="AE223" s="12"/>
      <c r="AF223" s="15"/>
      <c r="AG223" s="238"/>
      <c r="AH223" s="12" t="s">
        <v>598</v>
      </c>
      <c r="AI223" s="12">
        <v>6</v>
      </c>
      <c r="AJ223" s="15"/>
      <c r="AK223" s="12">
        <v>4</v>
      </c>
      <c r="AL223" s="12"/>
      <c r="AM223" s="12"/>
      <c r="AN223" s="12"/>
      <c r="AO223" s="12">
        <v>4</v>
      </c>
      <c r="AP223" s="12">
        <v>4</v>
      </c>
      <c r="AQ223" s="12">
        <v>4</v>
      </c>
      <c r="AR223" s="12"/>
      <c r="AS223" s="12"/>
      <c r="AT223" s="130"/>
      <c r="AU223" s="15">
        <v>2</v>
      </c>
      <c r="AV223" s="15"/>
    </row>
    <row r="224" spans="1:50" outlineLevel="1">
      <c r="A224" s="6" t="s">
        <v>600</v>
      </c>
      <c r="B224" s="7"/>
      <c r="C224" s="7"/>
      <c r="D224" s="7"/>
      <c r="E224" s="160"/>
      <c r="F224" s="7"/>
      <c r="G224" s="7"/>
      <c r="H224" s="7"/>
      <c r="I224" s="7"/>
      <c r="J224" s="7"/>
      <c r="K224" s="7"/>
      <c r="L224" s="7"/>
      <c r="M224" s="7"/>
      <c r="N224" s="7"/>
      <c r="O224" s="7"/>
      <c r="P224" s="7"/>
      <c r="Q224" s="7"/>
      <c r="R224" s="7"/>
      <c r="S224" s="7"/>
      <c r="T224" s="7"/>
      <c r="U224" s="7"/>
      <c r="V224" s="141"/>
      <c r="W224" s="239"/>
      <c r="X224" s="141"/>
      <c r="Y224" s="239"/>
      <c r="Z224" s="239"/>
      <c r="AA224" s="160"/>
      <c r="AB224" s="138"/>
      <c r="AC224" s="138"/>
      <c r="AD224" s="141"/>
      <c r="AE224" s="141"/>
      <c r="AF224" s="239"/>
      <c r="AG224" s="239"/>
      <c r="AH224" s="141"/>
      <c r="AI224" s="141"/>
      <c r="AJ224" s="239"/>
      <c r="AK224" s="141"/>
      <c r="AL224" s="141"/>
      <c r="AM224" s="239"/>
      <c r="AN224" s="141"/>
      <c r="AO224" s="141"/>
      <c r="AP224" s="141"/>
      <c r="AQ224" s="141"/>
      <c r="AR224" s="141"/>
      <c r="AS224" s="141"/>
      <c r="AT224" s="141"/>
      <c r="AU224" s="239"/>
      <c r="AV224" s="239"/>
    </row>
    <row r="225" spans="1:50" outlineLevel="1">
      <c r="A225" s="8" t="s">
        <v>9</v>
      </c>
      <c r="B225" s="8" t="s">
        <v>29</v>
      </c>
      <c r="C225" s="8"/>
      <c r="D225" s="8"/>
      <c r="E225" s="23" t="s">
        <v>4</v>
      </c>
      <c r="F225" s="8"/>
      <c r="G225" s="8"/>
      <c r="H225" s="8"/>
      <c r="I225" s="23" t="s">
        <v>564</v>
      </c>
      <c r="J225" s="8"/>
      <c r="K225" s="23" t="s">
        <v>564</v>
      </c>
      <c r="L225" s="13">
        <f t="shared" si="14"/>
        <v>331</v>
      </c>
      <c r="M225" s="13">
        <f t="shared" si="15"/>
        <v>331</v>
      </c>
      <c r="N225" s="8"/>
      <c r="O225" s="8"/>
      <c r="P225" s="8"/>
      <c r="Q225" s="8"/>
      <c r="R225" s="8"/>
      <c r="S225" s="8"/>
      <c r="T225" s="12"/>
      <c r="U225" s="13">
        <f t="shared" ref="U225:U230" si="18">SUM(V225,AV225)</f>
        <v>331</v>
      </c>
      <c r="V225" s="12">
        <f t="shared" ref="V225:V230" si="19">SUM(W225:AU225)</f>
        <v>331</v>
      </c>
      <c r="W225" s="15"/>
      <c r="X225" s="12"/>
      <c r="Y225" s="15"/>
      <c r="Z225" s="15"/>
      <c r="AA225" s="23">
        <v>50</v>
      </c>
      <c r="AB225" s="140"/>
      <c r="AC225" s="140"/>
      <c r="AD225" s="12">
        <v>27</v>
      </c>
      <c r="AE225" s="12">
        <v>4</v>
      </c>
      <c r="AF225" s="15"/>
      <c r="AG225" s="238"/>
      <c r="AH225" s="12" t="s">
        <v>601</v>
      </c>
      <c r="AI225" s="12" t="s">
        <v>602</v>
      </c>
      <c r="AJ225" s="12" t="s">
        <v>603</v>
      </c>
      <c r="AK225" s="12"/>
      <c r="AL225" s="12" t="s">
        <v>599</v>
      </c>
      <c r="AM225" s="15"/>
      <c r="AN225" s="12"/>
      <c r="AO225" s="12">
        <v>48</v>
      </c>
      <c r="AP225" s="12">
        <v>72</v>
      </c>
      <c r="AQ225" s="159">
        <v>104</v>
      </c>
      <c r="AR225" s="12"/>
      <c r="AS225" s="12">
        <v>24</v>
      </c>
      <c r="AT225" s="130"/>
      <c r="AU225" s="15">
        <v>2</v>
      </c>
      <c r="AV225" s="15"/>
      <c r="AX225" s="172"/>
    </row>
    <row r="226" spans="1:50" outlineLevel="1">
      <c r="A226" s="8" t="s">
        <v>9</v>
      </c>
      <c r="B226" s="8" t="s">
        <v>604</v>
      </c>
      <c r="C226" s="8"/>
      <c r="D226" s="8"/>
      <c r="E226" s="23" t="s">
        <v>5</v>
      </c>
      <c r="F226" s="8"/>
      <c r="G226" s="8"/>
      <c r="H226" s="8"/>
      <c r="I226" s="23" t="s">
        <v>580</v>
      </c>
      <c r="J226" s="8"/>
      <c r="K226" s="23" t="s">
        <v>580</v>
      </c>
      <c r="L226" s="13">
        <f t="shared" si="14"/>
        <v>196</v>
      </c>
      <c r="M226" s="13">
        <f t="shared" si="15"/>
        <v>196</v>
      </c>
      <c r="N226" s="8"/>
      <c r="O226" s="8"/>
      <c r="P226" s="8"/>
      <c r="Q226" s="8"/>
      <c r="R226" s="8"/>
      <c r="S226" s="8"/>
      <c r="T226" s="12"/>
      <c r="U226" s="13">
        <f t="shared" si="18"/>
        <v>196</v>
      </c>
      <c r="V226" s="12">
        <f t="shared" si="19"/>
        <v>196</v>
      </c>
      <c r="W226" s="15"/>
      <c r="X226" s="12"/>
      <c r="Y226" s="15"/>
      <c r="Z226" s="15"/>
      <c r="AA226" s="23"/>
      <c r="AB226" s="140"/>
      <c r="AC226" s="140"/>
      <c r="AD226" s="12"/>
      <c r="AE226" s="12"/>
      <c r="AF226" s="15"/>
      <c r="AG226" s="238"/>
      <c r="AH226" s="12" t="s">
        <v>598</v>
      </c>
      <c r="AI226" s="12">
        <v>48</v>
      </c>
      <c r="AJ226" s="15"/>
      <c r="AK226" s="12">
        <v>96</v>
      </c>
      <c r="AL226" s="12"/>
      <c r="AM226" s="12"/>
      <c r="AN226" s="12"/>
      <c r="AO226" s="12">
        <v>48</v>
      </c>
      <c r="AP226" s="12"/>
      <c r="AQ226" s="159">
        <v>2</v>
      </c>
      <c r="AR226" s="12"/>
      <c r="AS226" s="12"/>
      <c r="AT226" s="130"/>
      <c r="AU226" s="15">
        <v>2</v>
      </c>
      <c r="AV226" s="15"/>
    </row>
    <row r="227" spans="1:50" outlineLevel="1">
      <c r="A227" s="114" t="s">
        <v>9</v>
      </c>
      <c r="B227" s="114" t="s">
        <v>565</v>
      </c>
      <c r="C227" s="114"/>
      <c r="D227" s="114"/>
      <c r="E227" s="46" t="s">
        <v>566</v>
      </c>
      <c r="F227" s="114"/>
      <c r="G227" s="114"/>
      <c r="H227" s="114"/>
      <c r="I227" s="46" t="s">
        <v>564</v>
      </c>
      <c r="J227" s="114"/>
      <c r="K227" s="46"/>
      <c r="L227" s="54">
        <f t="shared" si="14"/>
        <v>24</v>
      </c>
      <c r="M227" s="54">
        <f t="shared" si="15"/>
        <v>24</v>
      </c>
      <c r="N227" s="114"/>
      <c r="O227" s="114"/>
      <c r="P227" s="114"/>
      <c r="Q227" s="114"/>
      <c r="R227" s="114"/>
      <c r="S227" s="114"/>
      <c r="T227" s="120"/>
      <c r="U227" s="54">
        <f t="shared" si="18"/>
        <v>24</v>
      </c>
      <c r="V227" s="125">
        <f t="shared" si="19"/>
        <v>24</v>
      </c>
      <c r="W227" s="120"/>
      <c r="X227" s="125"/>
      <c r="Y227" s="120"/>
      <c r="Z227" s="120"/>
      <c r="AA227" s="219"/>
      <c r="AB227" s="143"/>
      <c r="AC227" s="143"/>
      <c r="AD227" s="125">
        <v>24</v>
      </c>
      <c r="AE227" s="125"/>
      <c r="AF227" s="120"/>
      <c r="AG227" s="120"/>
      <c r="AH227" s="12" t="s">
        <v>598</v>
      </c>
      <c r="AI227" s="125"/>
      <c r="AJ227" s="120"/>
      <c r="AK227" s="125"/>
      <c r="AL227" s="125"/>
      <c r="AM227" s="120"/>
      <c r="AN227" s="125"/>
      <c r="AO227" s="125"/>
      <c r="AP227" s="125"/>
      <c r="AQ227" s="240"/>
      <c r="AR227" s="125"/>
      <c r="AS227" s="125"/>
      <c r="AT227" s="125"/>
      <c r="AU227" s="120"/>
      <c r="AV227" s="120"/>
    </row>
    <row r="228" spans="1:50" outlineLevel="1">
      <c r="A228" s="8" t="s">
        <v>9</v>
      </c>
      <c r="B228" s="8" t="s">
        <v>31</v>
      </c>
      <c r="C228" s="8"/>
      <c r="D228" s="8"/>
      <c r="E228" s="23" t="s">
        <v>605</v>
      </c>
      <c r="F228" s="8"/>
      <c r="G228" s="8"/>
      <c r="H228" s="8"/>
      <c r="I228" s="23" t="s">
        <v>58</v>
      </c>
      <c r="J228" s="8"/>
      <c r="K228" s="23" t="s">
        <v>58</v>
      </c>
      <c r="L228" s="13">
        <f t="shared" si="14"/>
        <v>100</v>
      </c>
      <c r="M228" s="13">
        <f t="shared" si="15"/>
        <v>100</v>
      </c>
      <c r="N228" s="8"/>
      <c r="O228" s="8"/>
      <c r="P228" s="8"/>
      <c r="Q228" s="8"/>
      <c r="R228" s="8"/>
      <c r="S228" s="8"/>
      <c r="T228" s="12"/>
      <c r="U228" s="13">
        <f t="shared" si="18"/>
        <v>100</v>
      </c>
      <c r="V228" s="12">
        <f t="shared" si="19"/>
        <v>100</v>
      </c>
      <c r="W228" s="15"/>
      <c r="X228" s="12"/>
      <c r="Y228" s="15"/>
      <c r="Z228" s="15"/>
      <c r="AA228" s="23"/>
      <c r="AB228" s="140"/>
      <c r="AC228" s="140"/>
      <c r="AD228" s="12"/>
      <c r="AE228" s="12"/>
      <c r="AF228" s="15"/>
      <c r="AG228" s="238"/>
      <c r="AH228" s="12" t="s">
        <v>606</v>
      </c>
      <c r="AI228" s="12">
        <v>24</v>
      </c>
      <c r="AJ228" s="15"/>
      <c r="AK228" s="12">
        <v>48</v>
      </c>
      <c r="AL228" s="12"/>
      <c r="AM228" s="12"/>
      <c r="AN228" s="12"/>
      <c r="AO228" s="12">
        <v>24</v>
      </c>
      <c r="AP228" s="12"/>
      <c r="AQ228" s="159">
        <v>2</v>
      </c>
      <c r="AR228" s="12"/>
      <c r="AS228" s="12"/>
      <c r="AT228" s="130"/>
      <c r="AU228" s="15">
        <v>2</v>
      </c>
      <c r="AV228" s="15"/>
    </row>
    <row r="229" spans="1:50" outlineLevel="1">
      <c r="A229" s="114" t="s">
        <v>9</v>
      </c>
      <c r="B229" s="114" t="s">
        <v>32</v>
      </c>
      <c r="C229" s="114"/>
      <c r="D229" s="114"/>
      <c r="E229" s="46" t="s">
        <v>7</v>
      </c>
      <c r="F229" s="114"/>
      <c r="G229" s="114"/>
      <c r="H229" s="114"/>
      <c r="I229" s="46" t="s">
        <v>58</v>
      </c>
      <c r="J229" s="114"/>
      <c r="K229" s="46"/>
      <c r="L229" s="54">
        <f t="shared" si="14"/>
        <v>0</v>
      </c>
      <c r="M229" s="54">
        <f t="shared" si="15"/>
        <v>0</v>
      </c>
      <c r="N229" s="114"/>
      <c r="O229" s="114"/>
      <c r="P229" s="114"/>
      <c r="Q229" s="114"/>
      <c r="R229" s="114"/>
      <c r="S229" s="114"/>
      <c r="T229" s="120"/>
      <c r="U229" s="54">
        <f t="shared" si="18"/>
        <v>0</v>
      </c>
      <c r="V229" s="125">
        <f t="shared" si="19"/>
        <v>0</v>
      </c>
      <c r="W229" s="120"/>
      <c r="X229" s="125"/>
      <c r="Y229" s="120"/>
      <c r="Z229" s="120"/>
      <c r="AA229" s="46"/>
      <c r="AB229" s="143"/>
      <c r="AC229" s="143"/>
      <c r="AD229" s="125"/>
      <c r="AE229" s="125"/>
      <c r="AF229" s="120"/>
      <c r="AG229" s="120"/>
      <c r="AH229" s="125"/>
      <c r="AI229" s="125"/>
      <c r="AJ229" s="120"/>
      <c r="AK229" s="125"/>
      <c r="AL229" s="125"/>
      <c r="AM229" s="120"/>
      <c r="AN229" s="125"/>
      <c r="AO229" s="125"/>
      <c r="AP229" s="125"/>
      <c r="AQ229" s="125"/>
      <c r="AR229" s="125"/>
      <c r="AS229" s="125"/>
      <c r="AT229" s="125"/>
      <c r="AU229" s="120"/>
      <c r="AV229" s="120"/>
    </row>
    <row r="230" spans="1:50" outlineLevel="1">
      <c r="A230" s="114" t="s">
        <v>9</v>
      </c>
      <c r="B230" s="114" t="s">
        <v>33</v>
      </c>
      <c r="C230" s="114"/>
      <c r="D230" s="114"/>
      <c r="E230" s="46" t="s">
        <v>8</v>
      </c>
      <c r="F230" s="114"/>
      <c r="G230" s="114"/>
      <c r="H230" s="114"/>
      <c r="I230" s="46" t="s">
        <v>58</v>
      </c>
      <c r="J230" s="114"/>
      <c r="K230" s="46"/>
      <c r="L230" s="54">
        <f t="shared" si="14"/>
        <v>0</v>
      </c>
      <c r="M230" s="54">
        <f t="shared" si="15"/>
        <v>0</v>
      </c>
      <c r="N230" s="114"/>
      <c r="O230" s="114"/>
      <c r="P230" s="114"/>
      <c r="Q230" s="114"/>
      <c r="R230" s="114"/>
      <c r="S230" s="114"/>
      <c r="T230" s="120"/>
      <c r="U230" s="54">
        <f t="shared" si="18"/>
        <v>0</v>
      </c>
      <c r="V230" s="125">
        <f t="shared" si="19"/>
        <v>0</v>
      </c>
      <c r="W230" s="120"/>
      <c r="X230" s="125"/>
      <c r="Y230" s="120"/>
      <c r="Z230" s="120"/>
      <c r="AA230" s="46"/>
      <c r="AB230" s="143"/>
      <c r="AC230" s="143"/>
      <c r="AD230" s="125"/>
      <c r="AE230" s="125"/>
      <c r="AF230" s="120"/>
      <c r="AG230" s="120"/>
      <c r="AH230" s="125"/>
      <c r="AI230" s="125"/>
      <c r="AJ230" s="120"/>
      <c r="AK230" s="125"/>
      <c r="AL230" s="125"/>
      <c r="AM230" s="120"/>
      <c r="AN230" s="125"/>
      <c r="AO230" s="125"/>
      <c r="AP230" s="125"/>
      <c r="AQ230" s="125"/>
      <c r="AR230" s="125"/>
      <c r="AS230" s="125"/>
      <c r="AT230" s="125"/>
      <c r="AU230" s="120"/>
      <c r="AV230" s="120"/>
    </row>
    <row r="231" spans="1:50" outlineLevel="1">
      <c r="A231" s="6" t="s">
        <v>607</v>
      </c>
      <c r="B231" s="7"/>
      <c r="C231" s="7"/>
      <c r="D231" s="7"/>
      <c r="E231" s="160"/>
      <c r="F231" s="7"/>
      <c r="G231" s="7"/>
      <c r="H231" s="7"/>
      <c r="I231" s="7"/>
      <c r="J231" s="7"/>
      <c r="K231" s="7"/>
      <c r="L231" s="239"/>
      <c r="M231" s="239"/>
      <c r="N231" s="7"/>
      <c r="O231" s="7"/>
      <c r="P231" s="7"/>
      <c r="Q231" s="7"/>
      <c r="R231" s="7"/>
      <c r="S231" s="7"/>
      <c r="T231" s="239"/>
      <c r="U231" s="239"/>
      <c r="V231" s="141"/>
      <c r="W231" s="239"/>
      <c r="X231" s="141"/>
      <c r="Y231" s="239"/>
      <c r="Z231" s="239"/>
      <c r="AA231" s="160"/>
      <c r="AB231" s="138"/>
      <c r="AC231" s="138"/>
      <c r="AD231" s="141"/>
      <c r="AE231" s="141"/>
      <c r="AF231" s="239"/>
      <c r="AG231" s="239"/>
      <c r="AH231" s="141"/>
      <c r="AI231" s="141"/>
      <c r="AJ231" s="239"/>
      <c r="AK231" s="141"/>
      <c r="AL231" s="141"/>
      <c r="AM231" s="239"/>
      <c r="AN231" s="141"/>
      <c r="AO231" s="141"/>
      <c r="AP231" s="141"/>
      <c r="AQ231" s="141"/>
      <c r="AR231" s="141"/>
      <c r="AS231" s="141"/>
      <c r="AT231" s="141"/>
      <c r="AU231" s="239"/>
      <c r="AV231" s="239"/>
    </row>
    <row r="232" spans="1:50" outlineLevel="1">
      <c r="A232" s="975" t="s">
        <v>608</v>
      </c>
      <c r="B232" s="8" t="s">
        <v>609</v>
      </c>
      <c r="C232" s="8"/>
      <c r="D232" s="8"/>
      <c r="E232" s="221" t="s">
        <v>186</v>
      </c>
      <c r="F232" s="8"/>
      <c r="G232" s="8"/>
      <c r="H232" s="8"/>
      <c r="I232" s="23" t="s">
        <v>58</v>
      </c>
      <c r="J232" s="23" t="s">
        <v>58</v>
      </c>
      <c r="K232" s="23" t="s">
        <v>58</v>
      </c>
      <c r="L232" s="13">
        <f t="shared" si="14"/>
        <v>21</v>
      </c>
      <c r="M232" s="13">
        <f t="shared" si="15"/>
        <v>21</v>
      </c>
      <c r="N232" s="8"/>
      <c r="O232" s="8"/>
      <c r="P232" s="8"/>
      <c r="Q232" s="8"/>
      <c r="R232" s="8"/>
      <c r="S232" s="8"/>
      <c r="T232" s="12"/>
      <c r="U232" s="13">
        <f t="shared" ref="U232:U244" si="20">SUM(V232,AV232)</f>
        <v>21</v>
      </c>
      <c r="V232" s="12">
        <f t="shared" ref="V232:V244" si="21">SUM(W232:AU232)</f>
        <v>21</v>
      </c>
      <c r="W232" s="15"/>
      <c r="X232" s="12"/>
      <c r="Y232" s="15"/>
      <c r="Z232" s="15"/>
      <c r="AA232" s="23">
        <v>8</v>
      </c>
      <c r="AB232" s="140"/>
      <c r="AC232" s="140"/>
      <c r="AD232" s="12"/>
      <c r="AE232" s="12"/>
      <c r="AF232" s="15"/>
      <c r="AG232" s="238"/>
      <c r="AH232" s="12">
        <v>3</v>
      </c>
      <c r="AI232" s="12">
        <v>8</v>
      </c>
      <c r="AJ232" s="12"/>
      <c r="AK232" s="12"/>
      <c r="AL232" s="12"/>
      <c r="AM232" s="15"/>
      <c r="AN232" s="12"/>
      <c r="AO232" s="12"/>
      <c r="AP232" s="12"/>
      <c r="AQ232" s="159">
        <v>2</v>
      </c>
      <c r="AR232" s="12"/>
      <c r="AS232" s="12"/>
      <c r="AT232" s="130"/>
      <c r="AU232" s="15"/>
      <c r="AV232" s="15"/>
    </row>
    <row r="233" spans="1:50" outlineLevel="1">
      <c r="A233" s="975"/>
      <c r="B233" s="8" t="s">
        <v>573</v>
      </c>
      <c r="C233" s="8"/>
      <c r="D233" s="8"/>
      <c r="E233" s="221" t="s">
        <v>188</v>
      </c>
      <c r="F233" s="8"/>
      <c r="G233" s="8"/>
      <c r="H233" s="8"/>
      <c r="I233" s="23" t="s">
        <v>58</v>
      </c>
      <c r="J233" s="23" t="s">
        <v>58</v>
      </c>
      <c r="K233" s="23" t="s">
        <v>58</v>
      </c>
      <c r="L233" s="13">
        <f t="shared" si="14"/>
        <v>21</v>
      </c>
      <c r="M233" s="13">
        <f t="shared" si="15"/>
        <v>21</v>
      </c>
      <c r="N233" s="8"/>
      <c r="O233" s="8"/>
      <c r="P233" s="8"/>
      <c r="Q233" s="8"/>
      <c r="R233" s="8"/>
      <c r="S233" s="8"/>
      <c r="T233" s="12"/>
      <c r="U233" s="13">
        <f t="shared" si="20"/>
        <v>21</v>
      </c>
      <c r="V233" s="12">
        <f t="shared" si="21"/>
        <v>21</v>
      </c>
      <c r="W233" s="15"/>
      <c r="X233" s="12"/>
      <c r="Y233" s="15"/>
      <c r="Z233" s="15"/>
      <c r="AA233" s="23"/>
      <c r="AB233" s="140"/>
      <c r="AC233" s="140"/>
      <c r="AD233" s="12"/>
      <c r="AE233" s="12"/>
      <c r="AF233" s="15"/>
      <c r="AG233" s="238"/>
      <c r="AH233" s="12"/>
      <c r="AI233" s="12">
        <v>4</v>
      </c>
      <c r="AJ233" s="12"/>
      <c r="AK233" s="12"/>
      <c r="AL233" s="12"/>
      <c r="AM233" s="15"/>
      <c r="AN233" s="12">
        <v>8</v>
      </c>
      <c r="AO233" s="12">
        <v>8</v>
      </c>
      <c r="AP233" s="12"/>
      <c r="AQ233" s="159">
        <v>1</v>
      </c>
      <c r="AR233" s="12"/>
      <c r="AS233" s="12"/>
      <c r="AT233" s="130"/>
      <c r="AU233" s="15"/>
      <c r="AV233" s="15"/>
    </row>
    <row r="234" spans="1:50" outlineLevel="1">
      <c r="A234" s="975"/>
      <c r="B234" s="8" t="s">
        <v>575</v>
      </c>
      <c r="C234" s="8"/>
      <c r="D234" s="8"/>
      <c r="E234" s="222" t="s">
        <v>190</v>
      </c>
      <c r="F234" s="8"/>
      <c r="G234" s="8"/>
      <c r="H234" s="8"/>
      <c r="I234" s="23" t="s">
        <v>58</v>
      </c>
      <c r="J234" s="23" t="s">
        <v>58</v>
      </c>
      <c r="K234" s="23" t="s">
        <v>58</v>
      </c>
      <c r="L234" s="13">
        <f t="shared" si="14"/>
        <v>23</v>
      </c>
      <c r="M234" s="13">
        <f t="shared" si="15"/>
        <v>23</v>
      </c>
      <c r="N234" s="8"/>
      <c r="O234" s="8"/>
      <c r="P234" s="8"/>
      <c r="Q234" s="8"/>
      <c r="R234" s="8"/>
      <c r="S234" s="8"/>
      <c r="T234" s="12"/>
      <c r="U234" s="13">
        <f t="shared" si="20"/>
        <v>23</v>
      </c>
      <c r="V234" s="12">
        <f t="shared" si="21"/>
        <v>23</v>
      </c>
      <c r="W234" s="15"/>
      <c r="X234" s="12"/>
      <c r="Y234" s="15"/>
      <c r="Z234" s="15"/>
      <c r="AA234" s="23"/>
      <c r="AB234" s="140"/>
      <c r="AC234" s="140"/>
      <c r="AD234" s="12">
        <v>2</v>
      </c>
      <c r="AE234" s="12"/>
      <c r="AF234" s="15"/>
      <c r="AG234" s="238"/>
      <c r="AH234" s="12"/>
      <c r="AI234" s="12">
        <v>4</v>
      </c>
      <c r="AJ234" s="12"/>
      <c r="AK234" s="12"/>
      <c r="AL234" s="12"/>
      <c r="AM234" s="15"/>
      <c r="AN234" s="12">
        <v>8</v>
      </c>
      <c r="AO234" s="12">
        <v>8</v>
      </c>
      <c r="AP234" s="12"/>
      <c r="AQ234" s="159">
        <v>1</v>
      </c>
      <c r="AR234" s="12"/>
      <c r="AS234" s="12"/>
      <c r="AT234" s="130"/>
      <c r="AU234" s="15"/>
      <c r="AV234" s="15"/>
    </row>
    <row r="235" spans="1:50" outlineLevel="1">
      <c r="A235" s="975" t="s">
        <v>115</v>
      </c>
      <c r="B235" s="111" t="s">
        <v>577</v>
      </c>
      <c r="C235" s="8"/>
      <c r="D235" s="8"/>
      <c r="E235" s="221" t="s">
        <v>196</v>
      </c>
      <c r="F235" s="8"/>
      <c r="G235" s="8"/>
      <c r="H235" s="8"/>
      <c r="I235" s="23" t="s">
        <v>58</v>
      </c>
      <c r="J235" s="23" t="s">
        <v>58</v>
      </c>
      <c r="K235" s="23" t="s">
        <v>58</v>
      </c>
      <c r="L235" s="13">
        <f t="shared" si="14"/>
        <v>36</v>
      </c>
      <c r="M235" s="13">
        <f t="shared" si="15"/>
        <v>36</v>
      </c>
      <c r="N235" s="8"/>
      <c r="O235" s="8"/>
      <c r="P235" s="8"/>
      <c r="Q235" s="8"/>
      <c r="R235" s="8"/>
      <c r="S235" s="8"/>
      <c r="T235" s="12"/>
      <c r="U235" s="13">
        <f t="shared" si="20"/>
        <v>36</v>
      </c>
      <c r="V235" s="12">
        <f t="shared" si="21"/>
        <v>36</v>
      </c>
      <c r="W235" s="15"/>
      <c r="X235" s="12"/>
      <c r="Y235" s="15"/>
      <c r="Z235" s="15"/>
      <c r="AA235" s="23">
        <v>8</v>
      </c>
      <c r="AB235" s="140"/>
      <c r="AC235" s="140"/>
      <c r="AD235" s="12"/>
      <c r="AE235" s="12"/>
      <c r="AF235" s="15"/>
      <c r="AG235" s="238"/>
      <c r="AH235" s="12" t="s">
        <v>543</v>
      </c>
      <c r="AI235" s="12">
        <v>8</v>
      </c>
      <c r="AJ235" s="12"/>
      <c r="AK235" s="12"/>
      <c r="AL235" s="12" t="s">
        <v>610</v>
      </c>
      <c r="AM235" s="12"/>
      <c r="AN235" s="12"/>
      <c r="AO235" s="12"/>
      <c r="AP235" s="12">
        <v>16</v>
      </c>
      <c r="AQ235" s="159">
        <v>4</v>
      </c>
      <c r="AR235" s="12"/>
      <c r="AS235" s="12"/>
      <c r="AT235" s="130"/>
      <c r="AU235" s="15"/>
      <c r="AV235" s="15"/>
    </row>
    <row r="236" spans="1:50" outlineLevel="1">
      <c r="A236" s="975"/>
      <c r="B236" s="111" t="s">
        <v>578</v>
      </c>
      <c r="C236" s="8"/>
      <c r="D236" s="8"/>
      <c r="E236" s="221" t="s">
        <v>199</v>
      </c>
      <c r="F236" s="8"/>
      <c r="G236" s="8"/>
      <c r="H236" s="8"/>
      <c r="I236" s="23" t="s">
        <v>58</v>
      </c>
      <c r="J236" s="23" t="s">
        <v>58</v>
      </c>
      <c r="K236" s="23" t="s">
        <v>58</v>
      </c>
      <c r="L236" s="13">
        <f t="shared" si="14"/>
        <v>3</v>
      </c>
      <c r="M236" s="13">
        <f t="shared" si="15"/>
        <v>3</v>
      </c>
      <c r="N236" s="8"/>
      <c r="O236" s="8"/>
      <c r="P236" s="8"/>
      <c r="Q236" s="8"/>
      <c r="R236" s="8"/>
      <c r="S236" s="8"/>
      <c r="T236" s="12"/>
      <c r="U236" s="13">
        <f t="shared" si="20"/>
        <v>3</v>
      </c>
      <c r="V236" s="12">
        <f t="shared" si="21"/>
        <v>3</v>
      </c>
      <c r="W236" s="15"/>
      <c r="X236" s="12"/>
      <c r="Y236" s="15"/>
      <c r="Z236" s="15"/>
      <c r="AA236" s="23"/>
      <c r="AB236" s="140"/>
      <c r="AC236" s="140"/>
      <c r="AD236" s="12"/>
      <c r="AE236" s="12"/>
      <c r="AF236" s="15"/>
      <c r="AG236" s="238"/>
      <c r="AH236" s="12"/>
      <c r="AI236" s="12">
        <v>2</v>
      </c>
      <c r="AJ236" s="12"/>
      <c r="AK236" s="12"/>
      <c r="AL236" s="12"/>
      <c r="AM236" s="15"/>
      <c r="AN236" s="12"/>
      <c r="AO236" s="12"/>
      <c r="AP236" s="12"/>
      <c r="AQ236" s="159">
        <v>1</v>
      </c>
      <c r="AR236" s="12"/>
      <c r="AS236" s="12"/>
      <c r="AT236" s="130"/>
      <c r="AU236" s="15"/>
      <c r="AV236" s="15"/>
    </row>
    <row r="237" spans="1:50" outlineLevel="1">
      <c r="A237" s="975"/>
      <c r="B237" s="111" t="s">
        <v>579</v>
      </c>
      <c r="C237" s="8"/>
      <c r="D237" s="8"/>
      <c r="E237" s="221" t="s">
        <v>202</v>
      </c>
      <c r="F237" s="8"/>
      <c r="G237" s="8"/>
      <c r="H237" s="8"/>
      <c r="I237" s="23" t="s">
        <v>58</v>
      </c>
      <c r="J237" s="23" t="s">
        <v>58</v>
      </c>
      <c r="K237" s="23" t="s">
        <v>58</v>
      </c>
      <c r="L237" s="13">
        <f t="shared" si="14"/>
        <v>21</v>
      </c>
      <c r="M237" s="13">
        <f t="shared" si="15"/>
        <v>21</v>
      </c>
      <c r="N237" s="8"/>
      <c r="O237" s="8"/>
      <c r="P237" s="8"/>
      <c r="Q237" s="8"/>
      <c r="R237" s="8"/>
      <c r="S237" s="8"/>
      <c r="T237" s="12"/>
      <c r="U237" s="13">
        <f t="shared" si="20"/>
        <v>21</v>
      </c>
      <c r="V237" s="12">
        <f t="shared" si="21"/>
        <v>21</v>
      </c>
      <c r="W237" s="15"/>
      <c r="X237" s="12"/>
      <c r="Y237" s="15"/>
      <c r="Z237" s="15"/>
      <c r="AA237" s="23"/>
      <c r="AB237" s="140"/>
      <c r="AC237" s="140"/>
      <c r="AD237" s="12"/>
      <c r="AE237" s="12"/>
      <c r="AF237" s="15"/>
      <c r="AG237" s="238"/>
      <c r="AH237" s="12"/>
      <c r="AI237" s="12">
        <v>4</v>
      </c>
      <c r="AJ237" s="12"/>
      <c r="AK237" s="12"/>
      <c r="AL237" s="12"/>
      <c r="AM237" s="12"/>
      <c r="AN237" s="12">
        <v>8</v>
      </c>
      <c r="AO237" s="12">
        <v>8</v>
      </c>
      <c r="AP237" s="12"/>
      <c r="AQ237" s="159">
        <v>1</v>
      </c>
      <c r="AR237" s="12"/>
      <c r="AS237" s="12"/>
      <c r="AT237" s="130"/>
      <c r="AU237" s="15"/>
      <c r="AV237" s="15"/>
    </row>
    <row r="238" spans="1:50" outlineLevel="1">
      <c r="A238" s="975"/>
      <c r="B238" s="111" t="s">
        <v>235</v>
      </c>
      <c r="C238" s="8"/>
      <c r="D238" s="8"/>
      <c r="E238" s="241" t="s">
        <v>203</v>
      </c>
      <c r="F238" s="8"/>
      <c r="G238" s="8"/>
      <c r="H238" s="8"/>
      <c r="I238" s="23" t="s">
        <v>580</v>
      </c>
      <c r="J238" s="23" t="s">
        <v>580</v>
      </c>
      <c r="K238" s="23" t="s">
        <v>580</v>
      </c>
      <c r="L238" s="13">
        <f t="shared" si="14"/>
        <v>3</v>
      </c>
      <c r="M238" s="13">
        <f t="shared" si="15"/>
        <v>3</v>
      </c>
      <c r="N238" s="8"/>
      <c r="O238" s="8"/>
      <c r="P238" s="8"/>
      <c r="Q238" s="8"/>
      <c r="R238" s="8"/>
      <c r="S238" s="8"/>
      <c r="T238" s="12"/>
      <c r="U238" s="13">
        <f t="shared" si="20"/>
        <v>3</v>
      </c>
      <c r="V238" s="12">
        <f t="shared" si="21"/>
        <v>3</v>
      </c>
      <c r="W238" s="15"/>
      <c r="X238" s="12"/>
      <c r="Y238" s="15"/>
      <c r="Z238" s="15"/>
      <c r="AA238" s="23"/>
      <c r="AB238" s="140"/>
      <c r="AC238" s="140"/>
      <c r="AD238" s="12"/>
      <c r="AE238" s="12"/>
      <c r="AF238" s="15"/>
      <c r="AG238" s="238"/>
      <c r="AH238" s="12"/>
      <c r="AI238" s="12">
        <v>2</v>
      </c>
      <c r="AJ238" s="12"/>
      <c r="AK238" s="12"/>
      <c r="AL238" s="12"/>
      <c r="AM238" s="15"/>
      <c r="AN238" s="12"/>
      <c r="AO238" s="12"/>
      <c r="AP238" s="12"/>
      <c r="AQ238" s="159">
        <v>1</v>
      </c>
      <c r="AR238" s="12"/>
      <c r="AS238" s="12"/>
      <c r="AT238" s="130"/>
      <c r="AU238" s="15"/>
      <c r="AV238" s="15"/>
    </row>
    <row r="239" spans="1:50" outlineLevel="1">
      <c r="A239" s="975"/>
      <c r="B239" s="111" t="s">
        <v>581</v>
      </c>
      <c r="C239" s="8"/>
      <c r="D239" s="8"/>
      <c r="E239" s="221" t="s">
        <v>207</v>
      </c>
      <c r="F239" s="8"/>
      <c r="G239" s="8"/>
      <c r="H239" s="8"/>
      <c r="I239" s="23" t="s">
        <v>580</v>
      </c>
      <c r="J239" s="23" t="s">
        <v>580</v>
      </c>
      <c r="K239" s="23" t="s">
        <v>580</v>
      </c>
      <c r="L239" s="13">
        <f t="shared" si="14"/>
        <v>14</v>
      </c>
      <c r="M239" s="13">
        <f t="shared" si="15"/>
        <v>14</v>
      </c>
      <c r="N239" s="8"/>
      <c r="O239" s="8"/>
      <c r="P239" s="8"/>
      <c r="Q239" s="8"/>
      <c r="R239" s="8"/>
      <c r="S239" s="8"/>
      <c r="T239" s="12"/>
      <c r="U239" s="13">
        <f t="shared" si="20"/>
        <v>14</v>
      </c>
      <c r="V239" s="12">
        <f t="shared" si="21"/>
        <v>14</v>
      </c>
      <c r="W239" s="15"/>
      <c r="X239" s="12"/>
      <c r="Y239" s="15"/>
      <c r="Z239" s="15"/>
      <c r="AA239" s="23"/>
      <c r="AB239" s="140"/>
      <c r="AC239" s="140"/>
      <c r="AD239" s="12"/>
      <c r="AE239" s="12"/>
      <c r="AF239" s="15"/>
      <c r="AG239" s="238"/>
      <c r="AH239" s="12"/>
      <c r="AI239" s="12">
        <v>8</v>
      </c>
      <c r="AJ239" s="12"/>
      <c r="AK239" s="12"/>
      <c r="AL239" s="12"/>
      <c r="AM239" s="15"/>
      <c r="AN239" s="12"/>
      <c r="AO239" s="12"/>
      <c r="AP239" s="12"/>
      <c r="AQ239" s="159">
        <v>6</v>
      </c>
      <c r="AR239" s="12"/>
      <c r="AS239" s="12"/>
      <c r="AT239" s="130"/>
      <c r="AU239" s="15"/>
      <c r="AV239" s="15"/>
    </row>
    <row r="240" spans="1:50" outlineLevel="1">
      <c r="A240" s="975"/>
      <c r="B240" s="111" t="s">
        <v>582</v>
      </c>
      <c r="C240" s="8"/>
      <c r="D240" s="8"/>
      <c r="E240" s="221" t="s">
        <v>210</v>
      </c>
      <c r="F240" s="8"/>
      <c r="G240" s="8"/>
      <c r="H240" s="8"/>
      <c r="I240" s="23" t="s">
        <v>580</v>
      </c>
      <c r="J240" s="23" t="s">
        <v>580</v>
      </c>
      <c r="K240" s="23" t="s">
        <v>580</v>
      </c>
      <c r="L240" s="13">
        <f t="shared" si="14"/>
        <v>35</v>
      </c>
      <c r="M240" s="13">
        <f t="shared" si="15"/>
        <v>35</v>
      </c>
      <c r="N240" s="8"/>
      <c r="O240" s="8"/>
      <c r="P240" s="8"/>
      <c r="Q240" s="8"/>
      <c r="R240" s="8"/>
      <c r="S240" s="8"/>
      <c r="T240" s="12"/>
      <c r="U240" s="13">
        <f t="shared" si="20"/>
        <v>35</v>
      </c>
      <c r="V240" s="12">
        <f t="shared" si="21"/>
        <v>35</v>
      </c>
      <c r="W240" s="15"/>
      <c r="X240" s="12"/>
      <c r="Y240" s="15"/>
      <c r="Z240" s="15"/>
      <c r="AA240" s="23"/>
      <c r="AB240" s="140"/>
      <c r="AC240" s="140"/>
      <c r="AD240" s="12"/>
      <c r="AE240" s="12"/>
      <c r="AF240" s="15"/>
      <c r="AG240" s="238"/>
      <c r="AH240" s="12"/>
      <c r="AI240" s="12">
        <v>2</v>
      </c>
      <c r="AJ240" s="12"/>
      <c r="AK240" s="12">
        <v>16</v>
      </c>
      <c r="AL240" s="12"/>
      <c r="AM240" s="15"/>
      <c r="AN240" s="12">
        <v>8</v>
      </c>
      <c r="AO240" s="12">
        <v>8</v>
      </c>
      <c r="AP240" s="12"/>
      <c r="AQ240" s="159">
        <v>1</v>
      </c>
      <c r="AR240" s="12"/>
      <c r="AS240" s="12"/>
      <c r="AT240" s="130"/>
      <c r="AU240" s="15"/>
      <c r="AV240" s="15"/>
    </row>
    <row r="241" spans="1:48" outlineLevel="1">
      <c r="A241" s="975"/>
      <c r="B241" s="111" t="s">
        <v>324</v>
      </c>
      <c r="C241" s="8"/>
      <c r="D241" s="8"/>
      <c r="E241" s="221" t="s">
        <v>214</v>
      </c>
      <c r="F241" s="8"/>
      <c r="G241" s="8"/>
      <c r="H241" s="8"/>
      <c r="I241" s="23" t="s">
        <v>58</v>
      </c>
      <c r="J241" s="23" t="s">
        <v>58</v>
      </c>
      <c r="K241" s="23" t="s">
        <v>58</v>
      </c>
      <c r="L241" s="13">
        <f t="shared" si="14"/>
        <v>21</v>
      </c>
      <c r="M241" s="13">
        <f t="shared" si="15"/>
        <v>21</v>
      </c>
      <c r="N241" s="8"/>
      <c r="O241" s="8"/>
      <c r="P241" s="8"/>
      <c r="Q241" s="8"/>
      <c r="R241" s="8"/>
      <c r="S241" s="8"/>
      <c r="T241" s="12"/>
      <c r="U241" s="13">
        <f t="shared" si="20"/>
        <v>21</v>
      </c>
      <c r="V241" s="12">
        <f t="shared" si="21"/>
        <v>21</v>
      </c>
      <c r="W241" s="15"/>
      <c r="X241" s="12"/>
      <c r="Y241" s="15"/>
      <c r="Z241" s="15"/>
      <c r="AA241" s="23"/>
      <c r="AB241" s="140"/>
      <c r="AC241" s="140"/>
      <c r="AD241" s="12">
        <v>2</v>
      </c>
      <c r="AE241" s="12"/>
      <c r="AF241" s="15"/>
      <c r="AG241" s="238"/>
      <c r="AH241" s="12"/>
      <c r="AI241" s="12">
        <v>2</v>
      </c>
      <c r="AJ241" s="12"/>
      <c r="AK241" s="12"/>
      <c r="AL241" s="12"/>
      <c r="AM241" s="15"/>
      <c r="AN241" s="12">
        <v>8</v>
      </c>
      <c r="AO241" s="12">
        <v>8</v>
      </c>
      <c r="AP241" s="12"/>
      <c r="AQ241" s="12">
        <v>1</v>
      </c>
      <c r="AR241" s="12"/>
      <c r="AS241" s="12"/>
      <c r="AT241" s="130"/>
      <c r="AU241" s="15"/>
      <c r="AV241" s="15"/>
    </row>
    <row r="242" spans="1:48" outlineLevel="1">
      <c r="A242" s="109" t="s">
        <v>220</v>
      </c>
      <c r="B242" s="8" t="s">
        <v>584</v>
      </c>
      <c r="C242" s="8"/>
      <c r="D242" s="8"/>
      <c r="E242" s="221" t="s">
        <v>224</v>
      </c>
      <c r="F242" s="8"/>
      <c r="G242" s="8"/>
      <c r="H242" s="8"/>
      <c r="I242" s="23" t="s">
        <v>580</v>
      </c>
      <c r="J242" s="23" t="s">
        <v>580</v>
      </c>
      <c r="K242" s="23" t="s">
        <v>580</v>
      </c>
      <c r="L242" s="13">
        <f t="shared" si="14"/>
        <v>13</v>
      </c>
      <c r="M242" s="13">
        <f t="shared" si="15"/>
        <v>13</v>
      </c>
      <c r="N242" s="8"/>
      <c r="O242" s="8"/>
      <c r="P242" s="8"/>
      <c r="Q242" s="8"/>
      <c r="R242" s="8"/>
      <c r="S242" s="8"/>
      <c r="T242" s="12"/>
      <c r="U242" s="13">
        <f t="shared" si="20"/>
        <v>13</v>
      </c>
      <c r="V242" s="12">
        <f t="shared" si="21"/>
        <v>13</v>
      </c>
      <c r="W242" s="15"/>
      <c r="X242" s="12"/>
      <c r="Y242" s="15"/>
      <c r="Z242" s="15"/>
      <c r="AA242" s="23"/>
      <c r="AB242" s="140"/>
      <c r="AC242" s="140"/>
      <c r="AD242" s="12">
        <v>2</v>
      </c>
      <c r="AE242" s="12"/>
      <c r="AF242" s="15"/>
      <c r="AG242" s="238"/>
      <c r="AH242" s="12"/>
      <c r="AI242" s="12">
        <v>4</v>
      </c>
      <c r="AJ242" s="12"/>
      <c r="AK242" s="12"/>
      <c r="AL242" s="12"/>
      <c r="AM242" s="15"/>
      <c r="AN242" s="12">
        <v>4</v>
      </c>
      <c r="AO242" s="12"/>
      <c r="AP242" s="12">
        <v>2</v>
      </c>
      <c r="AQ242" s="12">
        <v>1</v>
      </c>
      <c r="AR242" s="12"/>
      <c r="AS242" s="12"/>
      <c r="AT242" s="130"/>
      <c r="AU242" s="15"/>
      <c r="AV242" s="15"/>
    </row>
    <row r="243" spans="1:48" outlineLevel="1">
      <c r="A243" s="109" t="s">
        <v>215</v>
      </c>
      <c r="B243" s="8" t="s">
        <v>611</v>
      </c>
      <c r="C243" s="8"/>
      <c r="D243" s="8"/>
      <c r="E243" s="221" t="s">
        <v>219</v>
      </c>
      <c r="F243" s="8"/>
      <c r="G243" s="8"/>
      <c r="H243" s="8"/>
      <c r="I243" s="23" t="s">
        <v>580</v>
      </c>
      <c r="J243" s="23" t="s">
        <v>580</v>
      </c>
      <c r="K243" s="23" t="s">
        <v>580</v>
      </c>
      <c r="L243" s="13">
        <f t="shared" si="14"/>
        <v>13</v>
      </c>
      <c r="M243" s="13">
        <f t="shared" si="15"/>
        <v>13</v>
      </c>
      <c r="N243" s="8"/>
      <c r="O243" s="8"/>
      <c r="P243" s="8"/>
      <c r="Q243" s="8"/>
      <c r="R243" s="8"/>
      <c r="S243" s="8"/>
      <c r="T243" s="12"/>
      <c r="U243" s="13">
        <f t="shared" si="20"/>
        <v>13</v>
      </c>
      <c r="V243" s="12">
        <f t="shared" si="21"/>
        <v>13</v>
      </c>
      <c r="W243" s="15"/>
      <c r="X243" s="12"/>
      <c r="Y243" s="15"/>
      <c r="Z243" s="15"/>
      <c r="AA243" s="23"/>
      <c r="AB243" s="140"/>
      <c r="AC243" s="140"/>
      <c r="AD243" s="12">
        <v>2</v>
      </c>
      <c r="AE243" s="12"/>
      <c r="AF243" s="15"/>
      <c r="AG243" s="238"/>
      <c r="AH243" s="12"/>
      <c r="AI243" s="12">
        <v>4</v>
      </c>
      <c r="AJ243" s="12"/>
      <c r="AK243" s="12"/>
      <c r="AL243" s="12"/>
      <c r="AM243" s="15"/>
      <c r="AN243" s="12">
        <v>4</v>
      </c>
      <c r="AO243" s="12"/>
      <c r="AP243" s="12">
        <v>2</v>
      </c>
      <c r="AQ243" s="159">
        <v>1</v>
      </c>
      <c r="AR243" s="12"/>
      <c r="AS243" s="12"/>
      <c r="AT243" s="130"/>
      <c r="AU243" s="15"/>
      <c r="AV243" s="15"/>
    </row>
    <row r="244" spans="1:48" outlineLevel="1">
      <c r="A244" s="8" t="s">
        <v>612</v>
      </c>
      <c r="B244" s="8"/>
      <c r="C244" s="8"/>
      <c r="D244" s="8"/>
      <c r="E244" s="23"/>
      <c r="F244" s="8"/>
      <c r="G244" s="8"/>
      <c r="H244" s="8"/>
      <c r="I244" s="23" t="s">
        <v>580</v>
      </c>
      <c r="J244" s="8"/>
      <c r="K244" s="23" t="s">
        <v>580</v>
      </c>
      <c r="L244" s="13">
        <f t="shared" si="14"/>
        <v>8</v>
      </c>
      <c r="M244" s="13">
        <f t="shared" si="15"/>
        <v>8</v>
      </c>
      <c r="N244" s="8"/>
      <c r="O244" s="8"/>
      <c r="P244" s="8"/>
      <c r="Q244" s="8"/>
      <c r="R244" s="8"/>
      <c r="S244" s="8"/>
      <c r="T244" s="12"/>
      <c r="U244" s="13">
        <f t="shared" si="20"/>
        <v>8</v>
      </c>
      <c r="V244" s="12">
        <f t="shared" si="21"/>
        <v>8</v>
      </c>
      <c r="W244" s="15"/>
      <c r="X244" s="12"/>
      <c r="Y244" s="15"/>
      <c r="Z244" s="15"/>
      <c r="AA244" s="23">
        <v>8</v>
      </c>
      <c r="AB244" s="140"/>
      <c r="AC244" s="140"/>
      <c r="AD244" s="12"/>
      <c r="AE244" s="12"/>
      <c r="AF244" s="15"/>
      <c r="AG244" s="238"/>
      <c r="AH244" s="12" t="s">
        <v>613</v>
      </c>
      <c r="AI244" s="12" t="s">
        <v>614</v>
      </c>
      <c r="AJ244" s="12"/>
      <c r="AK244" s="136" t="s">
        <v>615</v>
      </c>
      <c r="AL244" s="12"/>
      <c r="AM244" s="15"/>
      <c r="AN244" s="12"/>
      <c r="AO244" s="12"/>
      <c r="AP244" s="12"/>
      <c r="AQ244" s="159">
        <v>0</v>
      </c>
      <c r="AR244" s="12"/>
      <c r="AS244" s="12"/>
      <c r="AT244" s="130"/>
      <c r="AU244" s="15"/>
      <c r="AV244" s="15"/>
    </row>
    <row r="245" spans="1:48" outlineLevel="1">
      <c r="A245" s="6" t="s">
        <v>616</v>
      </c>
      <c r="B245" s="7"/>
      <c r="C245" s="7"/>
      <c r="D245" s="7"/>
      <c r="E245" s="160"/>
      <c r="F245" s="7"/>
      <c r="G245" s="7"/>
      <c r="H245" s="7"/>
      <c r="I245" s="7"/>
      <c r="J245" s="7"/>
      <c r="K245" s="7"/>
      <c r="L245" s="239"/>
      <c r="M245" s="239"/>
      <c r="N245" s="7"/>
      <c r="O245" s="7"/>
      <c r="P245" s="7"/>
      <c r="Q245" s="7"/>
      <c r="R245" s="7"/>
      <c r="S245" s="7"/>
      <c r="T245" s="239"/>
      <c r="U245" s="239"/>
      <c r="V245" s="239"/>
      <c r="W245" s="239"/>
      <c r="X245" s="239"/>
      <c r="Y245" s="239"/>
      <c r="Z245" s="239"/>
      <c r="AA245" s="224"/>
      <c r="AB245" s="144"/>
      <c r="AC245" s="144"/>
      <c r="AD245" s="141"/>
      <c r="AE245" s="141"/>
      <c r="AF245" s="239"/>
      <c r="AG245" s="242"/>
      <c r="AH245" s="242"/>
      <c r="AI245" s="242"/>
      <c r="AJ245" s="242"/>
      <c r="AK245" s="144"/>
      <c r="AL245" s="144"/>
      <c r="AM245" s="239"/>
      <c r="AN245" s="144"/>
      <c r="AO245" s="144"/>
      <c r="AP245" s="180"/>
      <c r="AQ245" s="145"/>
      <c r="AR245" s="141"/>
      <c r="AS245" s="141"/>
      <c r="AT245" s="239"/>
      <c r="AU245" s="239"/>
      <c r="AV245" s="239"/>
    </row>
    <row r="246" spans="1:48" ht="15" outlineLevel="1">
      <c r="A246" s="35" t="s">
        <v>617</v>
      </c>
      <c r="B246" s="35"/>
      <c r="C246" s="35"/>
      <c r="D246" s="35"/>
      <c r="E246" s="27" t="s">
        <v>40</v>
      </c>
      <c r="F246" s="12"/>
      <c r="G246" s="14"/>
      <c r="H246" s="13"/>
      <c r="I246" s="23" t="s">
        <v>58</v>
      </c>
      <c r="J246" s="13"/>
      <c r="K246" s="23" t="s">
        <v>58</v>
      </c>
      <c r="L246" s="13">
        <f t="shared" si="14"/>
        <v>46</v>
      </c>
      <c r="M246" s="13">
        <f t="shared" si="15"/>
        <v>46</v>
      </c>
      <c r="N246" s="13"/>
      <c r="O246" s="13"/>
      <c r="P246" s="13"/>
      <c r="Q246" s="13"/>
      <c r="R246" s="13"/>
      <c r="S246" s="13"/>
      <c r="T246" s="13"/>
      <c r="U246" s="13">
        <f t="shared" ref="U246:U251" si="22">SUM(V246,AV246)</f>
        <v>46</v>
      </c>
      <c r="V246" s="12">
        <f t="shared" ref="V246:V251" si="23">SUM(W246:AU246)</f>
        <v>46</v>
      </c>
      <c r="W246" s="13"/>
      <c r="X246" s="12"/>
      <c r="Y246" s="12"/>
      <c r="Z246" s="12"/>
      <c r="AA246" s="23">
        <v>4</v>
      </c>
      <c r="AB246" s="12"/>
      <c r="AC246" s="12"/>
      <c r="AD246" s="12">
        <v>1</v>
      </c>
      <c r="AE246" s="12"/>
      <c r="AF246" s="12"/>
      <c r="AG246" s="136"/>
      <c r="AH246" s="12" t="s">
        <v>618</v>
      </c>
      <c r="AI246" s="12">
        <v>9</v>
      </c>
      <c r="AJ246" s="45">
        <v>10</v>
      </c>
      <c r="AK246" s="12">
        <v>4</v>
      </c>
      <c r="AL246" s="12"/>
      <c r="AM246" s="45"/>
      <c r="AN246" s="12">
        <v>4</v>
      </c>
      <c r="AO246" s="12">
        <v>4</v>
      </c>
      <c r="AP246" s="12"/>
      <c r="AQ246" s="12"/>
      <c r="AR246" s="12"/>
      <c r="AS246" s="12">
        <v>10</v>
      </c>
      <c r="AT246" s="130"/>
      <c r="AU246" s="12"/>
      <c r="AV246" s="12"/>
    </row>
    <row r="247" spans="1:48" ht="15" outlineLevel="1">
      <c r="A247" s="35" t="s">
        <v>619</v>
      </c>
      <c r="B247" s="35"/>
      <c r="C247" s="35"/>
      <c r="D247" s="35"/>
      <c r="E247" s="27" t="s">
        <v>40</v>
      </c>
      <c r="F247" s="12"/>
      <c r="G247" s="14"/>
      <c r="H247" s="13"/>
      <c r="I247" s="23" t="s">
        <v>580</v>
      </c>
      <c r="J247" s="13"/>
      <c r="K247" s="23" t="s">
        <v>580</v>
      </c>
      <c r="L247" s="13">
        <f t="shared" si="14"/>
        <v>46</v>
      </c>
      <c r="M247" s="13">
        <f t="shared" si="15"/>
        <v>46</v>
      </c>
      <c r="N247" s="13"/>
      <c r="O247" s="13"/>
      <c r="P247" s="13"/>
      <c r="Q247" s="13"/>
      <c r="R247" s="13"/>
      <c r="S247" s="13"/>
      <c r="T247" s="13"/>
      <c r="U247" s="13">
        <f t="shared" si="22"/>
        <v>46</v>
      </c>
      <c r="V247" s="12">
        <f t="shared" si="23"/>
        <v>46</v>
      </c>
      <c r="W247" s="13"/>
      <c r="X247" s="12"/>
      <c r="Y247" s="12"/>
      <c r="Z247" s="12"/>
      <c r="AA247" s="23">
        <v>4</v>
      </c>
      <c r="AB247" s="12"/>
      <c r="AC247" s="12"/>
      <c r="AD247" s="12">
        <v>1</v>
      </c>
      <c r="AE247" s="12"/>
      <c r="AF247" s="12"/>
      <c r="AG247" s="136"/>
      <c r="AH247" s="12" t="s">
        <v>620</v>
      </c>
      <c r="AI247" s="12">
        <v>9</v>
      </c>
      <c r="AJ247" s="45">
        <v>10</v>
      </c>
      <c r="AK247" s="12">
        <v>4</v>
      </c>
      <c r="AL247" s="12"/>
      <c r="AM247" s="45"/>
      <c r="AN247" s="12">
        <v>4</v>
      </c>
      <c r="AO247" s="12">
        <v>4</v>
      </c>
      <c r="AP247" s="12"/>
      <c r="AQ247" s="12"/>
      <c r="AR247" s="12"/>
      <c r="AS247" s="12">
        <v>10</v>
      </c>
      <c r="AT247" s="130"/>
      <c r="AU247" s="12"/>
      <c r="AV247" s="12"/>
    </row>
    <row r="248" spans="1:48" ht="15" outlineLevel="1">
      <c r="A248" s="35" t="s">
        <v>99</v>
      </c>
      <c r="B248" s="35"/>
      <c r="C248" s="35"/>
      <c r="D248" s="35"/>
      <c r="E248" s="27" t="s">
        <v>245</v>
      </c>
      <c r="F248" s="12"/>
      <c r="G248" s="14"/>
      <c r="H248" s="13"/>
      <c r="I248" s="23" t="s">
        <v>58</v>
      </c>
      <c r="J248" s="13"/>
      <c r="K248" s="23" t="s">
        <v>58</v>
      </c>
      <c r="L248" s="13">
        <f t="shared" si="14"/>
        <v>45</v>
      </c>
      <c r="M248" s="13">
        <f t="shared" si="15"/>
        <v>45</v>
      </c>
      <c r="N248" s="13"/>
      <c r="O248" s="13"/>
      <c r="P248" s="13"/>
      <c r="Q248" s="13"/>
      <c r="R248" s="13"/>
      <c r="S248" s="13"/>
      <c r="T248" s="13"/>
      <c r="U248" s="13">
        <f t="shared" si="22"/>
        <v>45</v>
      </c>
      <c r="V248" s="12">
        <f t="shared" si="23"/>
        <v>45</v>
      </c>
      <c r="W248" s="13"/>
      <c r="X248" s="12"/>
      <c r="Y248" s="12"/>
      <c r="Z248" s="12"/>
      <c r="AA248" s="23">
        <v>4</v>
      </c>
      <c r="AB248" s="12"/>
      <c r="AC248" s="12"/>
      <c r="AD248" s="12">
        <v>1</v>
      </c>
      <c r="AE248" s="12"/>
      <c r="AF248" s="12"/>
      <c r="AG248" s="136"/>
      <c r="AH248" s="12" t="s">
        <v>551</v>
      </c>
      <c r="AI248" s="12">
        <v>4</v>
      </c>
      <c r="AJ248" s="45">
        <v>10</v>
      </c>
      <c r="AK248" s="12">
        <v>4</v>
      </c>
      <c r="AL248" s="12" t="s">
        <v>621</v>
      </c>
      <c r="AM248" s="45"/>
      <c r="AN248" s="12">
        <v>6</v>
      </c>
      <c r="AO248" s="12">
        <v>6</v>
      </c>
      <c r="AP248" s="12"/>
      <c r="AQ248" s="12"/>
      <c r="AR248" s="12"/>
      <c r="AS248" s="12">
        <v>10</v>
      </c>
      <c r="AT248" s="130"/>
      <c r="AU248" s="12"/>
      <c r="AV248" s="12"/>
    </row>
    <row r="249" spans="1:48" ht="15" outlineLevel="1">
      <c r="A249" s="42" t="s">
        <v>622</v>
      </c>
      <c r="B249" s="42" t="s">
        <v>623</v>
      </c>
      <c r="C249" s="35"/>
      <c r="D249" s="35"/>
      <c r="E249" s="27" t="s">
        <v>40</v>
      </c>
      <c r="F249" s="12"/>
      <c r="G249" s="14"/>
      <c r="H249" s="13"/>
      <c r="I249" s="23"/>
      <c r="J249" s="13"/>
      <c r="K249" s="23"/>
      <c r="L249" s="13">
        <f t="shared" si="14"/>
        <v>1</v>
      </c>
      <c r="M249" s="13">
        <f t="shared" si="15"/>
        <v>1</v>
      </c>
      <c r="N249" s="13"/>
      <c r="O249" s="13"/>
      <c r="P249" s="13"/>
      <c r="Q249" s="13"/>
      <c r="R249" s="13"/>
      <c r="S249" s="13"/>
      <c r="T249" s="13"/>
      <c r="U249" s="13">
        <f t="shared" si="22"/>
        <v>1</v>
      </c>
      <c r="V249" s="12">
        <f t="shared" si="23"/>
        <v>1</v>
      </c>
      <c r="W249" s="13"/>
      <c r="X249" s="12"/>
      <c r="Y249" s="12"/>
      <c r="Z249" s="12"/>
      <c r="AA249" s="23"/>
      <c r="AB249" s="12"/>
      <c r="AC249" s="12"/>
      <c r="AD249" s="12">
        <v>1</v>
      </c>
      <c r="AE249" s="12"/>
      <c r="AF249" s="12"/>
      <c r="AG249" s="136"/>
      <c r="AH249" s="12"/>
      <c r="AI249" s="12"/>
      <c r="AJ249" s="45"/>
      <c r="AK249" s="12"/>
      <c r="AL249" s="12"/>
      <c r="AM249" s="45"/>
      <c r="AN249" s="12"/>
      <c r="AO249" s="12"/>
      <c r="AP249" s="12"/>
      <c r="AQ249" s="12"/>
      <c r="AR249" s="12"/>
      <c r="AS249" s="12"/>
      <c r="AT249" s="130"/>
      <c r="AU249" s="12"/>
      <c r="AV249" s="12"/>
    </row>
    <row r="250" spans="1:48" ht="15" outlineLevel="1">
      <c r="A250" s="8" t="s">
        <v>100</v>
      </c>
      <c r="B250" s="8"/>
      <c r="C250" s="37"/>
      <c r="D250" s="35"/>
      <c r="E250" s="27" t="s">
        <v>40</v>
      </c>
      <c r="F250" s="27"/>
      <c r="G250" s="26"/>
      <c r="H250" s="13"/>
      <c r="I250" s="23" t="s">
        <v>58</v>
      </c>
      <c r="J250" s="13"/>
      <c r="K250" s="23" t="s">
        <v>58</v>
      </c>
      <c r="L250" s="13">
        <f t="shared" si="14"/>
        <v>32</v>
      </c>
      <c r="M250" s="13">
        <f t="shared" si="15"/>
        <v>32</v>
      </c>
      <c r="N250" s="13"/>
      <c r="O250" s="13"/>
      <c r="P250" s="13"/>
      <c r="Q250" s="13"/>
      <c r="R250" s="13"/>
      <c r="S250" s="13"/>
      <c r="T250" s="13"/>
      <c r="U250" s="13">
        <f t="shared" si="22"/>
        <v>32</v>
      </c>
      <c r="V250" s="12">
        <f t="shared" si="23"/>
        <v>32</v>
      </c>
      <c r="W250" s="13"/>
      <c r="X250" s="12"/>
      <c r="Y250" s="12"/>
      <c r="Z250" s="12"/>
      <c r="AA250" s="23"/>
      <c r="AB250" s="12"/>
      <c r="AC250" s="12"/>
      <c r="AD250" s="12">
        <v>1</v>
      </c>
      <c r="AE250" s="12"/>
      <c r="AF250" s="12"/>
      <c r="AG250" s="136"/>
      <c r="AH250" s="12" t="s">
        <v>551</v>
      </c>
      <c r="AI250" s="12">
        <v>7</v>
      </c>
      <c r="AJ250" s="45">
        <v>5</v>
      </c>
      <c r="AK250" s="12">
        <v>2</v>
      </c>
      <c r="AL250" s="12" t="s">
        <v>621</v>
      </c>
      <c r="AM250" s="45"/>
      <c r="AN250" s="12">
        <v>6</v>
      </c>
      <c r="AO250" s="12">
        <v>6</v>
      </c>
      <c r="AP250" s="12"/>
      <c r="AQ250" s="12"/>
      <c r="AR250" s="12"/>
      <c r="AS250" s="12">
        <v>5</v>
      </c>
      <c r="AT250" s="130"/>
      <c r="AU250" s="12"/>
      <c r="AV250" s="12"/>
    </row>
    <row r="251" spans="1:48" ht="15" outlineLevel="1">
      <c r="A251" s="114" t="s">
        <v>624</v>
      </c>
      <c r="B251" s="114"/>
      <c r="C251" s="226"/>
      <c r="D251" s="227"/>
      <c r="E251" s="46"/>
      <c r="F251" s="51"/>
      <c r="G251" s="53"/>
      <c r="H251" s="54"/>
      <c r="I251" s="46" t="s">
        <v>564</v>
      </c>
      <c r="J251" s="54"/>
      <c r="K251" s="46"/>
      <c r="L251" s="54">
        <f t="shared" si="14"/>
        <v>0</v>
      </c>
      <c r="M251" s="54">
        <f t="shared" si="15"/>
        <v>0</v>
      </c>
      <c r="N251" s="54"/>
      <c r="O251" s="54"/>
      <c r="P251" s="54"/>
      <c r="Q251" s="54"/>
      <c r="R251" s="54"/>
      <c r="S251" s="54"/>
      <c r="T251" s="54"/>
      <c r="U251" s="54">
        <f t="shared" si="22"/>
        <v>0</v>
      </c>
      <c r="V251" s="125">
        <f t="shared" si="23"/>
        <v>0</v>
      </c>
      <c r="W251" s="54"/>
      <c r="X251" s="125"/>
      <c r="Y251" s="125"/>
      <c r="Z251" s="125"/>
      <c r="AA251" s="46"/>
      <c r="AB251" s="125"/>
      <c r="AC251" s="125"/>
      <c r="AD251" s="125"/>
      <c r="AE251" s="125"/>
      <c r="AF251" s="125"/>
      <c r="AG251" s="125"/>
      <c r="AH251" s="125"/>
      <c r="AI251" s="125"/>
      <c r="AJ251" s="110"/>
      <c r="AK251" s="125"/>
      <c r="AL251" s="125"/>
      <c r="AM251" s="110"/>
      <c r="AN251" s="125"/>
      <c r="AO251" s="125"/>
      <c r="AP251" s="125"/>
      <c r="AQ251" s="125"/>
      <c r="AR251" s="125"/>
      <c r="AS251" s="125"/>
      <c r="AT251" s="125"/>
      <c r="AU251" s="125"/>
      <c r="AV251" s="125"/>
    </row>
    <row r="252" spans="1:48" outlineLevel="1">
      <c r="A252" s="6" t="s">
        <v>326</v>
      </c>
      <c r="B252" s="7"/>
      <c r="C252" s="7"/>
      <c r="D252" s="7"/>
      <c r="E252" s="160"/>
      <c r="F252" s="7"/>
      <c r="G252" s="7"/>
      <c r="H252" s="7"/>
      <c r="I252" s="7"/>
      <c r="J252" s="7"/>
      <c r="K252" s="7"/>
      <c r="L252" s="239"/>
      <c r="M252" s="239"/>
      <c r="N252" s="7"/>
      <c r="O252" s="7"/>
      <c r="P252" s="7"/>
      <c r="Q252" s="7"/>
      <c r="R252" s="7"/>
      <c r="S252" s="7"/>
      <c r="T252" s="239"/>
      <c r="U252" s="239"/>
      <c r="V252" s="239"/>
      <c r="W252" s="239"/>
      <c r="X252" s="239"/>
      <c r="Y252" s="239"/>
      <c r="Z252" s="239"/>
      <c r="AA252" s="7"/>
      <c r="AB252" s="138"/>
      <c r="AC252" s="138"/>
      <c r="AD252" s="141"/>
      <c r="AE252" s="141"/>
      <c r="AF252" s="239"/>
      <c r="AG252" s="242"/>
      <c r="AH252" s="242"/>
      <c r="AI252" s="242"/>
      <c r="AJ252" s="242"/>
      <c r="AK252" s="144"/>
      <c r="AL252" s="144"/>
      <c r="AM252" s="239"/>
      <c r="AN252" s="144"/>
      <c r="AO252" s="144"/>
      <c r="AP252" s="180"/>
      <c r="AQ252" s="145"/>
      <c r="AR252" s="141"/>
      <c r="AS252" s="141"/>
      <c r="AT252" s="239"/>
      <c r="AU252" s="239"/>
      <c r="AV252" s="239"/>
    </row>
    <row r="253" spans="1:48" ht="15" outlineLevel="1">
      <c r="A253" s="26" t="s">
        <v>327</v>
      </c>
      <c r="B253" s="26"/>
      <c r="C253" s="26"/>
      <c r="D253" s="26"/>
      <c r="E253" s="27" t="s">
        <v>40</v>
      </c>
      <c r="F253" s="27" t="s">
        <v>40</v>
      </c>
      <c r="G253" s="26" t="s">
        <v>71</v>
      </c>
      <c r="H253" s="27"/>
      <c r="I253" s="27" t="s">
        <v>58</v>
      </c>
      <c r="J253" s="13"/>
      <c r="K253" s="27" t="s">
        <v>58</v>
      </c>
      <c r="L253" s="13">
        <f t="shared" si="14"/>
        <v>8</v>
      </c>
      <c r="M253" s="13">
        <f t="shared" si="15"/>
        <v>8</v>
      </c>
      <c r="N253" s="13"/>
      <c r="O253" s="13"/>
      <c r="P253" s="13"/>
      <c r="Q253" s="13"/>
      <c r="R253" s="13"/>
      <c r="S253" s="13"/>
      <c r="T253" s="13"/>
      <c r="U253" s="13">
        <f>SUM(V253,AV253)</f>
        <v>8</v>
      </c>
      <c r="V253" s="12">
        <f>SUM(W253:AU253)</f>
        <v>8</v>
      </c>
      <c r="W253" s="12"/>
      <c r="X253" s="12"/>
      <c r="Y253" s="12"/>
      <c r="Z253" s="12"/>
      <c r="AA253" s="23">
        <v>2</v>
      </c>
      <c r="AB253" s="12"/>
      <c r="AC253" s="12"/>
      <c r="AD253" s="12">
        <v>1</v>
      </c>
      <c r="AE253" s="12"/>
      <c r="AF253" s="12"/>
      <c r="AG253" s="136"/>
      <c r="AH253" s="12">
        <v>1</v>
      </c>
      <c r="AI253" s="12" t="s">
        <v>598</v>
      </c>
      <c r="AJ253" s="45"/>
      <c r="AK253" s="12">
        <v>2</v>
      </c>
      <c r="AL253" s="12"/>
      <c r="AM253" s="45"/>
      <c r="AN253" s="12">
        <v>2</v>
      </c>
      <c r="AO253" s="12"/>
      <c r="AP253" s="12"/>
      <c r="AQ253" s="12"/>
      <c r="AR253" s="12"/>
      <c r="AS253" s="12"/>
      <c r="AT253" s="130"/>
      <c r="AU253" s="12"/>
      <c r="AV253" s="12"/>
    </row>
    <row r="254" spans="1:48" ht="15.75" customHeight="1" outlineLevel="1">
      <c r="A254" s="26" t="s">
        <v>328</v>
      </c>
      <c r="B254" s="228"/>
      <c r="C254" s="26"/>
      <c r="D254" s="26"/>
      <c r="E254" s="27" t="s">
        <v>40</v>
      </c>
      <c r="F254" s="27" t="s">
        <v>40</v>
      </c>
      <c r="G254" s="26" t="s">
        <v>72</v>
      </c>
      <c r="H254" s="27"/>
      <c r="I254" s="27" t="s">
        <v>58</v>
      </c>
      <c r="J254" s="13"/>
      <c r="K254" s="27" t="s">
        <v>564</v>
      </c>
      <c r="L254" s="13">
        <f t="shared" si="14"/>
        <v>28</v>
      </c>
      <c r="M254" s="13">
        <f t="shared" si="15"/>
        <v>28</v>
      </c>
      <c r="N254" s="13"/>
      <c r="O254" s="13"/>
      <c r="P254" s="13"/>
      <c r="Q254" s="13"/>
      <c r="R254" s="13"/>
      <c r="S254" s="13"/>
      <c r="T254" s="13"/>
      <c r="U254" s="13">
        <f>SUM(V254,AV254)</f>
        <v>28</v>
      </c>
      <c r="V254" s="12">
        <f>SUM(W254:AU254)</f>
        <v>28</v>
      </c>
      <c r="W254" s="12"/>
      <c r="X254" s="12"/>
      <c r="Y254" s="12"/>
      <c r="Z254" s="12"/>
      <c r="AA254" s="23">
        <v>2</v>
      </c>
      <c r="AB254" s="12"/>
      <c r="AC254" s="12"/>
      <c r="AD254" s="12">
        <v>1</v>
      </c>
      <c r="AE254" s="12"/>
      <c r="AF254" s="12"/>
      <c r="AG254" s="136"/>
      <c r="AH254" s="12">
        <v>1</v>
      </c>
      <c r="AI254" s="12" t="s">
        <v>598</v>
      </c>
      <c r="AJ254" s="45">
        <v>10</v>
      </c>
      <c r="AK254" s="12">
        <v>2</v>
      </c>
      <c r="AL254" s="12"/>
      <c r="AM254" s="45"/>
      <c r="AN254" s="12">
        <v>2</v>
      </c>
      <c r="AO254" s="12"/>
      <c r="AP254" s="12"/>
      <c r="AQ254" s="12"/>
      <c r="AR254" s="12"/>
      <c r="AS254" s="12">
        <v>10</v>
      </c>
      <c r="AT254" s="130"/>
      <c r="AU254" s="12"/>
      <c r="AV254" s="12"/>
    </row>
    <row r="255" spans="1:48" ht="15.75" customHeight="1" outlineLevel="1">
      <c r="A255" s="230" t="s">
        <v>242</v>
      </c>
      <c r="B255" s="228"/>
      <c r="C255" s="26"/>
      <c r="D255" s="26"/>
      <c r="E255" s="27" t="s">
        <v>40</v>
      </c>
      <c r="F255" s="27" t="s">
        <v>40</v>
      </c>
      <c r="G255" s="26" t="s">
        <v>586</v>
      </c>
      <c r="H255" s="27"/>
      <c r="I255" s="27" t="s">
        <v>564</v>
      </c>
      <c r="J255" s="13"/>
      <c r="K255" s="27" t="s">
        <v>58</v>
      </c>
      <c r="L255" s="13">
        <f t="shared" si="14"/>
        <v>0</v>
      </c>
      <c r="M255" s="13">
        <f t="shared" si="15"/>
        <v>0</v>
      </c>
      <c r="N255" s="13"/>
      <c r="O255" s="13"/>
      <c r="P255" s="13"/>
      <c r="Q255" s="13"/>
      <c r="R255" s="13"/>
      <c r="S255" s="13"/>
      <c r="T255" s="13"/>
      <c r="U255" s="13">
        <f>SUM(V255,AV255)</f>
        <v>0</v>
      </c>
      <c r="V255" s="12">
        <f>SUM(W255:AU255)</f>
        <v>0</v>
      </c>
      <c r="W255" s="12"/>
      <c r="X255" s="12"/>
      <c r="Y255" s="12"/>
      <c r="Z255" s="12"/>
      <c r="AA255" s="23"/>
      <c r="AB255" s="12"/>
      <c r="AC255" s="12"/>
      <c r="AD255" s="12"/>
      <c r="AE255" s="12"/>
      <c r="AF255" s="12"/>
      <c r="AG255" s="136"/>
      <c r="AH255" s="12"/>
      <c r="AI255" s="12" t="s">
        <v>625</v>
      </c>
      <c r="AJ255" s="146"/>
      <c r="AK255" s="132"/>
      <c r="AL255" s="132"/>
      <c r="AM255" s="45"/>
      <c r="AN255" s="132"/>
      <c r="AO255" s="132"/>
      <c r="AP255" s="132"/>
      <c r="AQ255" s="132"/>
      <c r="AR255" s="12"/>
      <c r="AS255" s="12"/>
      <c r="AT255" s="130"/>
      <c r="AU255" s="12"/>
      <c r="AV255" s="12"/>
    </row>
    <row r="256" spans="1:48" outlineLevel="1">
      <c r="A256" s="6" t="s">
        <v>626</v>
      </c>
      <c r="B256" s="7"/>
      <c r="C256" s="7"/>
      <c r="D256" s="7"/>
      <c r="E256" s="160"/>
      <c r="F256" s="7"/>
      <c r="G256" s="7"/>
      <c r="H256" s="7"/>
      <c r="I256" s="7"/>
      <c r="J256" s="7"/>
      <c r="K256" s="7"/>
      <c r="L256" s="239"/>
      <c r="M256" s="239"/>
      <c r="N256" s="7"/>
      <c r="O256" s="7"/>
      <c r="P256" s="7"/>
      <c r="Q256" s="7"/>
      <c r="R256" s="7"/>
      <c r="S256" s="7"/>
      <c r="T256" s="239"/>
      <c r="U256" s="239"/>
      <c r="V256" s="239"/>
      <c r="W256" s="239"/>
      <c r="X256" s="239"/>
      <c r="Y256" s="239"/>
      <c r="Z256" s="239"/>
      <c r="AA256" s="7"/>
      <c r="AB256" s="138"/>
      <c r="AC256" s="138"/>
      <c r="AD256" s="141"/>
      <c r="AE256" s="141"/>
      <c r="AF256" s="239"/>
      <c r="AG256" s="239"/>
      <c r="AH256" s="239"/>
      <c r="AI256" s="239"/>
      <c r="AJ256" s="242"/>
      <c r="AK256" s="144"/>
      <c r="AL256" s="144"/>
      <c r="AM256" s="239"/>
      <c r="AN256" s="144"/>
      <c r="AO256" s="144"/>
      <c r="AP256" s="180"/>
      <c r="AQ256" s="145"/>
      <c r="AR256" s="141"/>
      <c r="AS256" s="141"/>
      <c r="AT256" s="239"/>
      <c r="AU256" s="239"/>
      <c r="AV256" s="239"/>
    </row>
    <row r="257" spans="1:48" ht="15" outlineLevel="1">
      <c r="A257" s="26" t="s">
        <v>627</v>
      </c>
      <c r="B257" s="26"/>
      <c r="C257" s="26"/>
      <c r="D257" s="26"/>
      <c r="E257" s="27" t="s">
        <v>40</v>
      </c>
      <c r="F257" s="27" t="s">
        <v>40</v>
      </c>
      <c r="G257" s="26" t="s">
        <v>628</v>
      </c>
      <c r="H257" s="27"/>
      <c r="I257" s="27" t="s">
        <v>564</v>
      </c>
      <c r="J257" s="13"/>
      <c r="K257" s="27" t="s">
        <v>58</v>
      </c>
      <c r="L257" s="13">
        <f t="shared" si="14"/>
        <v>9</v>
      </c>
      <c r="M257" s="13">
        <f t="shared" si="15"/>
        <v>9</v>
      </c>
      <c r="N257" s="13"/>
      <c r="O257" s="13"/>
      <c r="P257" s="13"/>
      <c r="Q257" s="13"/>
      <c r="R257" s="13"/>
      <c r="S257" s="13"/>
      <c r="T257" s="13"/>
      <c r="U257" s="13">
        <f>SUM(V257,AV257)</f>
        <v>9</v>
      </c>
      <c r="V257" s="12">
        <f>SUM(W257:AU257)</f>
        <v>9</v>
      </c>
      <c r="W257" s="12"/>
      <c r="X257" s="12"/>
      <c r="Y257" s="12"/>
      <c r="Z257" s="12"/>
      <c r="AA257" s="23">
        <v>2</v>
      </c>
      <c r="AB257" s="12"/>
      <c r="AC257" s="12"/>
      <c r="AD257" s="12">
        <v>1</v>
      </c>
      <c r="AE257" s="12"/>
      <c r="AF257" s="12"/>
      <c r="AG257" s="136"/>
      <c r="AH257" s="12">
        <v>1</v>
      </c>
      <c r="AI257" s="12" t="s">
        <v>629</v>
      </c>
      <c r="AJ257" s="45"/>
      <c r="AK257" s="12">
        <v>2</v>
      </c>
      <c r="AL257" s="12"/>
      <c r="AM257" s="45"/>
      <c r="AN257" s="12">
        <v>2</v>
      </c>
      <c r="AO257" s="12"/>
      <c r="AP257" s="12">
        <v>1</v>
      </c>
      <c r="AQ257" s="12"/>
      <c r="AR257" s="12"/>
      <c r="AS257" s="12"/>
      <c r="AT257" s="130"/>
      <c r="AU257" s="12"/>
      <c r="AV257" s="12"/>
    </row>
    <row r="258" spans="1:48" ht="15" outlineLevel="1">
      <c r="A258" s="230" t="s">
        <v>331</v>
      </c>
      <c r="B258" s="26"/>
      <c r="C258" s="26"/>
      <c r="D258" s="26"/>
      <c r="E258" s="12" t="s">
        <v>40</v>
      </c>
      <c r="F258" s="27"/>
      <c r="G258" s="26"/>
      <c r="H258" s="27"/>
      <c r="I258" s="27"/>
      <c r="J258" s="13"/>
      <c r="K258" s="27"/>
      <c r="L258" s="13">
        <f t="shared" si="14"/>
        <v>3</v>
      </c>
      <c r="M258" s="13">
        <f t="shared" si="15"/>
        <v>3</v>
      </c>
      <c r="N258" s="13"/>
      <c r="O258" s="13"/>
      <c r="P258" s="13"/>
      <c r="Q258" s="13"/>
      <c r="R258" s="13"/>
      <c r="S258" s="13"/>
      <c r="T258" s="13"/>
      <c r="U258" s="13">
        <f>SUM(V258,AV258)</f>
        <v>3</v>
      </c>
      <c r="V258" s="12">
        <f>SUM(W258:AU258)</f>
        <v>3</v>
      </c>
      <c r="W258" s="12"/>
      <c r="X258" s="12"/>
      <c r="Y258" s="12"/>
      <c r="Z258" s="12"/>
      <c r="AA258" s="23"/>
      <c r="AB258" s="12"/>
      <c r="AC258" s="12"/>
      <c r="AD258" s="12">
        <v>1</v>
      </c>
      <c r="AE258" s="12"/>
      <c r="AF258" s="12"/>
      <c r="AG258" s="136"/>
      <c r="AH258" s="12"/>
      <c r="AI258" s="12">
        <v>2</v>
      </c>
      <c r="AJ258" s="146"/>
      <c r="AK258" s="132"/>
      <c r="AL258" s="132"/>
      <c r="AM258" s="45"/>
      <c r="AN258" s="132"/>
      <c r="AO258" s="132"/>
      <c r="AP258" s="132"/>
      <c r="AQ258" s="132"/>
      <c r="AR258" s="12"/>
      <c r="AS258" s="12"/>
      <c r="AT258" s="130"/>
      <c r="AU258" s="12"/>
      <c r="AV258" s="12"/>
    </row>
    <row r="259" spans="1:48" outlineLevel="1">
      <c r="A259" s="6" t="s">
        <v>51</v>
      </c>
      <c r="B259" s="7"/>
      <c r="C259" s="7"/>
      <c r="D259" s="7"/>
      <c r="E259" s="160"/>
      <c r="F259" s="7"/>
      <c r="G259" s="7"/>
      <c r="H259" s="7"/>
      <c r="I259" s="7"/>
      <c r="J259" s="7"/>
      <c r="K259" s="7"/>
      <c r="L259" s="239"/>
      <c r="M259" s="239"/>
      <c r="N259" s="7"/>
      <c r="O259" s="7"/>
      <c r="P259" s="7"/>
      <c r="Q259" s="7"/>
      <c r="R259" s="7"/>
      <c r="S259" s="7"/>
      <c r="T259" s="239"/>
      <c r="U259" s="239"/>
      <c r="V259" s="239"/>
      <c r="W259" s="154"/>
      <c r="X259" s="154"/>
      <c r="Y259" s="154"/>
      <c r="Z259" s="154"/>
      <c r="AA259" s="224"/>
      <c r="AB259" s="144"/>
      <c r="AC259" s="144"/>
      <c r="AD259" s="243"/>
      <c r="AE259" s="243"/>
      <c r="AF259" s="239"/>
      <c r="AG259" s="239"/>
      <c r="AH259" s="239"/>
      <c r="AI259" s="239"/>
      <c r="AJ259" s="242"/>
      <c r="AK259" s="144"/>
      <c r="AL259" s="144"/>
      <c r="AM259" s="239"/>
      <c r="AN259" s="144"/>
      <c r="AO259" s="144"/>
      <c r="AP259" s="180"/>
      <c r="AQ259" s="145"/>
      <c r="AR259" s="141"/>
      <c r="AS259" s="141"/>
      <c r="AT259" s="239"/>
      <c r="AU259" s="239"/>
      <c r="AV259" s="239"/>
    </row>
    <row r="260" spans="1:48" ht="15" outlineLevel="1">
      <c r="A260" s="976" t="s">
        <v>51</v>
      </c>
      <c r="B260" s="976" t="s">
        <v>70</v>
      </c>
      <c r="C260" s="15"/>
      <c r="D260" s="15"/>
      <c r="E260" s="12" t="s">
        <v>40</v>
      </c>
      <c r="F260" s="12" t="s">
        <v>40</v>
      </c>
      <c r="G260" s="8" t="s">
        <v>71</v>
      </c>
      <c r="H260" s="23" t="s">
        <v>58</v>
      </c>
      <c r="I260" s="13"/>
      <c r="J260" s="13"/>
      <c r="K260" s="13"/>
      <c r="L260" s="13">
        <f t="shared" si="14"/>
        <v>28</v>
      </c>
      <c r="M260" s="13">
        <f t="shared" si="15"/>
        <v>28</v>
      </c>
      <c r="N260" s="13"/>
      <c r="O260" s="13"/>
      <c r="P260" s="13"/>
      <c r="Q260" s="13"/>
      <c r="R260" s="13"/>
      <c r="S260" s="13"/>
      <c r="T260" s="13"/>
      <c r="U260" s="13">
        <f t="shared" ref="U260:U265" si="24">SUM(V260,AV260)</f>
        <v>28</v>
      </c>
      <c r="V260" s="12">
        <f t="shared" ref="V260:V265" si="25">SUM(W260:AU260)</f>
        <v>28</v>
      </c>
      <c r="W260" s="12"/>
      <c r="X260" s="12"/>
      <c r="Y260" s="12"/>
      <c r="Z260" s="12"/>
      <c r="AA260" s="23"/>
      <c r="AB260" s="12"/>
      <c r="AC260" s="12"/>
      <c r="AD260" s="12">
        <v>3</v>
      </c>
      <c r="AE260" s="12">
        <v>1</v>
      </c>
      <c r="AF260" s="12"/>
      <c r="AG260" s="136"/>
      <c r="AH260" s="12"/>
      <c r="AI260" s="12" t="s">
        <v>625</v>
      </c>
      <c r="AJ260" s="45"/>
      <c r="AK260" s="12">
        <v>6</v>
      </c>
      <c r="AL260" s="12">
        <v>6</v>
      </c>
      <c r="AM260" s="45"/>
      <c r="AN260" s="12">
        <v>6</v>
      </c>
      <c r="AO260" s="12">
        <v>6</v>
      </c>
      <c r="AP260" s="12"/>
      <c r="AQ260" s="12"/>
      <c r="AR260" s="12"/>
      <c r="AS260" s="12"/>
      <c r="AT260" s="130"/>
      <c r="AU260" s="12"/>
      <c r="AV260" s="12"/>
    </row>
    <row r="261" spans="1:48" ht="15" outlineLevel="1">
      <c r="A261" s="978"/>
      <c r="B261" s="977" t="s">
        <v>588</v>
      </c>
      <c r="C261" s="15"/>
      <c r="D261" s="15"/>
      <c r="E261" s="12" t="s">
        <v>40</v>
      </c>
      <c r="F261" s="12" t="s">
        <v>40</v>
      </c>
      <c r="G261" s="8" t="s">
        <v>72</v>
      </c>
      <c r="H261" s="23" t="s">
        <v>58</v>
      </c>
      <c r="I261" s="13"/>
      <c r="J261" s="13"/>
      <c r="K261" s="13"/>
      <c r="L261" s="13">
        <f t="shared" ref="L261:L267" si="26">SUM(N261,U261)</f>
        <v>18</v>
      </c>
      <c r="M261" s="13">
        <f t="shared" ref="M261:M267" si="27">SUM(N261,V261)</f>
        <v>18</v>
      </c>
      <c r="N261" s="13"/>
      <c r="O261" s="13"/>
      <c r="P261" s="13"/>
      <c r="Q261" s="13"/>
      <c r="R261" s="13"/>
      <c r="S261" s="13"/>
      <c r="T261" s="13"/>
      <c r="U261" s="13">
        <f t="shared" si="24"/>
        <v>18</v>
      </c>
      <c r="V261" s="12">
        <f t="shared" si="25"/>
        <v>18</v>
      </c>
      <c r="W261" s="12"/>
      <c r="X261" s="12"/>
      <c r="Y261" s="12"/>
      <c r="Z261" s="12"/>
      <c r="AA261" s="23"/>
      <c r="AB261" s="12"/>
      <c r="AC261" s="12"/>
      <c r="AD261" s="12"/>
      <c r="AE261" s="12"/>
      <c r="AF261" s="12"/>
      <c r="AG261" s="136"/>
      <c r="AH261" s="12"/>
      <c r="AI261" s="12" t="s">
        <v>625</v>
      </c>
      <c r="AJ261" s="45"/>
      <c r="AK261" s="12">
        <v>6</v>
      </c>
      <c r="AL261" s="12">
        <v>6</v>
      </c>
      <c r="AM261" s="45"/>
      <c r="AN261" s="12">
        <v>6</v>
      </c>
      <c r="AO261" s="12"/>
      <c r="AP261" s="12"/>
      <c r="AQ261" s="12"/>
      <c r="AR261" s="12"/>
      <c r="AS261" s="12"/>
      <c r="AT261" s="130"/>
      <c r="AU261" s="12"/>
      <c r="AV261" s="12"/>
    </row>
    <row r="262" spans="1:48" outlineLevel="1">
      <c r="A262" s="244" t="s">
        <v>332</v>
      </c>
      <c r="B262" s="234"/>
      <c r="C262" s="230"/>
      <c r="D262" s="230"/>
      <c r="E262" s="12" t="s">
        <v>40</v>
      </c>
      <c r="F262" s="230"/>
      <c r="G262" s="230"/>
      <c r="H262" s="230"/>
      <c r="I262" s="230"/>
      <c r="J262" s="230"/>
      <c r="K262" s="230"/>
      <c r="L262" s="13">
        <f t="shared" si="26"/>
        <v>16</v>
      </c>
      <c r="M262" s="13">
        <f t="shared" si="27"/>
        <v>16</v>
      </c>
      <c r="N262" s="230"/>
      <c r="O262" s="230"/>
      <c r="P262" s="230"/>
      <c r="Q262" s="230"/>
      <c r="R262" s="230"/>
      <c r="S262" s="230"/>
      <c r="T262" s="12"/>
      <c r="U262" s="13">
        <f t="shared" si="24"/>
        <v>16</v>
      </c>
      <c r="V262" s="12">
        <f t="shared" si="25"/>
        <v>16</v>
      </c>
      <c r="W262" s="15"/>
      <c r="X262" s="15"/>
      <c r="Y262" s="12"/>
      <c r="Z262" s="15"/>
      <c r="AA262" s="230"/>
      <c r="AB262" s="140"/>
      <c r="AC262" s="140"/>
      <c r="AD262" s="12">
        <v>3</v>
      </c>
      <c r="AE262" s="12">
        <v>1</v>
      </c>
      <c r="AF262" s="15"/>
      <c r="AG262" s="238"/>
      <c r="AH262" s="12"/>
      <c r="AI262" s="12" t="s">
        <v>625</v>
      </c>
      <c r="AJ262" s="12"/>
      <c r="AK262" s="12"/>
      <c r="AL262" s="12" t="s">
        <v>630</v>
      </c>
      <c r="AM262" s="12"/>
      <c r="AN262" s="12">
        <v>6</v>
      </c>
      <c r="AO262" s="12">
        <v>6</v>
      </c>
      <c r="AP262" s="12"/>
      <c r="AQ262" s="12"/>
      <c r="AR262" s="15"/>
      <c r="AS262" s="15"/>
      <c r="AT262" s="245"/>
      <c r="AU262" s="15"/>
      <c r="AV262" s="15"/>
    </row>
    <row r="263" spans="1:48" outlineLevel="1">
      <c r="A263" s="236" t="s">
        <v>333</v>
      </c>
      <c r="B263" s="230"/>
      <c r="C263" s="230"/>
      <c r="D263" s="230"/>
      <c r="E263" s="12" t="s">
        <v>40</v>
      </c>
      <c r="F263" s="230"/>
      <c r="G263" s="230"/>
      <c r="H263" s="230"/>
      <c r="I263" s="230"/>
      <c r="J263" s="230"/>
      <c r="K263" s="230"/>
      <c r="L263" s="13">
        <f t="shared" si="26"/>
        <v>2</v>
      </c>
      <c r="M263" s="13">
        <f t="shared" si="27"/>
        <v>2</v>
      </c>
      <c r="N263" s="230"/>
      <c r="O263" s="230"/>
      <c r="P263" s="230"/>
      <c r="Q263" s="230"/>
      <c r="R263" s="230"/>
      <c r="S263" s="230"/>
      <c r="T263" s="12"/>
      <c r="U263" s="13">
        <f t="shared" si="24"/>
        <v>2</v>
      </c>
      <c r="V263" s="12">
        <f t="shared" si="25"/>
        <v>2</v>
      </c>
      <c r="W263" s="15"/>
      <c r="X263" s="15"/>
      <c r="Y263" s="12"/>
      <c r="Z263" s="15"/>
      <c r="AA263" s="230"/>
      <c r="AB263" s="140"/>
      <c r="AC263" s="140"/>
      <c r="AD263" s="12"/>
      <c r="AE263" s="12"/>
      <c r="AF263" s="15"/>
      <c r="AG263" s="238"/>
      <c r="AH263" s="12"/>
      <c r="AI263" s="12" t="s">
        <v>625</v>
      </c>
      <c r="AJ263" s="12"/>
      <c r="AK263" s="12"/>
      <c r="AL263" s="12" t="s">
        <v>631</v>
      </c>
      <c r="AM263" s="12"/>
      <c r="AN263" s="12">
        <v>1</v>
      </c>
      <c r="AO263" s="12">
        <v>1</v>
      </c>
      <c r="AP263" s="12"/>
      <c r="AQ263" s="12"/>
      <c r="AR263" s="15"/>
      <c r="AS263" s="15"/>
      <c r="AT263" s="245"/>
      <c r="AU263" s="15"/>
      <c r="AV263" s="15"/>
    </row>
    <row r="264" spans="1:48" outlineLevel="1">
      <c r="A264" s="236" t="s">
        <v>334</v>
      </c>
      <c r="B264" s="230" t="s">
        <v>241</v>
      </c>
      <c r="C264" s="230"/>
      <c r="D264" s="230"/>
      <c r="E264" s="12" t="s">
        <v>40</v>
      </c>
      <c r="F264" s="230"/>
      <c r="G264" s="230"/>
      <c r="H264" s="230"/>
      <c r="I264" s="230"/>
      <c r="J264" s="230"/>
      <c r="K264" s="230"/>
      <c r="L264" s="13">
        <f t="shared" si="26"/>
        <v>12</v>
      </c>
      <c r="M264" s="13">
        <f t="shared" si="27"/>
        <v>12</v>
      </c>
      <c r="N264" s="230"/>
      <c r="O264" s="230"/>
      <c r="P264" s="230"/>
      <c r="Q264" s="230"/>
      <c r="R264" s="230"/>
      <c r="S264" s="230"/>
      <c r="T264" s="12"/>
      <c r="U264" s="13">
        <f t="shared" si="24"/>
        <v>12</v>
      </c>
      <c r="V264" s="12">
        <f t="shared" si="25"/>
        <v>12</v>
      </c>
      <c r="W264" s="15"/>
      <c r="X264" s="15"/>
      <c r="Y264" s="12"/>
      <c r="Z264" s="15"/>
      <c r="AA264" s="230"/>
      <c r="AB264" s="140"/>
      <c r="AC264" s="140"/>
      <c r="AD264" s="12"/>
      <c r="AE264" s="12"/>
      <c r="AF264" s="15"/>
      <c r="AG264" s="238"/>
      <c r="AH264" s="12"/>
      <c r="AI264" s="12" t="s">
        <v>625</v>
      </c>
      <c r="AJ264" s="12"/>
      <c r="AK264" s="12"/>
      <c r="AL264" s="12" t="s">
        <v>630</v>
      </c>
      <c r="AM264" s="12"/>
      <c r="AN264" s="12">
        <v>6</v>
      </c>
      <c r="AO264" s="12">
        <v>6</v>
      </c>
      <c r="AP264" s="12"/>
      <c r="AQ264" s="12"/>
      <c r="AR264" s="15"/>
      <c r="AS264" s="15"/>
      <c r="AT264" s="245"/>
      <c r="AU264" s="15"/>
      <c r="AV264" s="15"/>
    </row>
    <row r="265" spans="1:48" outlineLevel="1">
      <c r="A265" s="236" t="s">
        <v>335</v>
      </c>
      <c r="B265" s="230"/>
      <c r="C265" s="230"/>
      <c r="D265" s="230"/>
      <c r="E265" s="12" t="s">
        <v>40</v>
      </c>
      <c r="F265" s="230"/>
      <c r="G265" s="230"/>
      <c r="H265" s="230"/>
      <c r="I265" s="230"/>
      <c r="J265" s="230"/>
      <c r="K265" s="230"/>
      <c r="L265" s="13">
        <f t="shared" si="26"/>
        <v>14</v>
      </c>
      <c r="M265" s="13">
        <f t="shared" si="27"/>
        <v>14</v>
      </c>
      <c r="N265" s="230"/>
      <c r="O265" s="230"/>
      <c r="P265" s="230"/>
      <c r="Q265" s="230"/>
      <c r="R265" s="230"/>
      <c r="S265" s="230"/>
      <c r="T265" s="12"/>
      <c r="U265" s="13">
        <f t="shared" si="24"/>
        <v>14</v>
      </c>
      <c r="V265" s="12">
        <f t="shared" si="25"/>
        <v>14</v>
      </c>
      <c r="W265" s="15"/>
      <c r="X265" s="15"/>
      <c r="Y265" s="12"/>
      <c r="Z265" s="15"/>
      <c r="AA265" s="230"/>
      <c r="AB265" s="140"/>
      <c r="AC265" s="140"/>
      <c r="AD265" s="12"/>
      <c r="AE265" s="12"/>
      <c r="AF265" s="15"/>
      <c r="AG265" s="238"/>
      <c r="AH265" s="12">
        <v>2</v>
      </c>
      <c r="AI265" s="12" t="s">
        <v>625</v>
      </c>
      <c r="AJ265" s="12"/>
      <c r="AK265" s="12"/>
      <c r="AL265" s="12"/>
      <c r="AM265" s="12"/>
      <c r="AN265" s="12">
        <v>6</v>
      </c>
      <c r="AO265" s="12">
        <v>6</v>
      </c>
      <c r="AP265" s="12"/>
      <c r="AQ265" s="12"/>
      <c r="AR265" s="12"/>
      <c r="AS265" s="12"/>
      <c r="AT265" s="245"/>
      <c r="AU265" s="15"/>
      <c r="AV265" s="15"/>
    </row>
    <row r="266" spans="1:48" outlineLevel="1">
      <c r="A266" s="6" t="s">
        <v>336</v>
      </c>
      <c r="B266" s="7"/>
      <c r="C266" s="7"/>
      <c r="D266" s="7"/>
      <c r="E266" s="160"/>
      <c r="F266" s="7"/>
      <c r="G266" s="7"/>
      <c r="H266" s="7"/>
      <c r="I266" s="7"/>
      <c r="J266" s="7"/>
      <c r="K266" s="7"/>
      <c r="L266" s="239"/>
      <c r="M266" s="239"/>
      <c r="N266" s="7"/>
      <c r="O266" s="7"/>
      <c r="P266" s="7"/>
      <c r="Q266" s="7"/>
      <c r="R266" s="7"/>
      <c r="S266" s="7"/>
      <c r="T266" s="239"/>
      <c r="U266" s="239"/>
      <c r="V266" s="239"/>
      <c r="W266" s="239"/>
      <c r="X266" s="239"/>
      <c r="Y266" s="239"/>
      <c r="Z266" s="239"/>
      <c r="AA266" s="224"/>
      <c r="AB266" s="144"/>
      <c r="AC266" s="144"/>
      <c r="AD266" s="141"/>
      <c r="AE266" s="141"/>
      <c r="AF266" s="239"/>
      <c r="AG266" s="239"/>
      <c r="AH266" s="239"/>
      <c r="AI266" s="239"/>
      <c r="AJ266" s="242"/>
      <c r="AK266" s="144"/>
      <c r="AL266" s="144"/>
      <c r="AM266" s="239"/>
      <c r="AN266" s="144"/>
      <c r="AO266" s="144"/>
      <c r="AP266" s="180"/>
      <c r="AQ266" s="145"/>
      <c r="AR266" s="141"/>
      <c r="AS266" s="141"/>
      <c r="AT266" s="239"/>
      <c r="AU266" s="239"/>
      <c r="AV266" s="239"/>
    </row>
    <row r="267" spans="1:48" outlineLevel="1">
      <c r="A267" s="37" t="s">
        <v>337</v>
      </c>
      <c r="B267" s="37" t="s">
        <v>338</v>
      </c>
      <c r="C267" s="8"/>
      <c r="D267" s="8"/>
      <c r="E267" s="12" t="s">
        <v>40</v>
      </c>
      <c r="F267" s="8"/>
      <c r="G267" s="8"/>
      <c r="H267" s="8"/>
      <c r="I267" s="8"/>
      <c r="J267" s="8"/>
      <c r="K267" s="8"/>
      <c r="L267" s="13">
        <f t="shared" si="26"/>
        <v>14</v>
      </c>
      <c r="M267" s="13">
        <f t="shared" si="27"/>
        <v>14</v>
      </c>
      <c r="N267" s="8"/>
      <c r="O267" s="8"/>
      <c r="P267" s="8"/>
      <c r="Q267" s="8"/>
      <c r="R267" s="8"/>
      <c r="S267" s="8"/>
      <c r="T267" s="15"/>
      <c r="U267" s="13">
        <f>SUM(V267,AV267)</f>
        <v>14</v>
      </c>
      <c r="V267" s="12">
        <f>SUM(W267:AU267)</f>
        <v>14</v>
      </c>
      <c r="W267" s="15"/>
      <c r="X267" s="15"/>
      <c r="Y267" s="15"/>
      <c r="Z267" s="15"/>
      <c r="AA267" s="23">
        <v>3</v>
      </c>
      <c r="AB267" s="140"/>
      <c r="AC267" s="140"/>
      <c r="AD267" s="12">
        <v>1</v>
      </c>
      <c r="AE267" s="12"/>
      <c r="AF267" s="15"/>
      <c r="AG267" s="238"/>
      <c r="AH267" s="12">
        <v>2</v>
      </c>
      <c r="AI267" s="12" t="s">
        <v>632</v>
      </c>
      <c r="AJ267" s="15"/>
      <c r="AK267" s="148">
        <v>2</v>
      </c>
      <c r="AL267" s="140"/>
      <c r="AM267" s="15"/>
      <c r="AN267" s="148">
        <v>4</v>
      </c>
      <c r="AO267" s="148">
        <v>2</v>
      </c>
      <c r="AP267" s="15"/>
      <c r="AQ267" s="140"/>
      <c r="AR267" s="15"/>
      <c r="AS267" s="15"/>
      <c r="AT267" s="245"/>
      <c r="AU267" s="15"/>
      <c r="AV267" s="15"/>
    </row>
  </sheetData>
  <mergeCells count="163">
    <mergeCell ref="M16:M18"/>
    <mergeCell ref="B19:B21"/>
    <mergeCell ref="D19:D21"/>
    <mergeCell ref="E19:E21"/>
    <mergeCell ref="F19:F21"/>
    <mergeCell ref="M19:M21"/>
    <mergeCell ref="A4:A15"/>
    <mergeCell ref="A16:A47"/>
    <mergeCell ref="B16:B18"/>
    <mergeCell ref="D16:D18"/>
    <mergeCell ref="E16:E18"/>
    <mergeCell ref="F16:F18"/>
    <mergeCell ref="B27:B29"/>
    <mergeCell ref="D27:D29"/>
    <mergeCell ref="E27:E29"/>
    <mergeCell ref="F27:F29"/>
    <mergeCell ref="M27:M29"/>
    <mergeCell ref="B30:B32"/>
    <mergeCell ref="D30:D32"/>
    <mergeCell ref="E30:E32"/>
    <mergeCell ref="F30:F32"/>
    <mergeCell ref="M30:M32"/>
    <mergeCell ref="M22:M23"/>
    <mergeCell ref="B24:B26"/>
    <mergeCell ref="D24:D26"/>
    <mergeCell ref="E24:E26"/>
    <mergeCell ref="F24:F26"/>
    <mergeCell ref="M24:M26"/>
    <mergeCell ref="B33:B35"/>
    <mergeCell ref="D33:D35"/>
    <mergeCell ref="E33:E35"/>
    <mergeCell ref="F33:F35"/>
    <mergeCell ref="M33:M35"/>
    <mergeCell ref="B36:B38"/>
    <mergeCell ref="D36:D38"/>
    <mergeCell ref="E36:E38"/>
    <mergeCell ref="F36:F38"/>
    <mergeCell ref="M36:M38"/>
    <mergeCell ref="B45:B47"/>
    <mergeCell ref="D45:D47"/>
    <mergeCell ref="E45:E47"/>
    <mergeCell ref="F45:F47"/>
    <mergeCell ref="M45:M47"/>
    <mergeCell ref="A48:A62"/>
    <mergeCell ref="B39:B41"/>
    <mergeCell ref="D39:D41"/>
    <mergeCell ref="E39:E41"/>
    <mergeCell ref="F39:F41"/>
    <mergeCell ref="M39:M41"/>
    <mergeCell ref="B42:B44"/>
    <mergeCell ref="D42:D44"/>
    <mergeCell ref="E42:E44"/>
    <mergeCell ref="F42:F44"/>
    <mergeCell ref="M42:M44"/>
    <mergeCell ref="F72:F74"/>
    <mergeCell ref="M72:M74"/>
    <mergeCell ref="B75:B77"/>
    <mergeCell ref="D75:D77"/>
    <mergeCell ref="E75:E77"/>
    <mergeCell ref="F75:F77"/>
    <mergeCell ref="M75:M77"/>
    <mergeCell ref="A63:A65"/>
    <mergeCell ref="A67:A71"/>
    <mergeCell ref="A72:A92"/>
    <mergeCell ref="B72:B74"/>
    <mergeCell ref="D72:D74"/>
    <mergeCell ref="E72:E74"/>
    <mergeCell ref="B78:B80"/>
    <mergeCell ref="D78:D80"/>
    <mergeCell ref="E78:E80"/>
    <mergeCell ref="B84:B86"/>
    <mergeCell ref="D84:D86"/>
    <mergeCell ref="E84:E86"/>
    <mergeCell ref="F84:F86"/>
    <mergeCell ref="M84:M86"/>
    <mergeCell ref="A93:A97"/>
    <mergeCell ref="A98:A100"/>
    <mergeCell ref="F78:F80"/>
    <mergeCell ref="M78:M80"/>
    <mergeCell ref="B81:B83"/>
    <mergeCell ref="D81:D83"/>
    <mergeCell ref="E81:E83"/>
    <mergeCell ref="F81:F83"/>
    <mergeCell ref="M81:M83"/>
    <mergeCell ref="A102:A111"/>
    <mergeCell ref="A112:A123"/>
    <mergeCell ref="B112:B113"/>
    <mergeCell ref="D112:D113"/>
    <mergeCell ref="E112:E113"/>
    <mergeCell ref="F112:F113"/>
    <mergeCell ref="B116:B117"/>
    <mergeCell ref="D116:D117"/>
    <mergeCell ref="E116:E117"/>
    <mergeCell ref="F116:F117"/>
    <mergeCell ref="B122:B123"/>
    <mergeCell ref="D122:D123"/>
    <mergeCell ref="E122:E123"/>
    <mergeCell ref="F122:F123"/>
    <mergeCell ref="G116:G117"/>
    <mergeCell ref="M116:M117"/>
    <mergeCell ref="B118:B119"/>
    <mergeCell ref="D118:D119"/>
    <mergeCell ref="E118:E119"/>
    <mergeCell ref="F118:F119"/>
    <mergeCell ref="G118:G119"/>
    <mergeCell ref="M118:M119"/>
    <mergeCell ref="G112:G113"/>
    <mergeCell ref="M112:M113"/>
    <mergeCell ref="B114:B115"/>
    <mergeCell ref="D114:D115"/>
    <mergeCell ref="E114:E115"/>
    <mergeCell ref="F114:F115"/>
    <mergeCell ref="G114:G115"/>
    <mergeCell ref="M114:M115"/>
    <mergeCell ref="G122:G123"/>
    <mergeCell ref="M122:M123"/>
    <mergeCell ref="B120:B121"/>
    <mergeCell ref="D120:D121"/>
    <mergeCell ref="E120:E121"/>
    <mergeCell ref="F120:F121"/>
    <mergeCell ref="G120:G121"/>
    <mergeCell ref="M120:M121"/>
    <mergeCell ref="A124:A126"/>
    <mergeCell ref="A127:A128"/>
    <mergeCell ref="A130:A134"/>
    <mergeCell ref="A135:A166"/>
    <mergeCell ref="B135:B137"/>
    <mergeCell ref="D135:D137"/>
    <mergeCell ref="B141:B143"/>
    <mergeCell ref="D141:D143"/>
    <mergeCell ref="B147:B149"/>
    <mergeCell ref="D147:D149"/>
    <mergeCell ref="E141:E143"/>
    <mergeCell ref="F141:F143"/>
    <mergeCell ref="B144:B146"/>
    <mergeCell ref="D144:D146"/>
    <mergeCell ref="E144:E146"/>
    <mergeCell ref="F144:F146"/>
    <mergeCell ref="E135:E137"/>
    <mergeCell ref="F135:F137"/>
    <mergeCell ref="B138:B140"/>
    <mergeCell ref="D138:D140"/>
    <mergeCell ref="E138:E140"/>
    <mergeCell ref="F138:F140"/>
    <mergeCell ref="E153:E155"/>
    <mergeCell ref="F153:F155"/>
    <mergeCell ref="A167:A169"/>
    <mergeCell ref="A183:A185"/>
    <mergeCell ref="E147:E149"/>
    <mergeCell ref="F147:F149"/>
    <mergeCell ref="B150:B152"/>
    <mergeCell ref="D150:D152"/>
    <mergeCell ref="E150:E152"/>
    <mergeCell ref="F150:F152"/>
    <mergeCell ref="A186:A192"/>
    <mergeCell ref="A211:A212"/>
    <mergeCell ref="B211:B212"/>
    <mergeCell ref="A232:A234"/>
    <mergeCell ref="A235:A241"/>
    <mergeCell ref="A260:A261"/>
    <mergeCell ref="B260:B261"/>
    <mergeCell ref="B153:B155"/>
    <mergeCell ref="D153:D155"/>
  </mergeCells>
  <phoneticPr fontId="6"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PT PDL</vt:lpstr>
      <vt:lpstr>PT2 FXN Demand Allocation</vt:lpstr>
      <vt:lpstr>Allocation polling-project</vt:lpstr>
      <vt:lpstr>205W QS CPU Waterfall  Plan</vt:lpstr>
      <vt:lpstr>M.2 Boss module waterfall plan</vt:lpstr>
      <vt:lpstr>PT Cable List</vt:lpstr>
      <vt:lpstr>UT PDL X14 1130</vt:lpstr>
      <vt:lpstr>Pre-BU (Dell Consign)</vt:lpstr>
      <vt:lpstr>Sojourner UT PDL X02</vt:lpstr>
      <vt:lpstr>14G HDD_SSD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dc:creator>
  <cp:lastModifiedBy>羅銓余</cp:lastModifiedBy>
  <cp:lastPrinted>2021-01-14T06:46:37Z</cp:lastPrinted>
  <dcterms:created xsi:type="dcterms:W3CDTF">2016-04-01T08:47:54Z</dcterms:created>
  <dcterms:modified xsi:type="dcterms:W3CDTF">2022-05-16T07:42:16Z</dcterms:modified>
</cp:coreProperties>
</file>