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clarke/Documents/LEADS/RESEARCH/22_Dashboard/Data/US_Climate/"/>
    </mc:Choice>
  </mc:AlternateContent>
  <xr:revisionPtr revIDLastSave="0" documentId="8_{0BAFA41F-E832-AF47-AC5A-4426E374D594}" xr6:coauthVersionLast="47" xr6:coauthVersionMax="47" xr10:uidLastSave="{00000000-0000-0000-0000-000000000000}"/>
  <bookViews>
    <workbookView xWindow="76300" yWindow="3740" windowWidth="28800" windowHeight="15880" xr2:uid="{A14CC042-E9A6-A541-B763-90BE6D875A64}"/>
  </bookViews>
  <sheets>
    <sheet name="Student Funding" sheetId="1" r:id="rId1"/>
    <sheet name="Student Ros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E7" i="1"/>
  <c r="E19" i="1"/>
  <c r="E8" i="1" l="1"/>
  <c r="E6" i="1"/>
  <c r="E4" i="1"/>
  <c r="D4" i="1"/>
  <c r="D27" i="1"/>
  <c r="E11" i="1"/>
  <c r="F70" i="1"/>
  <c r="F63" i="1"/>
  <c r="E63" i="1"/>
  <c r="D11" i="1"/>
  <c r="D10" i="1"/>
  <c r="E77" i="1"/>
  <c r="E42" i="1"/>
  <c r="F49" i="1"/>
  <c r="E49" i="1"/>
  <c r="D42" i="1"/>
  <c r="C42" i="1"/>
  <c r="R48" i="1"/>
  <c r="D49" i="1"/>
  <c r="D12" i="1"/>
  <c r="D9" i="1"/>
  <c r="D5" i="1"/>
  <c r="E10" i="1" l="1"/>
  <c r="E9" i="1"/>
  <c r="R49" i="1" l="1"/>
  <c r="C6" i="1"/>
  <c r="D20" i="1"/>
  <c r="R20" i="1" s="1"/>
  <c r="R19" i="1"/>
  <c r="R36" i="1"/>
  <c r="R37" i="1"/>
  <c r="R38" i="1"/>
  <c r="R39" i="1"/>
  <c r="R40" i="1"/>
  <c r="R41" i="1"/>
  <c r="R43" i="1"/>
  <c r="R44" i="1"/>
  <c r="R45" i="1"/>
  <c r="R46" i="1"/>
  <c r="R47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Clarke</author>
  </authors>
  <commentList>
    <comment ref="A80" authorId="0" shapeId="0" xr:uid="{62DE3C57-91DD-754B-BE18-2C03F7EB6AE7}">
      <text>
        <r>
          <rPr>
            <b/>
            <sz val="10"/>
            <color rgb="FF000000"/>
            <rFont val="Tahoma"/>
            <family val="2"/>
          </rPr>
          <t>Matthew Clarke: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<sst xmlns="http://schemas.openxmlformats.org/spreadsheetml/2006/main" count="236" uniqueCount="99">
  <si>
    <t>Year 1</t>
  </si>
  <si>
    <t>Year 2</t>
  </si>
  <si>
    <t>Year 3</t>
  </si>
  <si>
    <t>Year 4</t>
  </si>
  <si>
    <t>Year 5</t>
  </si>
  <si>
    <t>Fall</t>
  </si>
  <si>
    <t>Spring</t>
  </si>
  <si>
    <t xml:space="preserve">Year </t>
  </si>
  <si>
    <t xml:space="preserve">Semester </t>
  </si>
  <si>
    <t>Funded</t>
  </si>
  <si>
    <t>Account</t>
  </si>
  <si>
    <t>Amount</t>
  </si>
  <si>
    <t>Summer</t>
  </si>
  <si>
    <t xml:space="preserve">Balance </t>
  </si>
  <si>
    <t>Funding Sources</t>
  </si>
  <si>
    <t>Startup</t>
  </si>
  <si>
    <t xml:space="preserve">POETS </t>
  </si>
  <si>
    <t xml:space="preserve">Student Name </t>
  </si>
  <si>
    <t xml:space="preserve">Classication </t>
  </si>
  <si>
    <t>Sai Sankalp</t>
  </si>
  <si>
    <t xml:space="preserve">Matteo Guidotti </t>
  </si>
  <si>
    <t>Masters Non Thesis</t>
  </si>
  <si>
    <t>Masters Thesis</t>
  </si>
  <si>
    <t>PhD Student Pre Quals</t>
  </si>
  <si>
    <t>PhD CandidcatePost Quals</t>
  </si>
  <si>
    <t>UG</t>
  </si>
  <si>
    <t xml:space="preserve">Undergradate </t>
  </si>
  <si>
    <t xml:space="preserve">Key </t>
  </si>
  <si>
    <t xml:space="preserve">Classification </t>
  </si>
  <si>
    <t>SS</t>
  </si>
  <si>
    <t>Summer Intern</t>
  </si>
  <si>
    <t>PhD-S</t>
  </si>
  <si>
    <t>PhD-C</t>
  </si>
  <si>
    <t>MS-T</t>
  </si>
  <si>
    <t>MS-NT</t>
  </si>
  <si>
    <t>Summer Student</t>
  </si>
  <si>
    <t>Matteo Guidotti</t>
  </si>
  <si>
    <t>Ava Cipriani</t>
  </si>
  <si>
    <t xml:space="preserve">Dhairya Mehta </t>
  </si>
  <si>
    <t>Jared Dost</t>
  </si>
  <si>
    <t>Michal Podolinsky</t>
  </si>
  <si>
    <t xml:space="preserve">Anton Oldmark </t>
  </si>
  <si>
    <t xml:space="preserve">Aadit Kolar </t>
  </si>
  <si>
    <t>Chris Zhang</t>
  </si>
  <si>
    <t>Edwin Lee</t>
  </si>
  <si>
    <t>Ninlapat Nonnapaphan</t>
  </si>
  <si>
    <t>Niranjan Nanjappa</t>
  </si>
  <si>
    <t xml:space="preserve">PhD Candidcate </t>
  </si>
  <si>
    <t xml:space="preserve">PhD Student  </t>
  </si>
  <si>
    <t>Koushik U.</t>
  </si>
  <si>
    <t>Yes</t>
  </si>
  <si>
    <t>-</t>
  </si>
  <si>
    <t>Classification</t>
  </si>
  <si>
    <t>Startup Postdoc</t>
  </si>
  <si>
    <t>Startup Student</t>
  </si>
  <si>
    <t xml:space="preserve">POETS Student </t>
  </si>
  <si>
    <t>Nicole Artemyev</t>
  </si>
  <si>
    <t>1-200250-615000-615283</t>
  </si>
  <si>
    <t>1-472925-917080-191100</t>
  </si>
  <si>
    <t>CFOP</t>
  </si>
  <si>
    <t>Startup Equitpment</t>
  </si>
  <si>
    <t>TOTAL</t>
  </si>
  <si>
    <t xml:space="preserve">Startup Travel and Summer Sal </t>
  </si>
  <si>
    <t>1-547436-615000-191100</t>
  </si>
  <si>
    <t xml:space="preserve">FAA FAST </t>
  </si>
  <si>
    <t>Cade Boggan</t>
  </si>
  <si>
    <t>Aidan Molloy</t>
  </si>
  <si>
    <t>Ram Velamuri</t>
  </si>
  <si>
    <t>NASA AACES</t>
  </si>
  <si>
    <t>N.A.</t>
  </si>
  <si>
    <t>Aadit Kolar</t>
  </si>
  <si>
    <t>Initial Amt (No Overhead)</t>
  </si>
  <si>
    <t>RA Percentage</t>
  </si>
  <si>
    <t xml:space="preserve">Semester Rate  </t>
  </si>
  <si>
    <t>Overhead Rate (per Year)</t>
  </si>
  <si>
    <t xml:space="preserve"> Summer Rate (3 Months )</t>
  </si>
  <si>
    <t>Boeing</t>
  </si>
  <si>
    <t>included</t>
  </si>
  <si>
    <t>Undergrad</t>
  </si>
  <si>
    <t>Cade Scholarship</t>
  </si>
  <si>
    <t>Aidan Scholarship</t>
  </si>
  <si>
    <t xml:space="preserve">Boeing  PtX Project </t>
  </si>
  <si>
    <t>Start-up Travel</t>
  </si>
  <si>
    <t>Start-up Equitment</t>
  </si>
  <si>
    <t>POETS Misc</t>
  </si>
  <si>
    <t>POETS Equitment</t>
  </si>
  <si>
    <t>POETS Travel</t>
  </si>
  <si>
    <t xml:space="preserve">Start-up  </t>
  </si>
  <si>
    <t>POETS</t>
  </si>
  <si>
    <t xml:space="preserve">POETS TOTAL </t>
  </si>
  <si>
    <t xml:space="preserve">Start-up TOTAL </t>
  </si>
  <si>
    <t>Boeing PtX Misc</t>
  </si>
  <si>
    <t>Boeing PtX Equitment</t>
  </si>
  <si>
    <t>Boeing PtX Travel</t>
  </si>
  <si>
    <t xml:space="preserve">Boeing PtX </t>
  </si>
  <si>
    <t xml:space="preserve">Boeing TOTAL </t>
  </si>
  <si>
    <t>Aidan's Scholarship</t>
  </si>
  <si>
    <t>Start-up Summer Sal</t>
  </si>
  <si>
    <t>Summer Sallery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</si>
</sst>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4" tint="0.59999389629810485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 tint="0.499984740745262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name val="Calibri"/>
      <family val="2"/>
      <scheme val="minor"/>
    </font>
    <font>
      <sz val="16"/>
      <color rgb="FF242424"/>
      <name val="Calibri"/>
      <family val="2"/>
      <scheme val="minor"/>
    </font>
    <font>
      <sz val="16"/>
      <color rgb="FFFF0000"/>
      <name val="Calibri"/>
      <family val="2"/>
      <scheme val="minor"/>
    </font>
    <font>
      <sz val="15"/>
      <color rgb="FF242424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2" fillId="3" borderId="4" xfId="0" applyFont="1" applyFill="1" applyBorder="1"/>
    <xf numFmtId="0" fontId="2" fillId="3" borderId="0" xfId="0" applyFont="1" applyFill="1"/>
    <xf numFmtId="0" fontId="2" fillId="3" borderId="5" xfId="0" applyFont="1" applyFill="1" applyBorder="1"/>
    <xf numFmtId="0" fontId="3" fillId="4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0" borderId="8" xfId="0" applyFont="1" applyBorder="1"/>
    <xf numFmtId="0" fontId="3" fillId="5" borderId="9" xfId="0" applyFont="1" applyFill="1" applyBorder="1"/>
    <xf numFmtId="0" fontId="3" fillId="7" borderId="9" xfId="0" applyFont="1" applyFill="1" applyBorder="1"/>
    <xf numFmtId="0" fontId="3" fillId="6" borderId="9" xfId="0" applyFont="1" applyFill="1" applyBorder="1"/>
    <xf numFmtId="0" fontId="3" fillId="4" borderId="9" xfId="0" applyFont="1" applyFill="1" applyBorder="1"/>
    <xf numFmtId="0" fontId="3" fillId="8" borderId="9" xfId="0" applyFont="1" applyFill="1" applyBorder="1"/>
    <xf numFmtId="0" fontId="3" fillId="0" borderId="10" xfId="0" applyFont="1" applyBorder="1"/>
    <xf numFmtId="0" fontId="3" fillId="9" borderId="11" xfId="0" applyFont="1" applyFill="1" applyBorder="1"/>
    <xf numFmtId="0" fontId="3" fillId="0" borderId="12" xfId="0" applyFont="1" applyBorder="1"/>
    <xf numFmtId="0" fontId="3" fillId="0" borderId="13" xfId="0" applyFont="1" applyBorder="1"/>
    <xf numFmtId="0" fontId="4" fillId="2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44" fontId="6" fillId="0" borderId="9" xfId="0" applyNumberFormat="1" applyFont="1" applyBorder="1" applyAlignment="1">
      <alignment horizontal="center"/>
    </xf>
    <xf numFmtId="44" fontId="3" fillId="0" borderId="9" xfId="0" applyNumberFormat="1" applyFont="1" applyBorder="1" applyAlignment="1">
      <alignment horizontal="center"/>
    </xf>
    <xf numFmtId="44" fontId="6" fillId="0" borderId="11" xfId="0" applyNumberFormat="1" applyFont="1" applyBorder="1" applyAlignment="1">
      <alignment horizontal="center"/>
    </xf>
    <xf numFmtId="44" fontId="3" fillId="0" borderId="0" xfId="0" applyNumberFormat="1" applyFont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16" xfId="0" applyFont="1" applyBorder="1"/>
    <xf numFmtId="0" fontId="7" fillId="0" borderId="17" xfId="0" applyFont="1" applyBorder="1"/>
    <xf numFmtId="44" fontId="3" fillId="0" borderId="17" xfId="0" applyNumberFormat="1" applyFont="1" applyBorder="1"/>
    <xf numFmtId="44" fontId="3" fillId="0" borderId="18" xfId="0" applyNumberFormat="1" applyFont="1" applyBorder="1"/>
    <xf numFmtId="0" fontId="3" fillId="0" borderId="19" xfId="0" applyFont="1" applyBorder="1"/>
    <xf numFmtId="0" fontId="7" fillId="0" borderId="0" xfId="0" applyFont="1"/>
    <xf numFmtId="44" fontId="3" fillId="0" borderId="0" xfId="0" applyNumberFormat="1" applyFont="1"/>
    <xf numFmtId="0" fontId="3" fillId="0" borderId="20" xfId="0" applyFont="1" applyBorder="1"/>
    <xf numFmtId="44" fontId="6" fillId="0" borderId="0" xfId="0" applyNumberFormat="1" applyFont="1" applyAlignment="1">
      <alignment horizontal="center"/>
    </xf>
    <xf numFmtId="44" fontId="3" fillId="0" borderId="20" xfId="0" applyNumberFormat="1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3" fillId="10" borderId="0" xfId="0" applyFont="1" applyFill="1"/>
    <xf numFmtId="0" fontId="2" fillId="10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44" fontId="3" fillId="10" borderId="0" xfId="0" applyNumberFormat="1" applyFont="1" applyFill="1"/>
    <xf numFmtId="0" fontId="9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44" fontId="3" fillId="0" borderId="0" xfId="1" applyFont="1"/>
    <xf numFmtId="0" fontId="5" fillId="0" borderId="0" xfId="0" applyFont="1" applyBorder="1" applyAlignment="1">
      <alignment horizontal="center"/>
    </xf>
    <xf numFmtId="0" fontId="4" fillId="2" borderId="0" xfId="0" applyFont="1" applyFill="1" applyBorder="1"/>
    <xf numFmtId="0" fontId="3" fillId="0" borderId="0" xfId="0" applyFont="1" applyBorder="1"/>
    <xf numFmtId="0" fontId="3" fillId="11" borderId="0" xfId="0" applyFont="1" applyFill="1"/>
    <xf numFmtId="44" fontId="3" fillId="11" borderId="0" xfId="0" applyNumberFormat="1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44" fontId="3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 vertical="center"/>
    </xf>
    <xf numFmtId="44" fontId="3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04ED-15FE-184B-9945-BE1F351F7C24}">
  <dimension ref="A1:R80"/>
  <sheetViews>
    <sheetView tabSelected="1" zoomScale="64" workbookViewId="0">
      <pane xSplit="9" ySplit="18" topLeftCell="K19" activePane="bottomRight" state="frozen"/>
      <selection pane="topRight" activeCell="J1" sqref="J1"/>
      <selection pane="bottomLeft" activeCell="A18" sqref="A18"/>
      <selection pane="bottomRight" activeCell="D10" sqref="D10"/>
    </sheetView>
  </sheetViews>
  <sheetFormatPr baseColWidth="10" defaultRowHeight="21" x14ac:dyDescent="0.25"/>
  <cols>
    <col min="1" max="1" width="24.1640625" style="1" customWidth="1"/>
    <col min="2" max="2" width="35.6640625" style="1" customWidth="1"/>
    <col min="3" max="3" width="34.5" style="1" customWidth="1"/>
    <col min="4" max="4" width="28.83203125" style="1" customWidth="1"/>
    <col min="5" max="5" width="17.83203125" style="1" customWidth="1"/>
    <col min="6" max="6" width="21.5" style="1" customWidth="1"/>
    <col min="7" max="7" width="21.6640625" style="1" customWidth="1"/>
    <col min="8" max="8" width="20.1640625" style="1" customWidth="1"/>
    <col min="9" max="9" width="24.1640625" style="1" customWidth="1"/>
    <col min="10" max="13" width="12.83203125" style="1" customWidth="1"/>
    <col min="14" max="14" width="17.33203125" style="1" customWidth="1"/>
    <col min="15" max="15" width="22" style="1" customWidth="1"/>
    <col min="16" max="16" width="26" style="1" customWidth="1"/>
    <col min="17" max="17" width="30" style="1" customWidth="1"/>
    <col min="18" max="18" width="18.83203125" style="52" customWidth="1"/>
    <col min="19" max="19" width="15.1640625" style="1" customWidth="1"/>
    <col min="20" max="16384" width="10.83203125" style="1"/>
  </cols>
  <sheetData>
    <row r="1" spans="2:17" ht="22" thickBot="1" x14ac:dyDescent="0.3">
      <c r="L1" s="22"/>
    </row>
    <row r="2" spans="2:17" x14ac:dyDescent="0.25">
      <c r="B2" s="57" t="s">
        <v>14</v>
      </c>
      <c r="C2" s="58"/>
      <c r="D2" s="59"/>
      <c r="L2" s="26" t="s">
        <v>27</v>
      </c>
      <c r="M2" s="24" t="s">
        <v>52</v>
      </c>
      <c r="N2" s="27"/>
      <c r="O2" s="28" t="s">
        <v>73</v>
      </c>
      <c r="P2" s="28" t="s">
        <v>75</v>
      </c>
      <c r="Q2" s="28" t="s">
        <v>74</v>
      </c>
    </row>
    <row r="3" spans="2:17" x14ac:dyDescent="0.25">
      <c r="B3" s="4" t="s">
        <v>10</v>
      </c>
      <c r="C3" s="4" t="s">
        <v>59</v>
      </c>
      <c r="D3" s="5" t="s">
        <v>71</v>
      </c>
      <c r="E3" s="6" t="s">
        <v>13</v>
      </c>
      <c r="L3" s="29" t="s">
        <v>29</v>
      </c>
      <c r="M3" s="1" t="s">
        <v>98</v>
      </c>
      <c r="N3" s="22"/>
      <c r="O3" s="33">
        <v>0</v>
      </c>
      <c r="P3" s="33">
        <v>25178</v>
      </c>
      <c r="Q3" s="33">
        <v>40621</v>
      </c>
    </row>
    <row r="4" spans="2:17" x14ac:dyDescent="0.25">
      <c r="B4" s="39" t="s">
        <v>54</v>
      </c>
      <c r="C4" s="40" t="s">
        <v>57</v>
      </c>
      <c r="D4" s="41">
        <f xml:space="preserve"> Q8*2*2</f>
        <v>412500</v>
      </c>
      <c r="E4" s="42">
        <f>D4-SUM(D49,E49,E77,E63)</f>
        <v>315060.3125</v>
      </c>
      <c r="L4" s="29" t="s">
        <v>25</v>
      </c>
      <c r="M4" s="1" t="s">
        <v>35</v>
      </c>
      <c r="N4" s="22"/>
      <c r="O4" s="33" t="s">
        <v>51</v>
      </c>
      <c r="P4" s="33">
        <v>4000</v>
      </c>
      <c r="Q4" s="33" t="s">
        <v>51</v>
      </c>
    </row>
    <row r="5" spans="2:17" x14ac:dyDescent="0.25">
      <c r="B5" s="43" t="s">
        <v>53</v>
      </c>
      <c r="C5" s="44" t="s">
        <v>57</v>
      </c>
      <c r="D5" s="45">
        <f>Q8*2.1</f>
        <v>216562.5</v>
      </c>
      <c r="E5" s="46"/>
      <c r="L5" s="29" t="s">
        <v>34</v>
      </c>
      <c r="M5" s="1" t="s">
        <v>21</v>
      </c>
      <c r="N5" s="22"/>
      <c r="O5" s="32">
        <v>31193</v>
      </c>
      <c r="P5" s="32">
        <v>0</v>
      </c>
      <c r="Q5" s="32">
        <v>74820</v>
      </c>
    </row>
    <row r="6" spans="2:17" x14ac:dyDescent="0.25">
      <c r="B6" s="22" t="s">
        <v>60</v>
      </c>
      <c r="C6" s="44">
        <f xml:space="preserve"> S2*T2</f>
        <v>0</v>
      </c>
      <c r="D6" s="45">
        <v>214624</v>
      </c>
      <c r="E6" s="48">
        <f xml:space="preserve"> D6 - D20</f>
        <v>171465.33000000002</v>
      </c>
      <c r="L6" s="29" t="s">
        <v>33</v>
      </c>
      <c r="M6" s="1" t="s">
        <v>22</v>
      </c>
      <c r="N6" s="22"/>
      <c r="O6" s="32">
        <v>31953</v>
      </c>
      <c r="P6" s="32">
        <v>0</v>
      </c>
      <c r="Q6" s="32">
        <v>76627</v>
      </c>
    </row>
    <row r="7" spans="2:17" x14ac:dyDescent="0.25">
      <c r="B7" s="43" t="s">
        <v>62</v>
      </c>
      <c r="C7" s="44" t="s">
        <v>57</v>
      </c>
      <c r="D7" s="45">
        <v>113662</v>
      </c>
      <c r="E7" s="48">
        <f xml:space="preserve"> D7 - D21 - E19</f>
        <v>68076.570000000007</v>
      </c>
      <c r="L7" s="29" t="s">
        <v>31</v>
      </c>
      <c r="M7" s="1" t="s">
        <v>23</v>
      </c>
      <c r="N7" s="22"/>
      <c r="O7" s="32">
        <v>42008</v>
      </c>
      <c r="P7" s="32" t="s">
        <v>77</v>
      </c>
      <c r="Q7" s="32">
        <v>100538</v>
      </c>
    </row>
    <row r="8" spans="2:17" ht="22" thickBot="1" x14ac:dyDescent="0.3">
      <c r="B8" s="43" t="s">
        <v>55</v>
      </c>
      <c r="C8" s="44" t="s">
        <v>58</v>
      </c>
      <c r="D8" s="47">
        <v>72008</v>
      </c>
      <c r="E8" s="48">
        <f xml:space="preserve"> D8 - SUM(C42:E42,D26)</f>
        <v>-4054.1100000000006</v>
      </c>
      <c r="L8" s="30" t="s">
        <v>32</v>
      </c>
      <c r="M8" s="25" t="s">
        <v>24</v>
      </c>
      <c r="N8" s="31"/>
      <c r="O8" s="34">
        <v>47730</v>
      </c>
      <c r="P8" s="34" t="s">
        <v>77</v>
      </c>
      <c r="Q8" s="34">
        <v>103125</v>
      </c>
    </row>
    <row r="9" spans="2:17" x14ac:dyDescent="0.25">
      <c r="B9" s="43" t="s">
        <v>81</v>
      </c>
      <c r="C9" s="56" t="s">
        <v>63</v>
      </c>
      <c r="D9" s="45">
        <f xml:space="preserve"> 3*Q8</f>
        <v>309375</v>
      </c>
      <c r="E9" s="48">
        <f xml:space="preserve"> D9-F49</f>
        <v>271673.25</v>
      </c>
    </row>
    <row r="10" spans="2:17" x14ac:dyDescent="0.25">
      <c r="B10" s="63" t="s">
        <v>79</v>
      </c>
      <c r="C10" s="56"/>
      <c r="D10" s="45">
        <f xml:space="preserve"> Q7*5</f>
        <v>502690</v>
      </c>
      <c r="E10" s="48">
        <f xml:space="preserve"> D10 - F63</f>
        <v>464988.25</v>
      </c>
    </row>
    <row r="11" spans="2:17" x14ac:dyDescent="0.25">
      <c r="B11" s="63" t="s">
        <v>80</v>
      </c>
      <c r="C11" s="56"/>
      <c r="D11" s="45">
        <f xml:space="preserve"> Q6*1</f>
        <v>76627</v>
      </c>
      <c r="E11" s="48">
        <f xml:space="preserve"> D11 - F70</f>
        <v>38313.5</v>
      </c>
    </row>
    <row r="12" spans="2:17" x14ac:dyDescent="0.25">
      <c r="B12" s="1" t="s">
        <v>68</v>
      </c>
      <c r="C12" s="1" t="s">
        <v>69</v>
      </c>
      <c r="D12" s="45">
        <f xml:space="preserve"> 2*1.5*Q8</f>
        <v>309375</v>
      </c>
      <c r="E12" s="46"/>
    </row>
    <row r="13" spans="2:17" x14ac:dyDescent="0.25">
      <c r="B13" s="43" t="s">
        <v>64</v>
      </c>
      <c r="C13" s="1" t="s">
        <v>69</v>
      </c>
      <c r="D13" s="60">
        <v>2700000</v>
      </c>
      <c r="E13" s="46"/>
    </row>
    <row r="14" spans="2:17" x14ac:dyDescent="0.25">
      <c r="B14" s="49"/>
      <c r="C14" s="50"/>
      <c r="D14" s="50"/>
      <c r="E14" s="51"/>
    </row>
    <row r="17" spans="1:18" s="3" customFormat="1" x14ac:dyDescent="0.25">
      <c r="A17" s="3" t="s">
        <v>17</v>
      </c>
      <c r="B17" s="3" t="s">
        <v>7</v>
      </c>
      <c r="C17" s="3" t="s">
        <v>0</v>
      </c>
      <c r="D17" s="3" t="s">
        <v>0</v>
      </c>
      <c r="E17" s="3" t="s">
        <v>0</v>
      </c>
      <c r="F17" s="3" t="s">
        <v>1</v>
      </c>
      <c r="G17" s="3" t="s">
        <v>1</v>
      </c>
      <c r="H17" s="3" t="s">
        <v>1</v>
      </c>
      <c r="I17" s="3" t="s">
        <v>2</v>
      </c>
      <c r="J17" s="3" t="s">
        <v>2</v>
      </c>
      <c r="K17" s="3" t="s">
        <v>2</v>
      </c>
      <c r="L17" s="3" t="s">
        <v>3</v>
      </c>
      <c r="M17" s="3" t="s">
        <v>3</v>
      </c>
      <c r="N17" s="3" t="s">
        <v>3</v>
      </c>
      <c r="O17" s="3" t="s">
        <v>4</v>
      </c>
      <c r="P17" s="3" t="s">
        <v>4</v>
      </c>
      <c r="Q17" s="3" t="s">
        <v>4</v>
      </c>
      <c r="R17" s="54" t="s">
        <v>61</v>
      </c>
    </row>
    <row r="18" spans="1:18" s="3" customFormat="1" x14ac:dyDescent="0.25">
      <c r="B18" s="3" t="s">
        <v>8</v>
      </c>
      <c r="C18" s="3" t="s">
        <v>5</v>
      </c>
      <c r="D18" s="3" t="s">
        <v>6</v>
      </c>
      <c r="E18" s="3" t="s">
        <v>12</v>
      </c>
      <c r="F18" s="3" t="s">
        <v>5</v>
      </c>
      <c r="G18" s="3" t="s">
        <v>6</v>
      </c>
      <c r="H18" s="3" t="s">
        <v>12</v>
      </c>
      <c r="I18" s="3" t="s">
        <v>5</v>
      </c>
      <c r="J18" s="3" t="s">
        <v>6</v>
      </c>
      <c r="K18" s="3" t="s">
        <v>12</v>
      </c>
      <c r="L18" s="3" t="s">
        <v>5</v>
      </c>
      <c r="M18" s="3" t="s">
        <v>6</v>
      </c>
      <c r="N18" s="3" t="s">
        <v>12</v>
      </c>
      <c r="O18" s="3" t="s">
        <v>5</v>
      </c>
      <c r="P18" s="3" t="s">
        <v>6</v>
      </c>
      <c r="Q18" s="3" t="s">
        <v>12</v>
      </c>
      <c r="R18" s="53"/>
    </row>
    <row r="19" spans="1:18" x14ac:dyDescent="0.25">
      <c r="A19" s="1" t="s">
        <v>97</v>
      </c>
      <c r="C19" s="22"/>
      <c r="E19" s="72">
        <f xml:space="preserve"> Q3</f>
        <v>40621</v>
      </c>
      <c r="R19" s="55">
        <f t="shared" ref="R19:R63" si="0" xml:space="preserve"> SUM(C19:Q19)</f>
        <v>40621</v>
      </c>
    </row>
    <row r="20" spans="1:18" x14ac:dyDescent="0.25">
      <c r="A20" s="1" t="s">
        <v>83</v>
      </c>
      <c r="D20" s="68">
        <f xml:space="preserve"> 7251.67 + 35109 + 798</f>
        <v>43158.67</v>
      </c>
      <c r="E20" s="23"/>
      <c r="R20" s="55">
        <f xml:space="preserve"> SUM(D20:Q20)</f>
        <v>43158.67</v>
      </c>
    </row>
    <row r="21" spans="1:18" x14ac:dyDescent="0.25">
      <c r="A21" s="1" t="s">
        <v>82</v>
      </c>
      <c r="D21" s="68">
        <v>4964.43</v>
      </c>
      <c r="E21" s="23"/>
      <c r="R21" s="55"/>
    </row>
    <row r="22" spans="1:18" x14ac:dyDescent="0.25">
      <c r="A22" s="1" t="s">
        <v>87</v>
      </c>
      <c r="B22" s="1" t="s">
        <v>90</v>
      </c>
      <c r="D22" s="68">
        <f xml:space="preserve"> SUM(D19:D21)</f>
        <v>48123.1</v>
      </c>
      <c r="E22" s="68">
        <f xml:space="preserve"> SUM(E19:E21)</f>
        <v>40621</v>
      </c>
      <c r="R22" s="55"/>
    </row>
    <row r="23" spans="1:18" s="64" customFormat="1" x14ac:dyDescent="0.25">
      <c r="C23" s="65"/>
      <c r="D23" s="66"/>
      <c r="E23" s="67"/>
      <c r="R23" s="55"/>
    </row>
    <row r="24" spans="1:18" x14ac:dyDescent="0.25">
      <c r="A24" s="1" t="s">
        <v>84</v>
      </c>
      <c r="C24" s="68"/>
      <c r="D24" s="69"/>
      <c r="E24" s="23"/>
      <c r="R24" s="55"/>
    </row>
    <row r="25" spans="1:18" x14ac:dyDescent="0.25">
      <c r="A25" s="1" t="s">
        <v>85</v>
      </c>
      <c r="C25" s="68"/>
      <c r="D25" s="69"/>
      <c r="E25" s="23"/>
      <c r="R25" s="55"/>
    </row>
    <row r="26" spans="1:18" x14ac:dyDescent="0.25">
      <c r="A26" s="1" t="s">
        <v>86</v>
      </c>
      <c r="D26" s="68">
        <v>1242.1099999999999</v>
      </c>
      <c r="E26" s="23"/>
      <c r="R26" s="55"/>
    </row>
    <row r="27" spans="1:18" x14ac:dyDescent="0.25">
      <c r="A27" s="1" t="s">
        <v>88</v>
      </c>
      <c r="B27" s="1" t="s">
        <v>89</v>
      </c>
      <c r="D27" s="68">
        <f xml:space="preserve"> SUM(C24:C26)</f>
        <v>0</v>
      </c>
      <c r="E27" s="23"/>
      <c r="R27" s="55"/>
    </row>
    <row r="28" spans="1:18" s="64" customFormat="1" x14ac:dyDescent="0.25">
      <c r="C28" s="65"/>
      <c r="D28" s="66"/>
      <c r="E28" s="67"/>
      <c r="R28" s="55"/>
    </row>
    <row r="29" spans="1:18" s="70" customFormat="1" x14ac:dyDescent="0.25">
      <c r="A29" s="1" t="s">
        <v>91</v>
      </c>
      <c r="B29" s="1"/>
      <c r="C29" s="68"/>
      <c r="D29" s="69"/>
      <c r="E29" s="71"/>
      <c r="R29" s="55"/>
    </row>
    <row r="30" spans="1:18" s="70" customFormat="1" x14ac:dyDescent="0.25">
      <c r="A30" s="1" t="s">
        <v>92</v>
      </c>
      <c r="B30" s="1"/>
      <c r="C30" s="68"/>
      <c r="D30" s="69"/>
      <c r="E30" s="71"/>
      <c r="R30" s="55"/>
    </row>
    <row r="31" spans="1:18" s="70" customFormat="1" x14ac:dyDescent="0.25">
      <c r="A31" s="1" t="s">
        <v>93</v>
      </c>
      <c r="B31" s="1"/>
      <c r="C31" s="68"/>
      <c r="D31" s="69"/>
      <c r="E31" s="71"/>
      <c r="R31" s="55"/>
    </row>
    <row r="32" spans="1:18" s="70" customFormat="1" x14ac:dyDescent="0.25">
      <c r="A32" s="1" t="s">
        <v>94</v>
      </c>
      <c r="B32" s="1" t="s">
        <v>95</v>
      </c>
      <c r="C32" s="68"/>
      <c r="D32" s="69"/>
      <c r="E32" s="71"/>
      <c r="R32" s="55"/>
    </row>
    <row r="33" spans="1:18" s="70" customFormat="1" x14ac:dyDescent="0.25">
      <c r="C33" s="68"/>
      <c r="D33" s="69"/>
      <c r="E33" s="71"/>
      <c r="R33" s="55"/>
    </row>
    <row r="34" spans="1:18" s="70" customFormat="1" x14ac:dyDescent="0.25">
      <c r="C34" s="68"/>
      <c r="D34" s="69"/>
      <c r="E34" s="71"/>
      <c r="R34" s="55"/>
    </row>
    <row r="35" spans="1:18" x14ac:dyDescent="0.25">
      <c r="C35" s="68"/>
      <c r="D35" s="69"/>
      <c r="E35" s="23"/>
      <c r="R35" s="55"/>
    </row>
    <row r="36" spans="1:18" x14ac:dyDescent="0.25">
      <c r="C36" s="22"/>
      <c r="D36" s="22"/>
      <c r="E36" s="23"/>
      <c r="R36" s="55">
        <f t="shared" si="0"/>
        <v>0</v>
      </c>
    </row>
    <row r="37" spans="1:18" s="2" customFormat="1" x14ac:dyDescent="0.25">
      <c r="C37" s="37"/>
      <c r="D37" s="37"/>
      <c r="E37" s="38"/>
      <c r="R37" s="55">
        <f t="shared" si="0"/>
        <v>0</v>
      </c>
    </row>
    <row r="38" spans="1:18" x14ac:dyDescent="0.25">
      <c r="A38" s="1" t="s">
        <v>19</v>
      </c>
      <c r="B38" s="1" t="s">
        <v>18</v>
      </c>
      <c r="C38" s="22" t="s">
        <v>34</v>
      </c>
      <c r="D38" s="22" t="s">
        <v>33</v>
      </c>
      <c r="E38" s="22" t="s">
        <v>33</v>
      </c>
      <c r="R38" s="55">
        <f t="shared" si="0"/>
        <v>0</v>
      </c>
    </row>
    <row r="39" spans="1:18" x14ac:dyDescent="0.25">
      <c r="B39" s="1" t="s">
        <v>9</v>
      </c>
      <c r="C39" s="23" t="s">
        <v>50</v>
      </c>
      <c r="D39" s="23" t="s">
        <v>50</v>
      </c>
      <c r="E39" s="23" t="s">
        <v>50</v>
      </c>
      <c r="R39" s="55">
        <f t="shared" si="0"/>
        <v>0</v>
      </c>
    </row>
    <row r="40" spans="1:18" x14ac:dyDescent="0.25">
      <c r="B40" s="1" t="s">
        <v>10</v>
      </c>
      <c r="C40" s="23" t="s">
        <v>16</v>
      </c>
      <c r="D40" s="23" t="s">
        <v>16</v>
      </c>
      <c r="E40" s="23" t="s">
        <v>16</v>
      </c>
      <c r="R40" s="55">
        <f t="shared" si="0"/>
        <v>0</v>
      </c>
    </row>
    <row r="41" spans="1:18" x14ac:dyDescent="0.25">
      <c r="B41" s="1" t="s">
        <v>72</v>
      </c>
      <c r="C41" s="23">
        <v>25</v>
      </c>
      <c r="D41" s="23">
        <v>25</v>
      </c>
      <c r="E41" s="23">
        <v>50</v>
      </c>
      <c r="R41" s="55">
        <f t="shared" si="0"/>
        <v>100</v>
      </c>
    </row>
    <row r="42" spans="1:18" x14ac:dyDescent="0.25">
      <c r="B42" s="1" t="s">
        <v>11</v>
      </c>
      <c r="C42" s="35">
        <f xml:space="preserve"> (2*C41/100)*Q5*0.5</f>
        <v>18705</v>
      </c>
      <c r="D42" s="35">
        <f xml:space="preserve"> (2*D41/100)*Q5*0.5</f>
        <v>18705</v>
      </c>
      <c r="E42" s="35">
        <f xml:space="preserve"> (2*E41/100)*Q5*0.5</f>
        <v>37410</v>
      </c>
      <c r="R42" s="55">
        <f xml:space="preserve"> SUM(C42:Q42)</f>
        <v>74820</v>
      </c>
    </row>
    <row r="43" spans="1:18" x14ac:dyDescent="0.25">
      <c r="R43" s="55">
        <f t="shared" si="0"/>
        <v>0</v>
      </c>
    </row>
    <row r="44" spans="1:18" s="2" customFormat="1" x14ac:dyDescent="0.25">
      <c r="R44" s="55">
        <f t="shared" si="0"/>
        <v>0</v>
      </c>
    </row>
    <row r="45" spans="1:18" x14ac:dyDescent="0.25">
      <c r="A45" s="1" t="s">
        <v>20</v>
      </c>
      <c r="B45" s="1" t="s">
        <v>18</v>
      </c>
      <c r="C45" s="21"/>
      <c r="D45" s="22" t="s">
        <v>31</v>
      </c>
      <c r="E45" s="22" t="s">
        <v>31</v>
      </c>
      <c r="F45" s="22" t="s">
        <v>31</v>
      </c>
      <c r="R45" s="55">
        <f t="shared" si="0"/>
        <v>0</v>
      </c>
    </row>
    <row r="46" spans="1:18" x14ac:dyDescent="0.25">
      <c r="B46" s="1" t="s">
        <v>9</v>
      </c>
      <c r="C46" s="21"/>
      <c r="D46" s="22" t="s">
        <v>50</v>
      </c>
      <c r="E46" s="22" t="s">
        <v>50</v>
      </c>
      <c r="F46" s="22" t="s">
        <v>50</v>
      </c>
      <c r="R46" s="55">
        <f t="shared" si="0"/>
        <v>0</v>
      </c>
    </row>
    <row r="47" spans="1:18" x14ac:dyDescent="0.25">
      <c r="B47" s="1" t="s">
        <v>11</v>
      </c>
      <c r="C47" s="62"/>
      <c r="D47" s="61" t="s">
        <v>15</v>
      </c>
      <c r="E47" s="61" t="s">
        <v>15</v>
      </c>
      <c r="F47" s="61" t="s">
        <v>76</v>
      </c>
      <c r="R47" s="55">
        <f t="shared" si="0"/>
        <v>0</v>
      </c>
    </row>
    <row r="48" spans="1:18" x14ac:dyDescent="0.25">
      <c r="B48" s="1" t="s">
        <v>72</v>
      </c>
      <c r="C48" s="21"/>
      <c r="D48" s="22">
        <v>50</v>
      </c>
      <c r="E48" s="22">
        <v>50</v>
      </c>
      <c r="F48" s="22">
        <v>50</v>
      </c>
      <c r="R48" s="55">
        <f xml:space="preserve"> SUM(C48:Q48)</f>
        <v>150</v>
      </c>
    </row>
    <row r="49" spans="1:18" x14ac:dyDescent="0.25">
      <c r="B49" s="1" t="s">
        <v>10</v>
      </c>
      <c r="C49" s="21"/>
      <c r="D49" s="36">
        <f xml:space="preserve"> (2*D48/100)*Q7*(4.5/12)</f>
        <v>37701.75</v>
      </c>
      <c r="E49" s="45">
        <f xml:space="preserve"> (2*E48/100)*Q7*(3/12)</f>
        <v>25134.5</v>
      </c>
      <c r="F49" s="45">
        <f xml:space="preserve"> (2*F48/100)*Q7*(4.5/12)</f>
        <v>37701.75</v>
      </c>
      <c r="R49" s="55">
        <f t="shared" si="0"/>
        <v>100538</v>
      </c>
    </row>
    <row r="50" spans="1:18" x14ac:dyDescent="0.25">
      <c r="R50" s="55">
        <f t="shared" si="0"/>
        <v>0</v>
      </c>
    </row>
    <row r="51" spans="1:18" s="2" customFormat="1" x14ac:dyDescent="0.25">
      <c r="R51" s="55">
        <f t="shared" si="0"/>
        <v>0</v>
      </c>
    </row>
    <row r="52" spans="1:18" x14ac:dyDescent="0.25">
      <c r="A52" s="1" t="s">
        <v>46</v>
      </c>
      <c r="B52" s="1" t="s">
        <v>18</v>
      </c>
      <c r="C52" s="21"/>
      <c r="D52" s="21"/>
      <c r="E52" s="21"/>
      <c r="R52" s="55">
        <f t="shared" si="0"/>
        <v>0</v>
      </c>
    </row>
    <row r="53" spans="1:18" x14ac:dyDescent="0.25">
      <c r="B53" s="1" t="s">
        <v>9</v>
      </c>
      <c r="C53" s="21"/>
      <c r="D53" s="21"/>
      <c r="E53" s="21"/>
      <c r="R53" s="55">
        <f t="shared" si="0"/>
        <v>0</v>
      </c>
    </row>
    <row r="54" spans="1:18" x14ac:dyDescent="0.25">
      <c r="B54" s="1" t="s">
        <v>11</v>
      </c>
      <c r="C54" s="21"/>
      <c r="D54" s="21"/>
      <c r="E54" s="21"/>
      <c r="R54" s="55">
        <f t="shared" si="0"/>
        <v>0</v>
      </c>
    </row>
    <row r="55" spans="1:18" x14ac:dyDescent="0.25">
      <c r="B55" s="1" t="s">
        <v>72</v>
      </c>
      <c r="C55" s="21"/>
      <c r="D55" s="21"/>
      <c r="E55" s="21"/>
      <c r="R55" s="55">
        <f t="shared" si="0"/>
        <v>0</v>
      </c>
    </row>
    <row r="56" spans="1:18" x14ac:dyDescent="0.25">
      <c r="B56" s="1" t="s">
        <v>10</v>
      </c>
      <c r="C56" s="21"/>
      <c r="D56" s="21"/>
      <c r="E56" s="21"/>
      <c r="R56" s="55">
        <f t="shared" si="0"/>
        <v>0</v>
      </c>
    </row>
    <row r="57" spans="1:18" x14ac:dyDescent="0.25">
      <c r="R57" s="55">
        <f t="shared" si="0"/>
        <v>0</v>
      </c>
    </row>
    <row r="58" spans="1:18" s="2" customFormat="1" x14ac:dyDescent="0.25">
      <c r="R58" s="55">
        <f t="shared" si="0"/>
        <v>0</v>
      </c>
    </row>
    <row r="59" spans="1:18" x14ac:dyDescent="0.25">
      <c r="A59" s="1" t="s">
        <v>65</v>
      </c>
      <c r="B59" s="1" t="s">
        <v>18</v>
      </c>
      <c r="C59" s="21"/>
      <c r="D59" s="21"/>
      <c r="E59" s="22" t="s">
        <v>31</v>
      </c>
      <c r="F59" s="22" t="s">
        <v>31</v>
      </c>
      <c r="R59" s="55">
        <f t="shared" si="0"/>
        <v>0</v>
      </c>
    </row>
    <row r="60" spans="1:18" x14ac:dyDescent="0.25">
      <c r="B60" s="1" t="s">
        <v>9</v>
      </c>
      <c r="C60" s="21"/>
      <c r="D60" s="21"/>
      <c r="E60" s="22" t="s">
        <v>50</v>
      </c>
      <c r="F60" s="22" t="s">
        <v>50</v>
      </c>
      <c r="R60" s="55">
        <f t="shared" si="0"/>
        <v>0</v>
      </c>
    </row>
    <row r="61" spans="1:18" x14ac:dyDescent="0.25">
      <c r="B61" s="1" t="s">
        <v>11</v>
      </c>
      <c r="C61" s="21"/>
      <c r="D61" s="21"/>
      <c r="E61" s="61" t="s">
        <v>15</v>
      </c>
      <c r="F61" s="61" t="s">
        <v>79</v>
      </c>
      <c r="R61" s="55">
        <f t="shared" si="0"/>
        <v>0</v>
      </c>
    </row>
    <row r="62" spans="1:18" x14ac:dyDescent="0.25">
      <c r="B62" s="1" t="s">
        <v>72</v>
      </c>
      <c r="C62" s="21"/>
      <c r="D62" s="21"/>
      <c r="E62" s="22">
        <v>12.5</v>
      </c>
      <c r="F62" s="22">
        <v>50</v>
      </c>
      <c r="R62" s="55">
        <f t="shared" si="0"/>
        <v>62.5</v>
      </c>
    </row>
    <row r="63" spans="1:18" x14ac:dyDescent="0.25">
      <c r="B63" s="1" t="s">
        <v>10</v>
      </c>
      <c r="C63" s="21"/>
      <c r="D63" s="21"/>
      <c r="E63" s="45">
        <f xml:space="preserve"> (2*E62/100)*Q7*(4.5/12)</f>
        <v>9425.4375</v>
      </c>
      <c r="F63" s="45">
        <f xml:space="preserve"> (2*F62/100)*Q7*(4.5/12)</f>
        <v>37701.75</v>
      </c>
      <c r="R63" s="55">
        <f t="shared" si="0"/>
        <v>47127.1875</v>
      </c>
    </row>
    <row r="65" spans="1:18" s="2" customFormat="1" x14ac:dyDescent="0.25">
      <c r="R65" s="52"/>
    </row>
    <row r="66" spans="1:18" x14ac:dyDescent="0.25">
      <c r="A66" s="1" t="s">
        <v>66</v>
      </c>
      <c r="B66" s="1" t="s">
        <v>18</v>
      </c>
      <c r="C66" s="21"/>
      <c r="D66" s="21"/>
      <c r="E66" s="21"/>
      <c r="F66" s="22" t="s">
        <v>33</v>
      </c>
    </row>
    <row r="67" spans="1:18" x14ac:dyDescent="0.25">
      <c r="B67" s="1" t="s">
        <v>9</v>
      </c>
      <c r="C67" s="21"/>
      <c r="D67" s="21"/>
      <c r="E67" s="21"/>
      <c r="F67" s="23" t="s">
        <v>50</v>
      </c>
    </row>
    <row r="68" spans="1:18" x14ac:dyDescent="0.25">
      <c r="B68" s="1" t="s">
        <v>11</v>
      </c>
      <c r="C68" s="21"/>
      <c r="D68" s="21"/>
      <c r="E68" s="21"/>
      <c r="F68" s="23" t="s">
        <v>96</v>
      </c>
    </row>
    <row r="69" spans="1:18" x14ac:dyDescent="0.25">
      <c r="B69" s="1" t="s">
        <v>72</v>
      </c>
      <c r="C69" s="21"/>
      <c r="D69" s="21"/>
      <c r="E69" s="21"/>
      <c r="F69" s="23">
        <v>50</v>
      </c>
    </row>
    <row r="70" spans="1:18" x14ac:dyDescent="0.25">
      <c r="B70" s="1" t="s">
        <v>10</v>
      </c>
      <c r="C70" s="21"/>
      <c r="D70" s="21"/>
      <c r="E70" s="21"/>
      <c r="F70" s="35">
        <f xml:space="preserve"> (2*F69/100)*Q6*0.5</f>
        <v>38313.5</v>
      </c>
    </row>
    <row r="72" spans="1:18" s="2" customFormat="1" x14ac:dyDescent="0.25">
      <c r="R72" s="52"/>
    </row>
    <row r="73" spans="1:18" x14ac:dyDescent="0.25">
      <c r="A73" s="1" t="s">
        <v>70</v>
      </c>
      <c r="B73" s="1" t="s">
        <v>18</v>
      </c>
      <c r="C73" s="21"/>
      <c r="D73" s="21"/>
      <c r="E73" s="22" t="s">
        <v>78</v>
      </c>
    </row>
    <row r="74" spans="1:18" x14ac:dyDescent="0.25">
      <c r="B74" s="1" t="s">
        <v>9</v>
      </c>
      <c r="C74" s="21"/>
      <c r="D74" s="21"/>
      <c r="E74" s="22" t="s">
        <v>50</v>
      </c>
    </row>
    <row r="75" spans="1:18" x14ac:dyDescent="0.25">
      <c r="B75" s="1" t="s">
        <v>11</v>
      </c>
      <c r="C75" s="21"/>
      <c r="D75" s="21"/>
      <c r="E75" s="61" t="s">
        <v>15</v>
      </c>
    </row>
    <row r="76" spans="1:18" x14ac:dyDescent="0.25">
      <c r="B76" s="1" t="s">
        <v>72</v>
      </c>
      <c r="C76" s="21"/>
      <c r="D76" s="21"/>
      <c r="E76" s="22"/>
    </row>
    <row r="77" spans="1:18" x14ac:dyDescent="0.25">
      <c r="B77" s="1" t="s">
        <v>10</v>
      </c>
      <c r="C77" s="21"/>
      <c r="D77" s="21"/>
      <c r="E77" s="45">
        <f xml:space="preserve"> P3</f>
        <v>25178</v>
      </c>
    </row>
    <row r="79" spans="1:18" s="2" customFormat="1" x14ac:dyDescent="0.25">
      <c r="R79" s="52"/>
    </row>
    <row r="80" spans="1:18" x14ac:dyDescent="0.25"/>
  </sheetData>
  <mergeCells count="1">
    <mergeCell ref="B2:D2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1FE71-92B4-B047-90BA-961145DBD5D0}">
  <dimension ref="A1:O27"/>
  <sheetViews>
    <sheetView workbookViewId="0">
      <selection activeCell="F8" sqref="F8"/>
    </sheetView>
  </sheetViews>
  <sheetFormatPr baseColWidth="10" defaultRowHeight="21" x14ac:dyDescent="0.25"/>
  <cols>
    <col min="1" max="1" width="19.6640625" style="1" customWidth="1"/>
    <col min="2" max="2" width="25.1640625" style="1" customWidth="1"/>
    <col min="3" max="3" width="22.1640625" style="1" customWidth="1"/>
    <col min="4" max="4" width="22.33203125" style="1" customWidth="1"/>
    <col min="5" max="5" width="21.6640625" style="1" customWidth="1"/>
    <col min="6" max="15" width="20" style="1" customWidth="1"/>
    <col min="16" max="16384" width="10.83203125" style="1"/>
  </cols>
  <sheetData>
    <row r="1" spans="1:15" x14ac:dyDescent="0.25">
      <c r="A1" s="3" t="s">
        <v>0</v>
      </c>
      <c r="B1" s="3" t="s">
        <v>0</v>
      </c>
      <c r="C1" s="3" t="s">
        <v>0</v>
      </c>
      <c r="D1" s="3" t="s">
        <v>1</v>
      </c>
      <c r="E1" s="3" t="s">
        <v>1</v>
      </c>
      <c r="F1" s="3" t="s">
        <v>1</v>
      </c>
      <c r="G1" s="3" t="s">
        <v>2</v>
      </c>
      <c r="H1" s="3" t="s">
        <v>2</v>
      </c>
      <c r="I1" s="3" t="s">
        <v>2</v>
      </c>
      <c r="J1" s="3" t="s">
        <v>3</v>
      </c>
      <c r="K1" s="3" t="s">
        <v>3</v>
      </c>
      <c r="L1" s="3" t="s">
        <v>3</v>
      </c>
      <c r="M1" s="3" t="s">
        <v>4</v>
      </c>
      <c r="N1" s="3" t="s">
        <v>4</v>
      </c>
      <c r="O1" s="3" t="s">
        <v>4</v>
      </c>
    </row>
    <row r="2" spans="1:15" x14ac:dyDescent="0.25">
      <c r="A2" s="3" t="s">
        <v>5</v>
      </c>
      <c r="B2" s="3" t="s">
        <v>6</v>
      </c>
      <c r="C2" s="3" t="s">
        <v>12</v>
      </c>
      <c r="D2" s="3" t="s">
        <v>5</v>
      </c>
      <c r="E2" s="3" t="s">
        <v>6</v>
      </c>
      <c r="F2" s="3" t="s">
        <v>12</v>
      </c>
      <c r="G2" s="3" t="s">
        <v>5</v>
      </c>
      <c r="H2" s="3" t="s">
        <v>6</v>
      </c>
      <c r="I2" s="3" t="s">
        <v>12</v>
      </c>
      <c r="J2" s="3" t="s">
        <v>5</v>
      </c>
      <c r="K2" s="3" t="s">
        <v>6</v>
      </c>
      <c r="L2" s="3" t="s">
        <v>12</v>
      </c>
      <c r="M2" s="3" t="s">
        <v>5</v>
      </c>
      <c r="N2" s="3" t="s">
        <v>6</v>
      </c>
      <c r="O2" s="3" t="s">
        <v>12</v>
      </c>
    </row>
    <row r="3" spans="1:15" x14ac:dyDescent="0.25">
      <c r="A3" s="7" t="s">
        <v>19</v>
      </c>
      <c r="B3" s="7" t="s">
        <v>19</v>
      </c>
      <c r="C3" s="10" t="s">
        <v>36</v>
      </c>
      <c r="D3" s="7" t="s">
        <v>19</v>
      </c>
    </row>
    <row r="4" spans="1:15" x14ac:dyDescent="0.25">
      <c r="A4" s="8" t="s">
        <v>49</v>
      </c>
      <c r="B4" s="10" t="s">
        <v>36</v>
      </c>
      <c r="C4" s="9" t="s">
        <v>42</v>
      </c>
      <c r="D4" s="7" t="s">
        <v>46</v>
      </c>
    </row>
    <row r="5" spans="1:15" x14ac:dyDescent="0.25">
      <c r="A5" s="9" t="s">
        <v>43</v>
      </c>
      <c r="B5" s="8" t="s">
        <v>44</v>
      </c>
      <c r="D5" s="7" t="s">
        <v>66</v>
      </c>
    </row>
    <row r="6" spans="1:15" x14ac:dyDescent="0.25">
      <c r="A6" s="9" t="s">
        <v>39</v>
      </c>
      <c r="B6" s="8" t="s">
        <v>45</v>
      </c>
      <c r="D6" s="10" t="s">
        <v>36</v>
      </c>
    </row>
    <row r="7" spans="1:15" x14ac:dyDescent="0.25">
      <c r="A7" s="9" t="s">
        <v>42</v>
      </c>
      <c r="B7" s="8" t="s">
        <v>46</v>
      </c>
      <c r="D7" s="10" t="s">
        <v>65</v>
      </c>
    </row>
    <row r="8" spans="1:15" x14ac:dyDescent="0.25">
      <c r="A8" s="9" t="s">
        <v>38</v>
      </c>
      <c r="B8" s="9" t="s">
        <v>43</v>
      </c>
      <c r="D8" s="9" t="s">
        <v>43</v>
      </c>
    </row>
    <row r="9" spans="1:15" x14ac:dyDescent="0.25">
      <c r="B9" s="9" t="s">
        <v>37</v>
      </c>
      <c r="D9" s="9" t="s">
        <v>37</v>
      </c>
    </row>
    <row r="10" spans="1:15" x14ac:dyDescent="0.25">
      <c r="B10" s="9" t="s">
        <v>38</v>
      </c>
      <c r="D10" s="9" t="s">
        <v>38</v>
      </c>
    </row>
    <row r="11" spans="1:15" x14ac:dyDescent="0.25">
      <c r="B11" s="9" t="s">
        <v>39</v>
      </c>
      <c r="D11" s="9" t="s">
        <v>39</v>
      </c>
    </row>
    <row r="12" spans="1:15" x14ac:dyDescent="0.25">
      <c r="B12" s="9" t="s">
        <v>40</v>
      </c>
      <c r="D12" s="9" t="s">
        <v>56</v>
      </c>
    </row>
    <row r="13" spans="1:15" x14ac:dyDescent="0.25">
      <c r="B13" s="9" t="s">
        <v>56</v>
      </c>
      <c r="D13" s="9" t="s">
        <v>67</v>
      </c>
    </row>
    <row r="14" spans="1:15" x14ac:dyDescent="0.25">
      <c r="B14" s="9" t="s">
        <v>41</v>
      </c>
      <c r="D14" s="9" t="s">
        <v>42</v>
      </c>
    </row>
    <row r="15" spans="1:15" x14ac:dyDescent="0.25">
      <c r="B15" s="9" t="s">
        <v>42</v>
      </c>
    </row>
    <row r="16" spans="1:15" x14ac:dyDescent="0.25">
      <c r="B16" s="9" t="s">
        <v>67</v>
      </c>
    </row>
    <row r="20" spans="1:2" ht="22" thickBot="1" x14ac:dyDescent="0.3"/>
    <row r="21" spans="1:2" ht="22" thickBot="1" x14ac:dyDescent="0.3">
      <c r="A21" s="19" t="s">
        <v>27</v>
      </c>
      <c r="B21" s="20" t="s">
        <v>28</v>
      </c>
    </row>
    <row r="22" spans="1:2" x14ac:dyDescent="0.25">
      <c r="A22" s="11" t="s">
        <v>29</v>
      </c>
      <c r="B22" s="12" t="s">
        <v>30</v>
      </c>
    </row>
    <row r="23" spans="1:2" x14ac:dyDescent="0.25">
      <c r="A23" s="11" t="s">
        <v>25</v>
      </c>
      <c r="B23" s="13" t="s">
        <v>26</v>
      </c>
    </row>
    <row r="24" spans="1:2" x14ac:dyDescent="0.25">
      <c r="A24" s="11" t="s">
        <v>34</v>
      </c>
      <c r="B24" s="14" t="s">
        <v>21</v>
      </c>
    </row>
    <row r="25" spans="1:2" x14ac:dyDescent="0.25">
      <c r="A25" s="11" t="s">
        <v>33</v>
      </c>
      <c r="B25" s="15" t="s">
        <v>22</v>
      </c>
    </row>
    <row r="26" spans="1:2" x14ac:dyDescent="0.25">
      <c r="A26" s="11" t="s">
        <v>31</v>
      </c>
      <c r="B26" s="16" t="s">
        <v>48</v>
      </c>
    </row>
    <row r="27" spans="1:2" ht="22" thickBot="1" x14ac:dyDescent="0.3">
      <c r="A27" s="17" t="s">
        <v>32</v>
      </c>
      <c r="B27" s="1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 Funding</vt:lpstr>
      <vt:lpstr>Student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Clarke</dc:creator>
  <cp:lastModifiedBy>Matthew Clarke</cp:lastModifiedBy>
  <dcterms:created xsi:type="dcterms:W3CDTF">2023-10-17T17:06:47Z</dcterms:created>
  <dcterms:modified xsi:type="dcterms:W3CDTF">2024-08-25T22:35:19Z</dcterms:modified>
</cp:coreProperties>
</file>