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otero/Desktop/"/>
    </mc:Choice>
  </mc:AlternateContent>
  <xr:revisionPtr revIDLastSave="0" documentId="13_ncr:1_{0214A5C2-6633-EA44-A762-65A0F188EEAE}" xr6:coauthVersionLast="47" xr6:coauthVersionMax="47" xr10:uidLastSave="{00000000-0000-0000-0000-000000000000}"/>
  <bookViews>
    <workbookView xWindow="6180" yWindow="2260" windowWidth="25840" windowHeight="17440" activeTab="5" xr2:uid="{7C33FAE4-B61D-184C-95FF-B3B51E061974}"/>
  </bookViews>
  <sheets>
    <sheet name="Top View Wing" sheetId="1" r:id="rId1"/>
    <sheet name="Tail Top View" sheetId="2" r:id="rId2"/>
    <sheet name="Fuselage" sheetId="3" r:id="rId3"/>
    <sheet name="Boom Calcs" sheetId="4" r:id="rId4"/>
    <sheet name="Front Rotors" sheetId="5" r:id="rId5"/>
    <sheet name="Lift Ro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6" l="1"/>
  <c r="K6" i="6"/>
  <c r="K7" i="6"/>
  <c r="K8" i="6"/>
  <c r="K9" i="6"/>
  <c r="K4" i="6"/>
  <c r="J5" i="6"/>
  <c r="J6" i="6"/>
  <c r="J7" i="6"/>
  <c r="J8" i="6"/>
  <c r="J4" i="6"/>
  <c r="I5" i="6"/>
  <c r="I6" i="6"/>
  <c r="I7" i="6"/>
  <c r="I8" i="6"/>
  <c r="I9" i="6"/>
  <c r="I4" i="6"/>
  <c r="H5" i="6"/>
  <c r="H6" i="6"/>
  <c r="H7" i="6"/>
  <c r="H8" i="6"/>
  <c r="H9" i="6"/>
  <c r="H4" i="6"/>
  <c r="G6" i="6"/>
  <c r="G7" i="6" s="1"/>
  <c r="G8" i="6" s="1"/>
  <c r="G9" i="6" s="1"/>
  <c r="G5" i="6"/>
  <c r="D17" i="6"/>
  <c r="D16" i="6"/>
  <c r="B19" i="5"/>
  <c r="H3" i="5"/>
  <c r="G4" i="5"/>
  <c r="G5" i="5"/>
  <c r="G6" i="5"/>
  <c r="G7" i="5"/>
  <c r="G8" i="5"/>
  <c r="G9" i="5"/>
  <c r="G3" i="5"/>
  <c r="H4" i="5"/>
  <c r="H5" i="5"/>
  <c r="H6" i="5"/>
  <c r="H7" i="5"/>
  <c r="H8" i="5"/>
  <c r="F8" i="5"/>
  <c r="F7" i="5"/>
  <c r="F6" i="5"/>
  <c r="F5" i="5"/>
  <c r="F4" i="5"/>
  <c r="F3" i="5"/>
  <c r="E4" i="5"/>
  <c r="E5" i="5" s="1"/>
  <c r="E6" i="5" s="1"/>
  <c r="E7" i="5" s="1"/>
  <c r="E8" i="5" s="1"/>
  <c r="E9" i="5" s="1"/>
  <c r="B18" i="5" l="1"/>
  <c r="D6" i="4"/>
  <c r="C6" i="4"/>
  <c r="B6" i="4"/>
  <c r="O5" i="3"/>
  <c r="O6" i="3"/>
  <c r="O7" i="3"/>
  <c r="O8" i="3"/>
  <c r="O9" i="3"/>
  <c r="O10" i="3"/>
  <c r="O11" i="3"/>
  <c r="O12" i="3"/>
  <c r="O4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10" i="3"/>
  <c r="G9" i="3"/>
  <c r="M11" i="3"/>
  <c r="N9" i="3"/>
  <c r="D32" i="1"/>
  <c r="D31" i="1"/>
  <c r="M5" i="3"/>
  <c r="M6" i="3"/>
  <c r="M7" i="3"/>
  <c r="M8" i="3"/>
  <c r="M9" i="3"/>
  <c r="M10" i="3"/>
  <c r="M4" i="3"/>
  <c r="M3" i="3"/>
  <c r="N12" i="3"/>
  <c r="N5" i="3"/>
  <c r="N6" i="3"/>
  <c r="N7" i="3"/>
  <c r="N8" i="3"/>
  <c r="N10" i="3"/>
  <c r="N11" i="3"/>
  <c r="N4" i="3"/>
  <c r="N3" i="3"/>
  <c r="L4" i="3"/>
  <c r="L5" i="3"/>
  <c r="L6" i="3"/>
  <c r="L7" i="3"/>
  <c r="L8" i="3"/>
  <c r="L9" i="3"/>
  <c r="L10" i="3"/>
  <c r="L11" i="3"/>
  <c r="L3" i="3"/>
  <c r="K5" i="3"/>
  <c r="K6" i="3"/>
  <c r="K7" i="3"/>
  <c r="K8" i="3"/>
  <c r="K9" i="3"/>
  <c r="K10" i="3"/>
  <c r="K11" i="3"/>
  <c r="K12" i="3"/>
  <c r="K4" i="3"/>
  <c r="I4" i="5" l="1"/>
  <c r="F9" i="5"/>
  <c r="I9" i="5"/>
  <c r="I3" i="5"/>
  <c r="I8" i="5"/>
  <c r="I7" i="5"/>
  <c r="I6" i="5"/>
  <c r="I5" i="5"/>
  <c r="C4" i="3"/>
  <c r="P4" i="2"/>
  <c r="P5" i="2" s="1"/>
  <c r="P6" i="2" s="1"/>
  <c r="P7" i="2" s="1"/>
  <c r="N8" i="2"/>
  <c r="K4" i="2"/>
  <c r="N3" i="2" s="1"/>
  <c r="O3" i="2" s="1"/>
  <c r="K5" i="2"/>
  <c r="N4" i="2" s="1"/>
  <c r="O4" i="2" s="1"/>
  <c r="K6" i="2"/>
  <c r="N5" i="2" s="1"/>
  <c r="O5" i="2" s="1"/>
  <c r="K7" i="2"/>
  <c r="N6" i="2" s="1"/>
  <c r="O6" i="2" s="1"/>
  <c r="K3" i="2"/>
  <c r="G4" i="2"/>
  <c r="G5" i="2"/>
  <c r="L4" i="2" s="1"/>
  <c r="G6" i="2"/>
  <c r="G7" i="2"/>
  <c r="L5" i="2" s="1"/>
  <c r="G8" i="2"/>
  <c r="G9" i="2"/>
  <c r="G10" i="2"/>
  <c r="L6" i="2" s="1"/>
  <c r="G11" i="2"/>
  <c r="L7" i="2" s="1"/>
  <c r="G12" i="2"/>
  <c r="G13" i="2"/>
  <c r="L8" i="2" s="1"/>
  <c r="G14" i="2"/>
  <c r="G3" i="2"/>
  <c r="L3" i="2" s="1"/>
  <c r="H6" i="2"/>
  <c r="H7" i="2"/>
  <c r="M4" i="2" s="1"/>
  <c r="H8" i="2"/>
  <c r="H9" i="2"/>
  <c r="M5" i="2" s="1"/>
  <c r="H10" i="2"/>
  <c r="H11" i="2"/>
  <c r="M6" i="2" s="1"/>
  <c r="H12" i="2"/>
  <c r="H13" i="2"/>
  <c r="M7" i="2" s="1"/>
  <c r="H14" i="2"/>
  <c r="H5" i="2"/>
  <c r="M3" i="2" s="1"/>
  <c r="L9" i="1"/>
  <c r="K8" i="1"/>
  <c r="K5" i="1"/>
  <c r="N4" i="1" s="1"/>
  <c r="K4" i="1"/>
  <c r="H7" i="1"/>
  <c r="H8" i="1"/>
  <c r="K6" i="1" s="1"/>
  <c r="N5" i="1" s="1"/>
  <c r="H9" i="1"/>
  <c r="H10" i="1"/>
  <c r="K7" i="1" s="1"/>
  <c r="H11" i="1"/>
  <c r="H12" i="1"/>
  <c r="M7" i="1" s="1"/>
  <c r="H13" i="1"/>
  <c r="H14" i="1"/>
  <c r="K9" i="1" s="1"/>
  <c r="N8" i="1" s="1"/>
  <c r="H15" i="1"/>
  <c r="H16" i="1"/>
  <c r="H17" i="1"/>
  <c r="H18" i="1"/>
  <c r="H19" i="1"/>
  <c r="H20" i="1"/>
  <c r="H21" i="1"/>
  <c r="H22" i="1"/>
  <c r="M12" i="1" s="1"/>
  <c r="H23" i="1"/>
  <c r="H6" i="1"/>
  <c r="M4" i="1" s="1"/>
  <c r="G24" i="1"/>
  <c r="M14" i="1" s="1"/>
  <c r="G25" i="1"/>
  <c r="G23" i="1"/>
  <c r="G5" i="1"/>
  <c r="G6" i="1"/>
  <c r="L5" i="1" s="1"/>
  <c r="G7" i="1"/>
  <c r="G8" i="1"/>
  <c r="G9" i="1"/>
  <c r="G10" i="1"/>
  <c r="G11" i="1"/>
  <c r="G12" i="1"/>
  <c r="G13" i="1"/>
  <c r="G14" i="1"/>
  <c r="G15" i="1"/>
  <c r="G16" i="1"/>
  <c r="G17" i="1"/>
  <c r="G18" i="1"/>
  <c r="L11" i="1" s="1"/>
  <c r="G19" i="1"/>
  <c r="G20" i="1"/>
  <c r="G21" i="1"/>
  <c r="G22" i="1"/>
  <c r="G4" i="1"/>
  <c r="L8" i="1" l="1"/>
  <c r="N7" i="2"/>
  <c r="O7" i="2" s="1"/>
  <c r="L7" i="1"/>
  <c r="M11" i="1"/>
  <c r="L12" i="1"/>
  <c r="L6" i="1"/>
  <c r="L4" i="1"/>
  <c r="L13" i="1"/>
  <c r="M10" i="1"/>
  <c r="K10" i="1"/>
  <c r="N9" i="1" s="1"/>
  <c r="L10" i="1"/>
  <c r="N6" i="1"/>
  <c r="N7" i="1"/>
  <c r="L14" i="1"/>
  <c r="K11" i="1"/>
  <c r="M9" i="1"/>
  <c r="M8" i="1"/>
  <c r="M6" i="1"/>
  <c r="M5" i="1"/>
  <c r="M13" i="1"/>
  <c r="K13" i="1"/>
  <c r="K12" i="1"/>
  <c r="N11" i="1" s="1"/>
  <c r="N10" i="1" l="1"/>
  <c r="N12" i="1"/>
  <c r="N13" i="1"/>
</calcChain>
</file>

<file path=xl/sharedStrings.xml><?xml version="1.0" encoding="utf-8"?>
<sst xmlns="http://schemas.openxmlformats.org/spreadsheetml/2006/main" count="133" uniqueCount="92">
  <si>
    <t>X</t>
  </si>
  <si>
    <t>Y</t>
  </si>
  <si>
    <t>Root LE</t>
  </si>
  <si>
    <t>Root TE</t>
  </si>
  <si>
    <t>Fuse LE</t>
  </si>
  <si>
    <t>Fuse TE</t>
  </si>
  <si>
    <t>3 LE</t>
  </si>
  <si>
    <t>3 TE</t>
  </si>
  <si>
    <t>4 LE</t>
  </si>
  <si>
    <t>4 TE</t>
  </si>
  <si>
    <t>5 LE</t>
  </si>
  <si>
    <t>5 TE</t>
  </si>
  <si>
    <t>6 LE</t>
  </si>
  <si>
    <t>6 TE</t>
  </si>
  <si>
    <t>7 LE</t>
  </si>
  <si>
    <t>7 TE</t>
  </si>
  <si>
    <t>8 LE</t>
  </si>
  <si>
    <t>8 TE</t>
  </si>
  <si>
    <t>9 LE</t>
  </si>
  <si>
    <t>9 TE</t>
  </si>
  <si>
    <t>10 LE</t>
  </si>
  <si>
    <t>10 TE</t>
  </si>
  <si>
    <t>Tip LE</t>
  </si>
  <si>
    <t>Tip TE</t>
  </si>
  <si>
    <t>Root</t>
  </si>
  <si>
    <t>Fuse</t>
  </si>
  <si>
    <t>Tip</t>
  </si>
  <si>
    <t>Y Normalized</t>
  </si>
  <si>
    <t>Chord</t>
  </si>
  <si>
    <t>LE Sweep</t>
  </si>
  <si>
    <t>Span</t>
  </si>
  <si>
    <t>2 LE</t>
  </si>
  <si>
    <t>2 TE</t>
  </si>
  <si>
    <t>Span Projected</t>
  </si>
  <si>
    <t>Dihedral</t>
  </si>
  <si>
    <t>Span True</t>
  </si>
  <si>
    <t>Dih</t>
  </si>
  <si>
    <t>Top View Length</t>
  </si>
  <si>
    <t>Nose Vertical Offset</t>
  </si>
  <si>
    <t>2 Top</t>
  </si>
  <si>
    <t>2 Bot</t>
  </si>
  <si>
    <t>3 Top</t>
  </si>
  <si>
    <t>3 Bot</t>
  </si>
  <si>
    <t>4 Top</t>
  </si>
  <si>
    <t>4 Bot</t>
  </si>
  <si>
    <t>5 Top</t>
  </si>
  <si>
    <t>5 Bot</t>
  </si>
  <si>
    <t>6 Top</t>
  </si>
  <si>
    <t>6 Bot</t>
  </si>
  <si>
    <t>7 Top</t>
  </si>
  <si>
    <t>7 Bot</t>
  </si>
  <si>
    <t>8 Top</t>
  </si>
  <si>
    <t>8 Bot</t>
  </si>
  <si>
    <t>9 Top</t>
  </si>
  <si>
    <t>9 Bot</t>
  </si>
  <si>
    <t>Name</t>
  </si>
  <si>
    <t>X Location</t>
  </si>
  <si>
    <t>Normalized X</t>
  </si>
  <si>
    <t>Height</t>
  </si>
  <si>
    <t>Width</t>
  </si>
  <si>
    <t>Nose</t>
  </si>
  <si>
    <t>Center</t>
  </si>
  <si>
    <t>Wing origin</t>
  </si>
  <si>
    <t>Tail Origin</t>
  </si>
  <si>
    <t>Left Side</t>
  </si>
  <si>
    <t>Right Side</t>
  </si>
  <si>
    <t>Y Adj for side</t>
  </si>
  <si>
    <t>Hub  F</t>
  </si>
  <si>
    <t>Hub R</t>
  </si>
  <si>
    <t>Blade F</t>
  </si>
  <si>
    <t>Blade R</t>
  </si>
  <si>
    <t>4 F</t>
  </si>
  <si>
    <t>4 R</t>
  </si>
  <si>
    <t xml:space="preserve">5 F </t>
  </si>
  <si>
    <t>5 R</t>
  </si>
  <si>
    <t>6 F</t>
  </si>
  <si>
    <t>6 R</t>
  </si>
  <si>
    <t>7 F</t>
  </si>
  <si>
    <t>7 R</t>
  </si>
  <si>
    <t>Radius</t>
  </si>
  <si>
    <t>Station</t>
  </si>
  <si>
    <t>C/R</t>
  </si>
  <si>
    <t>Station Non</t>
  </si>
  <si>
    <t>Diameter</t>
  </si>
  <si>
    <t>Hub F</t>
  </si>
  <si>
    <t>1 F</t>
  </si>
  <si>
    <t>1 R</t>
  </si>
  <si>
    <t>2 F</t>
  </si>
  <si>
    <t>2 R</t>
  </si>
  <si>
    <t>3 F</t>
  </si>
  <si>
    <t>3 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</si>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</sst>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CD13-4893-044F-924B-A891EB5BE742}">
  <dimension ref="C3:N32"/>
  <sheetViews>
    <sheetView workbookViewId="0">
      <selection activeCell="G35" sqref="G35"/>
    </sheetView>
  </sheetViews>
  <sheetFormatPr baseColWidth="10" defaultRowHeight="16" x14ac:dyDescent="0.2"/>
  <cols>
    <col min="11" max="11" width="12.1640625" bestFit="1" customWidth="1"/>
  </cols>
  <sheetData>
    <row r="3" spans="3:14" x14ac:dyDescent="0.2">
      <c r="C3" t="s">
        <v>0</v>
      </c>
      <c r="D3" t="s">
        <v>1</v>
      </c>
      <c r="G3" t="s">
        <v>0</v>
      </c>
      <c r="H3" t="s">
        <v>1</v>
      </c>
      <c r="K3" s="1" t="s">
        <v>27</v>
      </c>
      <c r="L3" s="1" t="s">
        <v>28</v>
      </c>
      <c r="M3" s="1" t="s">
        <v>29</v>
      </c>
      <c r="N3" s="1" t="s">
        <v>30</v>
      </c>
    </row>
    <row r="4" spans="3:14" x14ac:dyDescent="0.2">
      <c r="C4">
        <v>19.966222999999999</v>
      </c>
      <c r="D4">
        <v>6.5741652999999998</v>
      </c>
      <c r="F4" t="s">
        <v>2</v>
      </c>
      <c r="G4">
        <f>D4</f>
        <v>6.5741652999999998</v>
      </c>
      <c r="H4">
        <v>0</v>
      </c>
      <c r="J4" t="s">
        <v>24</v>
      </c>
      <c r="K4">
        <f>H4/20</f>
        <v>0</v>
      </c>
      <c r="L4">
        <f>G4-G5</f>
        <v>9.1754056999999989</v>
      </c>
      <c r="M4">
        <f>ATAN2((H6-H4),(G4-G6))*180/PI()</f>
        <v>54.235101405105731</v>
      </c>
      <c r="N4">
        <f t="shared" ref="N4:N13" si="0">(K5-K4)*20</f>
        <v>1.2678654999999992</v>
      </c>
    </row>
    <row r="5" spans="3:14" x14ac:dyDescent="0.2">
      <c r="C5">
        <v>20.028790999999998</v>
      </c>
      <c r="D5">
        <v>-2.6012404</v>
      </c>
      <c r="F5" t="s">
        <v>3</v>
      </c>
      <c r="G5">
        <f t="shared" ref="G5:G22" si="1">D5</f>
        <v>-2.6012404</v>
      </c>
      <c r="H5">
        <v>0</v>
      </c>
      <c r="J5" t="s">
        <v>25</v>
      </c>
      <c r="K5">
        <f>AVERAGE(H6:H7)/20</f>
        <v>6.3393274999999957E-2</v>
      </c>
      <c r="L5">
        <f>G6-G7</f>
        <v>6.7226545</v>
      </c>
      <c r="M5">
        <f>ATAN2((H8-H6),(G6-G8))*180/PI()</f>
        <v>39.191287109785243</v>
      </c>
      <c r="N5">
        <f t="shared" si="0"/>
        <v>0.97015900000000066</v>
      </c>
    </row>
    <row r="6" spans="3:14" x14ac:dyDescent="0.2">
      <c r="C6">
        <v>18.746988000000002</v>
      </c>
      <c r="D6">
        <v>4.8345760000000002</v>
      </c>
      <c r="F6" t="s">
        <v>4</v>
      </c>
      <c r="G6">
        <f t="shared" si="1"/>
        <v>4.8345760000000002</v>
      </c>
      <c r="H6">
        <f>20-C6</f>
        <v>1.2530119999999982</v>
      </c>
      <c r="J6">
        <v>3</v>
      </c>
      <c r="K6">
        <f>AVERAGE(H8:H9)/20</f>
        <v>0.11190122499999999</v>
      </c>
      <c r="L6">
        <f>G8-G9</f>
        <v>4.7649504299999998</v>
      </c>
      <c r="M6">
        <f>ATAN2((H10-H8),(G8-G10))*180/PI()</f>
        <v>16.169685437246031</v>
      </c>
      <c r="N6">
        <f t="shared" si="0"/>
        <v>0.78556749999999897</v>
      </c>
    </row>
    <row r="7" spans="3:14" x14ac:dyDescent="0.2">
      <c r="C7">
        <v>18.717281</v>
      </c>
      <c r="D7">
        <v>-1.8880785</v>
      </c>
      <c r="F7" t="s">
        <v>5</v>
      </c>
      <c r="G7">
        <f t="shared" si="1"/>
        <v>-1.8880785</v>
      </c>
      <c r="H7">
        <f t="shared" ref="H7:H23" si="2">20-C7</f>
        <v>1.2827190000000002</v>
      </c>
      <c r="J7">
        <v>4</v>
      </c>
      <c r="K7">
        <f>AVERAGE(H10:H11)/20</f>
        <v>0.15117959999999994</v>
      </c>
      <c r="L7">
        <f>G10-G11</f>
        <v>4.32082313</v>
      </c>
      <c r="M7">
        <f>ATAN2((H12-H10),(G10-G12))*180/PI()</f>
        <v>8.8290460716538863</v>
      </c>
      <c r="N7">
        <f t="shared" si="0"/>
        <v>1.0237070000000008</v>
      </c>
    </row>
    <row r="8" spans="3:14" x14ac:dyDescent="0.2">
      <c r="C8">
        <v>17.760279000000001</v>
      </c>
      <c r="D8">
        <v>4.0300855999999996</v>
      </c>
      <c r="F8" t="s">
        <v>6</v>
      </c>
      <c r="G8">
        <f t="shared" si="1"/>
        <v>4.0300855999999996</v>
      </c>
      <c r="H8">
        <f t="shared" si="2"/>
        <v>2.2397209999999994</v>
      </c>
      <c r="J8">
        <v>5</v>
      </c>
      <c r="K8">
        <f>AVERAGE(H12:H13)/20</f>
        <v>0.20236494999999999</v>
      </c>
      <c r="L8">
        <f>G12-G13</f>
        <v>4.0373535999999994</v>
      </c>
      <c r="M8">
        <f>ATAN2((H14-H12),(G12-G14))*180/PI()</f>
        <v>7.4017133163914815E-3</v>
      </c>
      <c r="N8">
        <f t="shared" si="0"/>
        <v>6.4472389999999979</v>
      </c>
    </row>
    <row r="9" spans="3:14" x14ac:dyDescent="0.2">
      <c r="C9">
        <v>17.763672</v>
      </c>
      <c r="D9">
        <v>-0.73486483000000002</v>
      </c>
      <c r="F9" t="s">
        <v>7</v>
      </c>
      <c r="G9">
        <f t="shared" si="1"/>
        <v>-0.73486483000000002</v>
      </c>
      <c r="H9">
        <f t="shared" si="2"/>
        <v>2.2363280000000003</v>
      </c>
      <c r="J9">
        <v>6</v>
      </c>
      <c r="K9">
        <f>AVERAGE(H14:H15)/20</f>
        <v>0.52472689999999989</v>
      </c>
      <c r="L9">
        <f>G14-G15</f>
        <v>3.4964063300000001</v>
      </c>
      <c r="M9">
        <f>ATAN2((H16-H14),(G14-G16))*180/PI()</f>
        <v>0.40164172807499426</v>
      </c>
      <c r="N9">
        <f t="shared" si="0"/>
        <v>7.219986150000004</v>
      </c>
    </row>
    <row r="10" spans="3:14" x14ac:dyDescent="0.2">
      <c r="C10">
        <v>16.988949000000002</v>
      </c>
      <c r="D10">
        <v>3.8064360000000002</v>
      </c>
      <c r="F10" t="s">
        <v>8</v>
      </c>
      <c r="G10">
        <f t="shared" si="1"/>
        <v>3.8064360000000002</v>
      </c>
      <c r="H10">
        <f t="shared" si="2"/>
        <v>3.0110509999999984</v>
      </c>
      <c r="J10">
        <v>7</v>
      </c>
      <c r="K10">
        <f>AVERAGE(H16:H17)/20</f>
        <v>0.88572620750000008</v>
      </c>
      <c r="L10">
        <f>G16-G17</f>
        <v>2.8397163999999999</v>
      </c>
      <c r="M10">
        <f>ATAN2((H18-H16),(G16-G18))*180/PI()</f>
        <v>16.071418321473924</v>
      </c>
      <c r="N10">
        <f t="shared" si="0"/>
        <v>0.86854374999999706</v>
      </c>
    </row>
    <row r="11" spans="3:14" x14ac:dyDescent="0.2">
      <c r="C11">
        <v>16.963867</v>
      </c>
      <c r="D11">
        <v>-0.51438713000000003</v>
      </c>
      <c r="F11" t="s">
        <v>9</v>
      </c>
      <c r="G11">
        <f t="shared" si="1"/>
        <v>-0.51438713000000003</v>
      </c>
      <c r="H11">
        <f t="shared" si="2"/>
        <v>3.0361329999999995</v>
      </c>
      <c r="J11">
        <v>8</v>
      </c>
      <c r="K11">
        <f>AVERAGE(H18:H19)/20</f>
        <v>0.92915339499999994</v>
      </c>
      <c r="L11">
        <f>G18-G19</f>
        <v>2.58216</v>
      </c>
      <c r="M11">
        <f>ATAN2((H20-H18),(G18-G20))*180/PI()</f>
        <v>48.941737458835568</v>
      </c>
      <c r="N11">
        <f t="shared" si="0"/>
        <v>0.70826960000000216</v>
      </c>
    </row>
    <row r="12" spans="3:14" x14ac:dyDescent="0.2">
      <c r="C12">
        <v>15.953231000000001</v>
      </c>
      <c r="D12">
        <v>3.6455606999999999</v>
      </c>
      <c r="F12" t="s">
        <v>10</v>
      </c>
      <c r="G12">
        <f t="shared" si="1"/>
        <v>3.6455606999999999</v>
      </c>
      <c r="H12">
        <f t="shared" si="2"/>
        <v>4.0467689999999994</v>
      </c>
      <c r="J12">
        <v>9</v>
      </c>
      <c r="K12">
        <f>AVERAGE(H20:H21)/20</f>
        <v>0.96456687500000005</v>
      </c>
      <c r="L12">
        <f>G20-G21</f>
        <v>2.0025401</v>
      </c>
      <c r="M12">
        <f>ATAN2((H22-H20),(G20-G22))*180/PI()</f>
        <v>66.419459193087505</v>
      </c>
      <c r="N12">
        <f t="shared" si="0"/>
        <v>0.46890745000000011</v>
      </c>
    </row>
    <row r="13" spans="3:14" x14ac:dyDescent="0.2">
      <c r="C13">
        <v>15.952171</v>
      </c>
      <c r="D13">
        <v>-0.3917929</v>
      </c>
      <c r="F13" t="s">
        <v>11</v>
      </c>
      <c r="G13">
        <f t="shared" si="1"/>
        <v>-0.3917929</v>
      </c>
      <c r="H13">
        <f t="shared" si="2"/>
        <v>4.0478290000000001</v>
      </c>
      <c r="J13">
        <v>10</v>
      </c>
      <c r="K13">
        <f>AVERAGE(H22:H23)/20</f>
        <v>0.98801224750000005</v>
      </c>
      <c r="L13">
        <f>G22-G23</f>
        <v>1.2490695999999999</v>
      </c>
      <c r="M13">
        <f>ATAN2((H24-H22),(G22-G24))*180/PI()</f>
        <v>76.56578678252454</v>
      </c>
      <c r="N13">
        <f t="shared" si="0"/>
        <v>0.23975504999999897</v>
      </c>
    </row>
    <row r="14" spans="3:14" x14ac:dyDescent="0.2">
      <c r="C14">
        <v>9.5012070000000008</v>
      </c>
      <c r="D14">
        <v>3.6447272000000002</v>
      </c>
      <c r="F14" t="s">
        <v>12</v>
      </c>
      <c r="G14">
        <f t="shared" si="1"/>
        <v>3.6447272000000002</v>
      </c>
      <c r="H14">
        <f t="shared" si="2"/>
        <v>10.498792999999999</v>
      </c>
      <c r="J14" t="s">
        <v>26</v>
      </c>
      <c r="K14">
        <v>1</v>
      </c>
      <c r="L14">
        <f>G24-G25</f>
        <v>0.45080242300000001</v>
      </c>
      <c r="M14">
        <f>ATAN2((H26-H24),(G24-G26))*180/PI()</f>
        <v>178.65345580734373</v>
      </c>
      <c r="N14">
        <v>0</v>
      </c>
    </row>
    <row r="15" spans="3:14" x14ac:dyDescent="0.2">
      <c r="C15">
        <v>9.5097170000000002</v>
      </c>
      <c r="D15">
        <v>0.14832086999999999</v>
      </c>
      <c r="F15" t="s">
        <v>13</v>
      </c>
      <c r="G15">
        <f t="shared" si="1"/>
        <v>0.14832086999999999</v>
      </c>
      <c r="H15">
        <f t="shared" si="2"/>
        <v>10.490283</v>
      </c>
    </row>
    <row r="16" spans="3:14" x14ac:dyDescent="0.2">
      <c r="C16">
        <v>2.2896686000000002</v>
      </c>
      <c r="D16">
        <v>3.5941736999999998</v>
      </c>
      <c r="F16" t="s">
        <v>14</v>
      </c>
      <c r="G16">
        <f t="shared" si="1"/>
        <v>3.5941736999999998</v>
      </c>
      <c r="H16">
        <f t="shared" si="2"/>
        <v>17.710331400000001</v>
      </c>
    </row>
    <row r="17" spans="3:8" x14ac:dyDescent="0.2">
      <c r="C17">
        <v>2.2812831</v>
      </c>
      <c r="D17">
        <v>0.7544573</v>
      </c>
      <c r="F17" t="s">
        <v>15</v>
      </c>
      <c r="G17">
        <f t="shared" si="1"/>
        <v>0.7544573</v>
      </c>
      <c r="H17">
        <f t="shared" si="2"/>
        <v>17.7187169</v>
      </c>
    </row>
    <row r="18" spans="3:8" x14ac:dyDescent="0.2">
      <c r="C18">
        <v>1.4219127</v>
      </c>
      <c r="D18">
        <v>3.3441776999999999</v>
      </c>
      <c r="F18" t="s">
        <v>16</v>
      </c>
      <c r="G18">
        <f t="shared" si="1"/>
        <v>3.3441776999999999</v>
      </c>
      <c r="H18">
        <f t="shared" si="2"/>
        <v>18.5780873</v>
      </c>
    </row>
    <row r="19" spans="3:8" x14ac:dyDescent="0.2">
      <c r="C19">
        <v>1.4119515</v>
      </c>
      <c r="D19">
        <v>0.76201770000000002</v>
      </c>
      <c r="F19" t="s">
        <v>17</v>
      </c>
      <c r="G19">
        <f t="shared" si="1"/>
        <v>0.76201770000000002</v>
      </c>
      <c r="H19">
        <f t="shared" si="2"/>
        <v>18.588048499999999</v>
      </c>
    </row>
    <row r="20" spans="3:8" x14ac:dyDescent="0.2">
      <c r="C20">
        <v>0.70575710000000003</v>
      </c>
      <c r="D20">
        <v>2.5220248999999999</v>
      </c>
      <c r="F20" t="s">
        <v>18</v>
      </c>
      <c r="G20">
        <f t="shared" si="1"/>
        <v>2.5220248999999999</v>
      </c>
      <c r="H20">
        <f t="shared" si="2"/>
        <v>19.2942429</v>
      </c>
    </row>
    <row r="21" spans="3:8" x14ac:dyDescent="0.2">
      <c r="C21">
        <v>0.71156790000000003</v>
      </c>
      <c r="D21">
        <v>0.51948479999999997</v>
      </c>
      <c r="F21" t="s">
        <v>19</v>
      </c>
      <c r="G21">
        <f t="shared" si="1"/>
        <v>0.51948479999999997</v>
      </c>
      <c r="H21">
        <f t="shared" si="2"/>
        <v>19.288432100000001</v>
      </c>
    </row>
    <row r="22" spans="3:8" x14ac:dyDescent="0.2">
      <c r="C22">
        <v>0.22949549999999999</v>
      </c>
      <c r="D22">
        <v>1.4308951999999999</v>
      </c>
      <c r="F22" t="s">
        <v>20</v>
      </c>
      <c r="G22">
        <f t="shared" si="1"/>
        <v>1.4308951999999999</v>
      </c>
      <c r="H22">
        <f t="shared" si="2"/>
        <v>19.770504500000001</v>
      </c>
    </row>
    <row r="23" spans="3:8" x14ac:dyDescent="0.2">
      <c r="C23">
        <v>0.25001459999999998</v>
      </c>
      <c r="D23">
        <v>0.1818256</v>
      </c>
      <c r="F23" t="s">
        <v>21</v>
      </c>
      <c r="G23">
        <f>D23</f>
        <v>0.1818256</v>
      </c>
      <c r="H23">
        <f t="shared" si="2"/>
        <v>19.7499854</v>
      </c>
    </row>
    <row r="24" spans="3:8" x14ac:dyDescent="0.2">
      <c r="C24">
        <v>1.0002491000000001E-2</v>
      </c>
      <c r="D24">
        <v>0.47011914999999999</v>
      </c>
      <c r="F24" t="s">
        <v>22</v>
      </c>
      <c r="G24">
        <f t="shared" ref="G24:G25" si="3">D24</f>
        <v>0.47011914999999999</v>
      </c>
      <c r="H24">
        <v>20</v>
      </c>
    </row>
    <row r="25" spans="3:8" x14ac:dyDescent="0.2">
      <c r="C25" s="2">
        <v>-1.1816414E-4</v>
      </c>
      <c r="D25">
        <v>1.9316726999999999E-2</v>
      </c>
      <c r="F25" t="s">
        <v>23</v>
      </c>
      <c r="G25">
        <f t="shared" si="3"/>
        <v>1.9316726999999999E-2</v>
      </c>
      <c r="H25">
        <v>20</v>
      </c>
    </row>
    <row r="28" spans="3:8" x14ac:dyDescent="0.2">
      <c r="D28">
        <v>12.302649000000001</v>
      </c>
    </row>
    <row r="29" spans="3:8" x14ac:dyDescent="0.2">
      <c r="D29">
        <v>6.5849494999999996</v>
      </c>
    </row>
    <row r="30" spans="3:8" x14ac:dyDescent="0.2">
      <c r="D30">
        <v>-9.4007159999999992</v>
      </c>
    </row>
    <row r="31" spans="3:8" x14ac:dyDescent="0.2">
      <c r="C31" t="s">
        <v>62</v>
      </c>
      <c r="D31">
        <f>D28-D29</f>
        <v>5.717699500000001</v>
      </c>
    </row>
    <row r="32" spans="3:8" x14ac:dyDescent="0.2">
      <c r="C32" t="s">
        <v>63</v>
      </c>
      <c r="D32">
        <f>D28-D30</f>
        <v>21.703364999999998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7B59-F88D-D34F-86F0-93A2578E8DD1}">
  <dimension ref="C1:P14"/>
  <sheetViews>
    <sheetView topLeftCell="G1" workbookViewId="0">
      <selection activeCell="L8" sqref="L8"/>
    </sheetView>
  </sheetViews>
  <sheetFormatPr baseColWidth="10" defaultRowHeight="16" x14ac:dyDescent="0.2"/>
  <cols>
    <col min="11" max="11" width="12.1640625" bestFit="1" customWidth="1"/>
    <col min="14" max="14" width="13.33203125" bestFit="1" customWidth="1"/>
  </cols>
  <sheetData>
    <row r="1" spans="3:16" x14ac:dyDescent="0.2">
      <c r="H1" t="s">
        <v>30</v>
      </c>
      <c r="I1">
        <v>5.75</v>
      </c>
      <c r="J1" t="s">
        <v>34</v>
      </c>
      <c r="K1">
        <v>45</v>
      </c>
    </row>
    <row r="2" spans="3:16" x14ac:dyDescent="0.2">
      <c r="C2" t="s">
        <v>0</v>
      </c>
      <c r="D2" t="s">
        <v>1</v>
      </c>
      <c r="G2" t="s">
        <v>0</v>
      </c>
      <c r="H2" t="s">
        <v>1</v>
      </c>
      <c r="K2" t="s">
        <v>27</v>
      </c>
      <c r="L2" t="s">
        <v>28</v>
      </c>
      <c r="M2" t="s">
        <v>29</v>
      </c>
      <c r="N2" t="s">
        <v>33</v>
      </c>
      <c r="O2" t="s">
        <v>35</v>
      </c>
      <c r="P2" t="s">
        <v>36</v>
      </c>
    </row>
    <row r="3" spans="3:16" x14ac:dyDescent="0.2">
      <c r="C3">
        <v>-9.3750119999999999</v>
      </c>
      <c r="D3">
        <v>20.063787000000001</v>
      </c>
      <c r="F3" t="s">
        <v>2</v>
      </c>
      <c r="G3">
        <f>C3</f>
        <v>-9.3750119999999999</v>
      </c>
      <c r="H3">
        <v>0</v>
      </c>
      <c r="J3" t="s">
        <v>24</v>
      </c>
      <c r="K3">
        <f>AVERAGE(H3:H4)/$I$1</f>
        <v>0</v>
      </c>
      <c r="L3">
        <f>G3-G4</f>
        <v>5.4731125000000009</v>
      </c>
      <c r="M3">
        <f>ATAN2((H5-H3),(G3-G5))*180/PI()</f>
        <v>51.287571471228794</v>
      </c>
      <c r="N3">
        <f>(K4-K3)*$I$1</f>
        <v>0.48945300000000103</v>
      </c>
      <c r="O3">
        <f>N3/SIN($K$1*PI()/180)</f>
        <v>0.69219107074420005</v>
      </c>
      <c r="P3">
        <v>0</v>
      </c>
    </row>
    <row r="4" spans="3:16" x14ac:dyDescent="0.2">
      <c r="C4">
        <v>-14.848124500000001</v>
      </c>
      <c r="D4">
        <v>20.090827999999998</v>
      </c>
      <c r="F4" t="s">
        <v>3</v>
      </c>
      <c r="G4">
        <f t="shared" ref="G4:G14" si="0">C4</f>
        <v>-14.848124500000001</v>
      </c>
      <c r="H4">
        <v>0</v>
      </c>
      <c r="J4">
        <v>2</v>
      </c>
      <c r="K4">
        <f>AVERAGE(H5:H6)/$I$1</f>
        <v>8.5122260869565397E-2</v>
      </c>
      <c r="L4">
        <f>G5-G6</f>
        <v>4.2694290000000006</v>
      </c>
      <c r="M4">
        <f>ATAN2((H7-H5),(G5-G7))*180/PI()</f>
        <v>45.564244188288015</v>
      </c>
      <c r="N4">
        <f t="shared" ref="N4:N8" si="1">(K5-K4)*$I$1</f>
        <v>1.6911484999999988</v>
      </c>
      <c r="O4">
        <f t="shared" ref="O4:O7" si="2">N4/SIN($K$1*PI()/180)</f>
        <v>2.3916451446869149</v>
      </c>
      <c r="P4">
        <f>P3</f>
        <v>0</v>
      </c>
    </row>
    <row r="5" spans="3:16" x14ac:dyDescent="0.2">
      <c r="C5">
        <v>-9.9577840000000002</v>
      </c>
      <c r="D5">
        <v>19.532903999999998</v>
      </c>
      <c r="F5" t="s">
        <v>31</v>
      </c>
      <c r="G5">
        <f t="shared" si="0"/>
        <v>-9.9577840000000002</v>
      </c>
      <c r="H5">
        <f>20-D5</f>
        <v>0.46709600000000151</v>
      </c>
      <c r="J5">
        <v>3</v>
      </c>
      <c r="K5">
        <f>AVERAGE(H7:H8)/$I$1</f>
        <v>0.37923504347826087</v>
      </c>
      <c r="L5">
        <f>G7-G8</f>
        <v>3.6574969999999993</v>
      </c>
      <c r="M5">
        <f>ATAN2((H9-H7),(G7-G9))*180/PI()</f>
        <v>46.671013606227916</v>
      </c>
      <c r="N5">
        <f t="shared" si="1"/>
        <v>2.840157</v>
      </c>
      <c r="O5">
        <f t="shared" si="2"/>
        <v>4.0165885486688833</v>
      </c>
      <c r="P5">
        <f t="shared" ref="P5:P7" si="3">P4</f>
        <v>0</v>
      </c>
    </row>
    <row r="6" spans="3:16" x14ac:dyDescent="0.2">
      <c r="C6">
        <v>-14.227213000000001</v>
      </c>
      <c r="D6">
        <v>19.488189999999999</v>
      </c>
      <c r="F6" t="s">
        <v>32</v>
      </c>
      <c r="G6">
        <f t="shared" si="0"/>
        <v>-14.227213000000001</v>
      </c>
      <c r="H6">
        <f t="shared" ref="H6:H14" si="4">20-D6</f>
        <v>0.51181000000000054</v>
      </c>
      <c r="J6">
        <v>4</v>
      </c>
      <c r="K6">
        <f>AVERAGE(H9:H10)/$I$1</f>
        <v>0.87317539130434785</v>
      </c>
      <c r="L6">
        <f>G9-G10</f>
        <v>2.7237370000000016</v>
      </c>
      <c r="M6">
        <f>ATAN2((H11-H9),(G9-G11))*180/PI()</f>
        <v>62.549012124941591</v>
      </c>
      <c r="N6">
        <f t="shared" si="1"/>
        <v>0.38312399999999958</v>
      </c>
      <c r="O6">
        <f t="shared" si="2"/>
        <v>0.54181915687062909</v>
      </c>
      <c r="P6">
        <f t="shared" si="3"/>
        <v>0</v>
      </c>
    </row>
    <row r="7" spans="3:16" x14ac:dyDescent="0.2">
      <c r="C7">
        <v>-11.700366000000001</v>
      </c>
      <c r="D7">
        <v>17.824310000000001</v>
      </c>
      <c r="F7" t="s">
        <v>6</v>
      </c>
      <c r="G7">
        <f t="shared" si="0"/>
        <v>-11.700366000000001</v>
      </c>
      <c r="H7">
        <f t="shared" si="4"/>
        <v>2.1756899999999995</v>
      </c>
      <c r="J7">
        <v>5</v>
      </c>
      <c r="K7">
        <f>AVERAGE(H11:H12)/$I$1</f>
        <v>0.93980565217391299</v>
      </c>
      <c r="L7">
        <f>G11-G12</f>
        <v>2.356878</v>
      </c>
      <c r="M7">
        <f>ATAN2((H13-H11),(G11-G13))*180/PI()</f>
        <v>77.68264542698698</v>
      </c>
      <c r="N7">
        <f t="shared" si="1"/>
        <v>0.3461175000000003</v>
      </c>
      <c r="O7">
        <f t="shared" si="2"/>
        <v>0.48948406267467021</v>
      </c>
      <c r="P7">
        <f t="shared" si="3"/>
        <v>0</v>
      </c>
    </row>
    <row r="8" spans="3:16" x14ac:dyDescent="0.2">
      <c r="C8">
        <v>-15.357863</v>
      </c>
      <c r="D8">
        <v>17.814487</v>
      </c>
      <c r="F8" t="s">
        <v>7</v>
      </c>
      <c r="G8">
        <f t="shared" si="0"/>
        <v>-15.357863</v>
      </c>
      <c r="H8">
        <f t="shared" si="4"/>
        <v>2.1855130000000003</v>
      </c>
      <c r="J8">
        <v>6</v>
      </c>
      <c r="K8">
        <v>1</v>
      </c>
      <c r="L8">
        <f>G13-G14</f>
        <v>1.1721180000000011</v>
      </c>
      <c r="N8">
        <f t="shared" si="1"/>
        <v>-5.75</v>
      </c>
    </row>
    <row r="9" spans="3:16" x14ac:dyDescent="0.2">
      <c r="C9">
        <v>-14.718425999999999</v>
      </c>
      <c r="D9">
        <v>14.977349999999999</v>
      </c>
      <c r="F9" t="s">
        <v>8</v>
      </c>
      <c r="G9">
        <f t="shared" si="0"/>
        <v>-14.718425999999999</v>
      </c>
      <c r="H9">
        <f t="shared" si="4"/>
        <v>5.0226500000000005</v>
      </c>
    </row>
    <row r="10" spans="3:16" x14ac:dyDescent="0.2">
      <c r="C10">
        <v>-17.442163000000001</v>
      </c>
      <c r="D10">
        <v>14.981133</v>
      </c>
      <c r="F10" t="s">
        <v>9</v>
      </c>
      <c r="G10">
        <f t="shared" si="0"/>
        <v>-17.442163000000001</v>
      </c>
      <c r="H10">
        <f t="shared" si="4"/>
        <v>5.0188670000000002</v>
      </c>
    </row>
    <row r="11" spans="3:16" x14ac:dyDescent="0.2">
      <c r="C11">
        <v>-15.428990000000001</v>
      </c>
      <c r="D11">
        <v>14.608226</v>
      </c>
      <c r="F11" t="s">
        <v>10</v>
      </c>
      <c r="G11">
        <f t="shared" si="0"/>
        <v>-15.428990000000001</v>
      </c>
      <c r="H11">
        <f t="shared" si="4"/>
        <v>5.3917739999999998</v>
      </c>
    </row>
    <row r="12" spans="3:16" x14ac:dyDescent="0.2">
      <c r="C12">
        <v>-17.785868000000001</v>
      </c>
      <c r="D12">
        <v>14.584009</v>
      </c>
      <c r="F12" t="s">
        <v>11</v>
      </c>
      <c r="G12">
        <f t="shared" si="0"/>
        <v>-17.785868000000001</v>
      </c>
      <c r="H12">
        <f t="shared" si="4"/>
        <v>5.415991</v>
      </c>
    </row>
    <row r="13" spans="3:16" x14ac:dyDescent="0.2">
      <c r="C13">
        <v>-16.834602</v>
      </c>
      <c r="D13">
        <v>14.301307</v>
      </c>
      <c r="F13" t="s">
        <v>12</v>
      </c>
      <c r="G13">
        <f t="shared" si="0"/>
        <v>-16.834602</v>
      </c>
      <c r="H13">
        <f t="shared" si="4"/>
        <v>5.6986930000000005</v>
      </c>
    </row>
    <row r="14" spans="3:16" x14ac:dyDescent="0.2">
      <c r="C14">
        <v>-18.006720000000001</v>
      </c>
      <c r="D14">
        <v>14.269841</v>
      </c>
      <c r="F14" t="s">
        <v>13</v>
      </c>
      <c r="G14">
        <f t="shared" si="0"/>
        <v>-18.006720000000001</v>
      </c>
      <c r="H14">
        <f t="shared" si="4"/>
        <v>5.7301590000000004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AE-1E9C-C042-B6FC-6BA0F57EF5FB}">
  <dimension ref="B2:O38"/>
  <sheetViews>
    <sheetView workbookViewId="0">
      <selection activeCell="O11" sqref="O11"/>
    </sheetView>
  </sheetViews>
  <sheetFormatPr baseColWidth="10" defaultRowHeight="16" x14ac:dyDescent="0.2"/>
  <cols>
    <col min="2" max="2" width="18" bestFit="1" customWidth="1"/>
    <col min="9" max="9" width="12.1640625" bestFit="1" customWidth="1"/>
  </cols>
  <sheetData>
    <row r="2" spans="2:15" x14ac:dyDescent="0.2">
      <c r="B2" t="s">
        <v>37</v>
      </c>
      <c r="C2">
        <v>12.28553</v>
      </c>
      <c r="J2" t="s">
        <v>55</v>
      </c>
      <c r="K2" t="s">
        <v>56</v>
      </c>
      <c r="L2" t="s">
        <v>57</v>
      </c>
      <c r="M2" t="s">
        <v>58</v>
      </c>
      <c r="N2" t="s">
        <v>61</v>
      </c>
      <c r="O2" t="s">
        <v>59</v>
      </c>
    </row>
    <row r="3" spans="2:15" x14ac:dyDescent="0.2">
      <c r="C3">
        <v>-14.843792000000001</v>
      </c>
      <c r="J3" t="s">
        <v>60</v>
      </c>
      <c r="K3">
        <v>0</v>
      </c>
      <c r="L3">
        <f>K3/$C$4</f>
        <v>0</v>
      </c>
      <c r="M3">
        <f>0</f>
        <v>0</v>
      </c>
      <c r="N3">
        <f>0</f>
        <v>0</v>
      </c>
    </row>
    <row r="4" spans="2:15" x14ac:dyDescent="0.2">
      <c r="C4">
        <f>C2-C3</f>
        <v>27.129322000000002</v>
      </c>
      <c r="J4">
        <v>1</v>
      </c>
      <c r="K4">
        <f>AVERAGE(C10:C11)</f>
        <v>1.011526825</v>
      </c>
      <c r="L4">
        <f t="shared" ref="L4:L11" si="0">K4/$C$4</f>
        <v>3.7285370603806461E-2</v>
      </c>
      <c r="M4">
        <f>D10-D11</f>
        <v>1.87485265</v>
      </c>
      <c r="N4">
        <f>AVERAGE(D10:D11)-$D$9</f>
        <v>0.15915836500000002</v>
      </c>
      <c r="O4">
        <f>D31-B31</f>
        <v>2.2187650000000012</v>
      </c>
    </row>
    <row r="5" spans="2:15" x14ac:dyDescent="0.2">
      <c r="J5">
        <v>2</v>
      </c>
      <c r="K5">
        <f>AVERAGE(C12:C13)</f>
        <v>2.3573153499999999</v>
      </c>
      <c r="L5">
        <f t="shared" si="0"/>
        <v>8.689178999755319E-2</v>
      </c>
      <c r="M5">
        <f>D12-D13</f>
        <v>3.2262947999999998</v>
      </c>
      <c r="N5">
        <f>AVERAGE(D12:D13)-$D$9</f>
        <v>0.41976524000000004</v>
      </c>
      <c r="O5">
        <f>D32-B32</f>
        <v>3.3452029999999979</v>
      </c>
    </row>
    <row r="6" spans="2:15" x14ac:dyDescent="0.2">
      <c r="J6">
        <v>3</v>
      </c>
      <c r="K6">
        <f>AVERAGE(C14:C15)</f>
        <v>3.7243255</v>
      </c>
      <c r="L6">
        <f t="shared" si="0"/>
        <v>0.13728044880738263</v>
      </c>
      <c r="M6">
        <f>D14-D15</f>
        <v>4.2095013999999997</v>
      </c>
      <c r="N6">
        <f>AVERAGE(D14:D15)-$D$9</f>
        <v>0.68052143999999992</v>
      </c>
      <c r="O6">
        <f t="shared" ref="O6:O12" si="1">D33-B33</f>
        <v>4.0051479999999984</v>
      </c>
    </row>
    <row r="7" spans="2:15" x14ac:dyDescent="0.2">
      <c r="J7">
        <v>4</v>
      </c>
      <c r="K7">
        <f>AVERAGE(C16:C17)</f>
        <v>6.8300430500000004</v>
      </c>
      <c r="L7">
        <f t="shared" si="0"/>
        <v>0.25175870779225518</v>
      </c>
      <c r="M7">
        <f>D16-D17</f>
        <v>5.6881722999999997</v>
      </c>
      <c r="N7">
        <f>AVERAGE(D16:D17)-$D$9</f>
        <v>1.1586689900000002</v>
      </c>
      <c r="O7">
        <f t="shared" si="1"/>
        <v>4.911722000000001</v>
      </c>
    </row>
    <row r="8" spans="2:15" x14ac:dyDescent="0.2">
      <c r="C8" t="s">
        <v>0</v>
      </c>
      <c r="D8" t="s">
        <v>1</v>
      </c>
      <c r="E8" t="s">
        <v>64</v>
      </c>
      <c r="F8" t="s">
        <v>65</v>
      </c>
      <c r="G8" t="s">
        <v>66</v>
      </c>
      <c r="J8">
        <v>5</v>
      </c>
      <c r="K8">
        <f>AVERAGE(C18:C19)</f>
        <v>16.104229500000002</v>
      </c>
      <c r="L8">
        <f t="shared" si="0"/>
        <v>0.59360972972343362</v>
      </c>
      <c r="M8">
        <f>D18-D19</f>
        <v>4.2875124500000004</v>
      </c>
      <c r="N8">
        <f>AVERAGE(D18:D19)-$D$9</f>
        <v>1.662559715</v>
      </c>
      <c r="O8">
        <f t="shared" si="1"/>
        <v>3.2996350000000021</v>
      </c>
    </row>
    <row r="9" spans="2:15" x14ac:dyDescent="0.2">
      <c r="B9" t="s">
        <v>38</v>
      </c>
      <c r="C9">
        <v>8.1196389999999997E-3</v>
      </c>
      <c r="D9">
        <v>-0.14849973999999999</v>
      </c>
      <c r="G9">
        <f>C2</f>
        <v>12.28553</v>
      </c>
      <c r="J9">
        <v>6</v>
      </c>
      <c r="K9">
        <f>AVERAGE(C20:C21)</f>
        <v>18.632061999999998</v>
      </c>
      <c r="L9">
        <f t="shared" si="0"/>
        <v>0.68678686478047613</v>
      </c>
      <c r="M9">
        <f>D20-D21</f>
        <v>3.1694056700000002</v>
      </c>
      <c r="N9">
        <f>AVERAGE(D20:D21)-$D$9</f>
        <v>1.8289136049999999</v>
      </c>
      <c r="O9">
        <f t="shared" si="1"/>
        <v>2.481698999999999</v>
      </c>
    </row>
    <row r="10" spans="2:15" x14ac:dyDescent="0.2">
      <c r="B10" t="s">
        <v>39</v>
      </c>
      <c r="C10">
        <v>1.0261494</v>
      </c>
      <c r="D10">
        <v>0.94808495000000004</v>
      </c>
      <c r="G10">
        <f>$C$2-C10</f>
        <v>11.2593806</v>
      </c>
      <c r="J10">
        <v>7</v>
      </c>
      <c r="K10">
        <f>AVERAGE(C22:C23)</f>
        <v>20.116885500000002</v>
      </c>
      <c r="L10">
        <f t="shared" si="0"/>
        <v>0.74151818095564648</v>
      </c>
      <c r="M10">
        <f>D22-D23</f>
        <v>2.5257905000000003</v>
      </c>
      <c r="N10">
        <f>AVERAGE(D22:D23)-$D$9</f>
        <v>1.93486819</v>
      </c>
      <c r="O10">
        <f t="shared" si="1"/>
        <v>2.0437060000000002</v>
      </c>
    </row>
    <row r="11" spans="2:15" x14ac:dyDescent="0.2">
      <c r="B11" t="s">
        <v>40</v>
      </c>
      <c r="C11">
        <v>0.99690425000000005</v>
      </c>
      <c r="D11">
        <v>-0.92676769999999997</v>
      </c>
      <c r="G11">
        <f t="shared" ref="G11:G26" si="2">$C$2-C11</f>
        <v>11.28862575</v>
      </c>
      <c r="J11">
        <v>8</v>
      </c>
      <c r="K11">
        <f>AVERAGE(C24:C25)</f>
        <v>22.241487500000002</v>
      </c>
      <c r="L11">
        <f t="shared" si="0"/>
        <v>0.81983204372007523</v>
      </c>
      <c r="M11">
        <f>D24-D25</f>
        <v>1.7404506</v>
      </c>
      <c r="N11">
        <f>AVERAGE(D24:D25)-$D$9</f>
        <v>2.1019202400000001</v>
      </c>
      <c r="O11">
        <f t="shared" si="1"/>
        <v>1.4469579999999986</v>
      </c>
    </row>
    <row r="12" spans="2:15" x14ac:dyDescent="0.2">
      <c r="B12" t="s">
        <v>41</v>
      </c>
      <c r="C12">
        <v>2.39194</v>
      </c>
      <c r="D12">
        <v>1.8844129000000001</v>
      </c>
      <c r="G12">
        <f t="shared" si="2"/>
        <v>9.8935899999999997</v>
      </c>
      <c r="J12">
        <v>9</v>
      </c>
      <c r="K12">
        <f>AVERAGE(C26:C27)</f>
        <v>27.156326</v>
      </c>
      <c r="L12">
        <v>1</v>
      </c>
      <c r="M12">
        <v>0</v>
      </c>
      <c r="N12">
        <f>AVERAGE(D26)-$D$9</f>
        <v>2.34167294</v>
      </c>
      <c r="O12">
        <f t="shared" si="1"/>
        <v>0</v>
      </c>
    </row>
    <row r="13" spans="2:15" x14ac:dyDescent="0.2">
      <c r="B13" t="s">
        <v>42</v>
      </c>
      <c r="C13">
        <v>2.3226906999999999</v>
      </c>
      <c r="D13">
        <v>-1.3418819</v>
      </c>
      <c r="G13">
        <f t="shared" si="2"/>
        <v>9.9628392999999988</v>
      </c>
    </row>
    <row r="14" spans="2:15" x14ac:dyDescent="0.2">
      <c r="B14" t="s">
        <v>43</v>
      </c>
      <c r="C14">
        <v>3.7519520000000002</v>
      </c>
      <c r="D14">
        <v>2.6367723999999999</v>
      </c>
      <c r="G14">
        <f t="shared" si="2"/>
        <v>8.5335779999999986</v>
      </c>
    </row>
    <row r="15" spans="2:15" x14ac:dyDescent="0.2">
      <c r="B15" t="s">
        <v>44</v>
      </c>
      <c r="C15">
        <v>3.6966990000000002</v>
      </c>
      <c r="D15">
        <v>-1.572729</v>
      </c>
      <c r="G15">
        <f t="shared" si="2"/>
        <v>8.588830999999999</v>
      </c>
    </row>
    <row r="16" spans="2:15" x14ac:dyDescent="0.2">
      <c r="B16" t="s">
        <v>45</v>
      </c>
      <c r="C16">
        <v>6.8701496000000004</v>
      </c>
      <c r="D16">
        <v>3.8542554</v>
      </c>
      <c r="G16">
        <f t="shared" si="2"/>
        <v>5.4153803999999992</v>
      </c>
    </row>
    <row r="17" spans="2:7" x14ac:dyDescent="0.2">
      <c r="B17" t="s">
        <v>46</v>
      </c>
      <c r="C17">
        <v>6.7899364999999996</v>
      </c>
      <c r="D17">
        <v>-1.8339169</v>
      </c>
      <c r="G17">
        <f t="shared" si="2"/>
        <v>5.4955935</v>
      </c>
    </row>
    <row r="18" spans="2:7" x14ac:dyDescent="0.2">
      <c r="B18" t="s">
        <v>47</v>
      </c>
      <c r="C18">
        <v>16.14573</v>
      </c>
      <c r="D18">
        <v>3.6578162000000001</v>
      </c>
      <c r="G18">
        <f t="shared" si="2"/>
        <v>-3.8602000000000007</v>
      </c>
    </row>
    <row r="19" spans="2:7" x14ac:dyDescent="0.2">
      <c r="B19" t="s">
        <v>48</v>
      </c>
      <c r="C19">
        <v>16.062729000000001</v>
      </c>
      <c r="D19">
        <v>-0.62969624999999996</v>
      </c>
      <c r="G19">
        <f t="shared" si="2"/>
        <v>-3.7771990000000013</v>
      </c>
    </row>
    <row r="20" spans="2:7" x14ac:dyDescent="0.2">
      <c r="B20" t="s">
        <v>49</v>
      </c>
      <c r="C20">
        <v>18.645664</v>
      </c>
      <c r="D20">
        <v>3.2651167000000001</v>
      </c>
      <c r="G20">
        <f t="shared" si="2"/>
        <v>-6.3601340000000004</v>
      </c>
    </row>
    <row r="21" spans="2:7" x14ac:dyDescent="0.2">
      <c r="B21" t="s">
        <v>50</v>
      </c>
      <c r="C21">
        <v>18.618459999999999</v>
      </c>
      <c r="D21">
        <v>9.5711030000000002E-2</v>
      </c>
      <c r="G21">
        <f t="shared" si="2"/>
        <v>-6.3329299999999993</v>
      </c>
    </row>
    <row r="22" spans="2:7" x14ac:dyDescent="0.2">
      <c r="B22" t="s">
        <v>51</v>
      </c>
      <c r="C22">
        <v>20.139828000000001</v>
      </c>
      <c r="D22">
        <v>3.0492637</v>
      </c>
      <c r="G22">
        <f t="shared" si="2"/>
        <v>-7.8542980000000018</v>
      </c>
    </row>
    <row r="23" spans="2:7" x14ac:dyDescent="0.2">
      <c r="B23" t="s">
        <v>52</v>
      </c>
      <c r="C23">
        <v>20.093942999999999</v>
      </c>
      <c r="D23">
        <v>0.52347319999999997</v>
      </c>
      <c r="G23">
        <f t="shared" si="2"/>
        <v>-7.8084129999999998</v>
      </c>
    </row>
    <row r="24" spans="2:7" x14ac:dyDescent="0.2">
      <c r="B24" t="s">
        <v>53</v>
      </c>
      <c r="C24">
        <v>22.256582000000002</v>
      </c>
      <c r="D24">
        <v>2.8236458</v>
      </c>
      <c r="G24">
        <f t="shared" si="2"/>
        <v>-9.971052000000002</v>
      </c>
    </row>
    <row r="25" spans="2:7" x14ac:dyDescent="0.2">
      <c r="B25" t="s">
        <v>54</v>
      </c>
      <c r="C25">
        <v>22.226393000000002</v>
      </c>
      <c r="D25">
        <v>1.0831952</v>
      </c>
      <c r="G25">
        <f t="shared" si="2"/>
        <v>-9.940863000000002</v>
      </c>
    </row>
    <row r="26" spans="2:7" x14ac:dyDescent="0.2">
      <c r="B26" t="s">
        <v>26</v>
      </c>
      <c r="C26">
        <v>27.156326</v>
      </c>
      <c r="D26">
        <v>2.1931731999999999</v>
      </c>
      <c r="G26">
        <f t="shared" si="2"/>
        <v>-14.870796</v>
      </c>
    </row>
    <row r="30" spans="2:7" x14ac:dyDescent="0.2">
      <c r="B30" t="s">
        <v>64</v>
      </c>
      <c r="D30" t="s">
        <v>65</v>
      </c>
    </row>
    <row r="31" spans="2:7" x14ac:dyDescent="0.2">
      <c r="B31">
        <v>18.830963000000001</v>
      </c>
      <c r="C31">
        <v>11.268325000000001</v>
      </c>
      <c r="D31">
        <v>21.049728000000002</v>
      </c>
      <c r="E31">
        <v>11.272306</v>
      </c>
    </row>
    <row r="32" spans="2:7" x14ac:dyDescent="0.2">
      <c r="B32">
        <v>18.248740000000002</v>
      </c>
      <c r="C32">
        <v>9.7459159999999994</v>
      </c>
      <c r="D32">
        <v>21.593942999999999</v>
      </c>
      <c r="E32">
        <v>9.9012910000000005</v>
      </c>
    </row>
    <row r="33" spans="2:5" x14ac:dyDescent="0.2">
      <c r="B33">
        <v>17.947523</v>
      </c>
      <c r="C33">
        <v>-9.4007159999999992</v>
      </c>
      <c r="D33">
        <v>21.952670999999999</v>
      </c>
      <c r="E33">
        <v>8.5548219999999997</v>
      </c>
    </row>
    <row r="34" spans="2:5" x14ac:dyDescent="0.2">
      <c r="B34">
        <v>17.534255999999999</v>
      </c>
      <c r="C34">
        <v>5.5765824000000004</v>
      </c>
      <c r="D34">
        <v>22.445978</v>
      </c>
      <c r="E34">
        <v>5.4949336000000004</v>
      </c>
    </row>
    <row r="35" spans="2:5" x14ac:dyDescent="0.2">
      <c r="B35">
        <v>18.382522999999999</v>
      </c>
      <c r="C35">
        <v>-3.8439562</v>
      </c>
      <c r="D35">
        <v>21.682158000000001</v>
      </c>
      <c r="E35">
        <v>-3.8072789999999999</v>
      </c>
    </row>
    <row r="36" spans="2:5" x14ac:dyDescent="0.2">
      <c r="B36">
        <v>18.789656000000001</v>
      </c>
      <c r="C36">
        <v>-6.312379</v>
      </c>
      <c r="D36">
        <v>21.271355</v>
      </c>
      <c r="E36">
        <v>-6.3684810000000001</v>
      </c>
    </row>
    <row r="37" spans="2:5" x14ac:dyDescent="0.2">
      <c r="B37">
        <v>19.031044000000001</v>
      </c>
      <c r="C37">
        <v>-7.8243390000000002</v>
      </c>
      <c r="D37">
        <v>21.074750000000002</v>
      </c>
      <c r="E37">
        <v>-7.8163356999999998</v>
      </c>
    </row>
    <row r="38" spans="2:5" x14ac:dyDescent="0.2">
      <c r="B38">
        <v>19.368872</v>
      </c>
      <c r="C38">
        <v>-9.9225510000000003</v>
      </c>
      <c r="D38">
        <v>20.815829999999998</v>
      </c>
      <c r="E38">
        <v>-9.9225510000000003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A566-5F6C-D940-A13C-EEA871AA5340}">
  <dimension ref="B4:D6"/>
  <sheetViews>
    <sheetView workbookViewId="0">
      <selection activeCell="D7" sqref="D7"/>
    </sheetView>
  </sheetViews>
  <sheetFormatPr baseColWidth="10" defaultRowHeight="16" x14ac:dyDescent="0.2"/>
  <sheetData>
    <row r="4" spans="2:4" x14ac:dyDescent="0.2">
      <c r="B4">
        <v>26.399061</v>
      </c>
      <c r="C4">
        <v>-1.5359596</v>
      </c>
    </row>
    <row r="5" spans="2:4" x14ac:dyDescent="0.2">
      <c r="B5">
        <v>26.955185</v>
      </c>
      <c r="C5">
        <v>1.2120382999999999</v>
      </c>
    </row>
    <row r="6" spans="2:4" x14ac:dyDescent="0.2">
      <c r="B6">
        <f>B5-B4</f>
        <v>0.55612400000000051</v>
      </c>
      <c r="C6">
        <f>C5-C4</f>
        <v>2.7479978999999997</v>
      </c>
      <c r="D6">
        <f>SQRT(B6^2+C6^2)</f>
        <v>2.8037058265410817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D74-BAB0-7E49-8699-AACD1A54FBC0}">
  <dimension ref="A2:I19"/>
  <sheetViews>
    <sheetView workbookViewId="0">
      <selection activeCell="E2" sqref="E2:I2"/>
    </sheetView>
  </sheetViews>
  <sheetFormatPr baseColWidth="10" defaultRowHeight="16" x14ac:dyDescent="0.2"/>
  <sheetData>
    <row r="2" spans="1:9" x14ac:dyDescent="0.2">
      <c r="A2" t="s">
        <v>61</v>
      </c>
      <c r="B2">
        <v>13.744892999999999</v>
      </c>
      <c r="C2">
        <v>-3.2811767999999999</v>
      </c>
      <c r="E2" t="s">
        <v>91</v>
      </c>
      <c r="F2" t="s">
        <v>80</v>
      </c>
      <c r="G2" t="s">
        <v>82</v>
      </c>
      <c r="H2" t="s">
        <v>28</v>
      </c>
      <c r="I2" t="s">
        <v>81</v>
      </c>
    </row>
    <row r="3" spans="1:9" x14ac:dyDescent="0.2">
      <c r="A3" t="s">
        <v>67</v>
      </c>
      <c r="B3">
        <v>13.714544999999999</v>
      </c>
      <c r="C3">
        <v>-2.5908310000000001</v>
      </c>
      <c r="E3">
        <v>0</v>
      </c>
      <c r="F3">
        <f>AVERAGE(C3:C4)-$C$2</f>
        <v>0.69336030000000015</v>
      </c>
      <c r="G3">
        <f>F3/$B$18</f>
        <v>0.20943327666204711</v>
      </c>
      <c r="H3">
        <f>B4-B3</f>
        <v>0.12448700000000024</v>
      </c>
      <c r="I3">
        <f>H3/$B$18</f>
        <v>3.7601980257347158E-2</v>
      </c>
    </row>
    <row r="4" spans="1:9" x14ac:dyDescent="0.2">
      <c r="A4" t="s">
        <v>68</v>
      </c>
      <c r="B4">
        <v>13.839032</v>
      </c>
      <c r="C4">
        <v>-2.5848019999999998</v>
      </c>
      <c r="E4">
        <f>E3+1</f>
        <v>1</v>
      </c>
      <c r="F4">
        <f>AVERAGE(C5:C6)-$C$2</f>
        <v>0.89163609999999993</v>
      </c>
      <c r="G4">
        <f t="shared" ref="G4:G9" si="0">F4/$B$18</f>
        <v>0.26932356815521258</v>
      </c>
      <c r="H4">
        <f>B6-B5</f>
        <v>0.44143899999999903</v>
      </c>
      <c r="I4">
        <f t="shared" ref="I4:I9" si="1">H4/$B$18</f>
        <v>0.1333390680378112</v>
      </c>
    </row>
    <row r="5" spans="1:9" x14ac:dyDescent="0.2">
      <c r="A5" t="s">
        <v>69</v>
      </c>
      <c r="B5">
        <v>13.623392000000001</v>
      </c>
      <c r="C5">
        <v>-2.3873668000000001</v>
      </c>
      <c r="E5">
        <f t="shared" ref="E5:E9" si="2">E4+1</f>
        <v>2</v>
      </c>
      <c r="F5">
        <f>AVERAGE(C7:C8)-$C$2</f>
        <v>1.2368172999999998</v>
      </c>
      <c r="G5">
        <f t="shared" si="0"/>
        <v>0.37358744042787861</v>
      </c>
      <c r="H5">
        <f>B8-B7</f>
        <v>0.4414049999999996</v>
      </c>
      <c r="I5">
        <f t="shared" si="1"/>
        <v>0.13332879815156826</v>
      </c>
    </row>
    <row r="6" spans="1:9" x14ac:dyDescent="0.2">
      <c r="A6" t="s">
        <v>70</v>
      </c>
      <c r="B6">
        <v>14.064831</v>
      </c>
      <c r="C6">
        <v>-2.3917145999999998</v>
      </c>
      <c r="E6">
        <f t="shared" si="2"/>
        <v>3</v>
      </c>
      <c r="F6">
        <f>AVERAGE(C9:C10)-$C$2</f>
        <v>2.1817875</v>
      </c>
      <c r="G6">
        <f t="shared" si="0"/>
        <v>0.65902086563839324</v>
      </c>
      <c r="H6">
        <f>B10-B9</f>
        <v>0.44709899999999969</v>
      </c>
      <c r="I6">
        <f t="shared" si="1"/>
        <v>0.13504870204181652</v>
      </c>
    </row>
    <row r="7" spans="1:9" x14ac:dyDescent="0.2">
      <c r="A7" t="s">
        <v>71</v>
      </c>
      <c r="B7">
        <v>13.611065</v>
      </c>
      <c r="C7">
        <v>-2.0478450000000001</v>
      </c>
      <c r="E7">
        <f t="shared" si="2"/>
        <v>4</v>
      </c>
      <c r="F7">
        <f>AVERAGE(C11:C12)-$C$2</f>
        <v>3.1040030700000001</v>
      </c>
      <c r="G7">
        <f t="shared" si="0"/>
        <v>0.93758113021347411</v>
      </c>
      <c r="H7">
        <f>B12-B11</f>
        <v>0.30558299999999861</v>
      </c>
      <c r="I7">
        <f t="shared" si="1"/>
        <v>9.2303019054044533E-2</v>
      </c>
    </row>
    <row r="8" spans="1:9" x14ac:dyDescent="0.2">
      <c r="A8" t="s">
        <v>72</v>
      </c>
      <c r="B8">
        <v>14.05247</v>
      </c>
      <c r="C8">
        <v>-2.0408740000000001</v>
      </c>
      <c r="E8">
        <f t="shared" si="2"/>
        <v>5</v>
      </c>
      <c r="F8">
        <f>AVERAGE(C13:C14)-$C$2</f>
        <v>3.2540659194999999</v>
      </c>
      <c r="G8">
        <f t="shared" si="0"/>
        <v>0.9829084359101351</v>
      </c>
      <c r="H8">
        <f>B14-B13</f>
        <v>0.14148199999999989</v>
      </c>
      <c r="I8">
        <f t="shared" si="1"/>
        <v>4.2735413101528487E-2</v>
      </c>
    </row>
    <row r="9" spans="1:9" x14ac:dyDescent="0.2">
      <c r="A9" t="s">
        <v>73</v>
      </c>
      <c r="B9">
        <v>13.562965</v>
      </c>
      <c r="C9">
        <v>-1.0972238000000001</v>
      </c>
      <c r="E9">
        <f t="shared" si="2"/>
        <v>6</v>
      </c>
      <c r="F9">
        <f>B18</f>
        <v>3.3106501079999999</v>
      </c>
      <c r="G9">
        <f t="shared" si="0"/>
        <v>1</v>
      </c>
      <c r="H9">
        <v>0</v>
      </c>
      <c r="I9">
        <f t="shared" si="1"/>
        <v>0</v>
      </c>
    </row>
    <row r="10" spans="1:9" x14ac:dyDescent="0.2">
      <c r="A10" t="s">
        <v>74</v>
      </c>
      <c r="B10">
        <v>14.010064</v>
      </c>
      <c r="C10">
        <v>-1.1015547999999999</v>
      </c>
    </row>
    <row r="11" spans="1:9" x14ac:dyDescent="0.2">
      <c r="A11" t="s">
        <v>75</v>
      </c>
      <c r="B11">
        <v>13.548923500000001</v>
      </c>
      <c r="C11">
        <v>-0.18045734999999999</v>
      </c>
    </row>
    <row r="12" spans="1:9" x14ac:dyDescent="0.2">
      <c r="A12" t="s">
        <v>76</v>
      </c>
      <c r="B12">
        <v>13.854506499999999</v>
      </c>
      <c r="C12">
        <v>-0.17389010999999999</v>
      </c>
    </row>
    <row r="13" spans="1:9" x14ac:dyDescent="0.2">
      <c r="A13" t="s">
        <v>77</v>
      </c>
      <c r="B13">
        <v>13.661654</v>
      </c>
      <c r="C13">
        <v>-2.7321061000000001E-2</v>
      </c>
    </row>
    <row r="14" spans="1:9" x14ac:dyDescent="0.2">
      <c r="A14" t="s">
        <v>78</v>
      </c>
      <c r="B14">
        <v>13.803136</v>
      </c>
      <c r="C14">
        <v>-2.69007E-2</v>
      </c>
    </row>
    <row r="15" spans="1:9" x14ac:dyDescent="0.2">
      <c r="A15" t="s">
        <v>26</v>
      </c>
      <c r="B15">
        <v>13.729398</v>
      </c>
      <c r="C15">
        <v>2.9473308E-2</v>
      </c>
    </row>
    <row r="18" spans="1:2" x14ac:dyDescent="0.2">
      <c r="A18" t="s">
        <v>79</v>
      </c>
      <c r="B18">
        <f>C15-C2</f>
        <v>3.3106501079999999</v>
      </c>
    </row>
    <row r="19" spans="1:2" x14ac:dyDescent="0.2">
      <c r="A19" t="s">
        <v>83</v>
      </c>
      <c r="B19">
        <f>B18*2</f>
        <v>6.6213002159999998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7528-F9C8-EB45-A1FA-8FC0ED78CBAE}">
  <dimension ref="B3:K17"/>
  <sheetViews>
    <sheetView tabSelected="1" zoomScale="114" workbookViewId="0">
      <selection activeCell="H11" sqref="H11"/>
    </sheetView>
  </sheetViews>
  <sheetFormatPr baseColWidth="10" defaultRowHeight="16" x14ac:dyDescent="0.2"/>
  <sheetData>
    <row r="3" spans="2:11" x14ac:dyDescent="0.2">
      <c r="B3" t="s">
        <v>61</v>
      </c>
      <c r="C3">
        <v>25.193256000000002</v>
      </c>
      <c r="D3">
        <v>-3.2485175000000002</v>
      </c>
      <c r="G3" t="s">
        <v>91</v>
      </c>
      <c r="H3" t="s">
        <v>80</v>
      </c>
      <c r="I3" t="s">
        <v>82</v>
      </c>
      <c r="J3" t="s">
        <v>28</v>
      </c>
      <c r="K3" t="s">
        <v>81</v>
      </c>
    </row>
    <row r="4" spans="2:11" x14ac:dyDescent="0.2">
      <c r="B4" t="s">
        <v>84</v>
      </c>
      <c r="C4">
        <v>24.963111999999999</v>
      </c>
      <c r="D4">
        <v>-3.5008650000000001</v>
      </c>
      <c r="G4">
        <v>0</v>
      </c>
      <c r="H4">
        <f>$D$3-AVERAGE(D4:D5)</f>
        <v>0.25103354999999983</v>
      </c>
      <c r="I4">
        <f>H4/$D$16</f>
        <v>9.1339913900895547E-2</v>
      </c>
      <c r="J4">
        <f>C5-C4</f>
        <v>0.43756500000000287</v>
      </c>
      <c r="K4">
        <f>J4/$D$16</f>
        <v>0.15921039010939236</v>
      </c>
    </row>
    <row r="5" spans="2:11" x14ac:dyDescent="0.2">
      <c r="B5" t="s">
        <v>68</v>
      </c>
      <c r="C5">
        <v>25.400677000000002</v>
      </c>
      <c r="D5">
        <v>-3.4982370999999999</v>
      </c>
      <c r="G5">
        <f>G4+1</f>
        <v>1</v>
      </c>
      <c r="H5">
        <f>$D$3-AVERAGE(D6:D7)</f>
        <v>0.4729947000000001</v>
      </c>
      <c r="I5">
        <f t="shared" ref="I5:I9" si="0">H5/$D$16</f>
        <v>0.17210167793739106</v>
      </c>
      <c r="J5">
        <f>C7-C6</f>
        <v>0.55342800000000025</v>
      </c>
      <c r="K5">
        <f t="shared" ref="K5:K9" si="1">J5/$D$16</f>
        <v>0.2013677688513941</v>
      </c>
    </row>
    <row r="6" spans="2:11" x14ac:dyDescent="0.2">
      <c r="B6" t="s">
        <v>85</v>
      </c>
      <c r="C6">
        <v>24.912946999999999</v>
      </c>
      <c r="D6">
        <v>-3.7199566000000002</v>
      </c>
      <c r="G6">
        <f t="shared" ref="G6:G12" si="2">G5+1</f>
        <v>2</v>
      </c>
      <c r="H6">
        <f>$D$3-AVERAGE(D8:D9)</f>
        <v>0.92339020000000005</v>
      </c>
      <c r="I6">
        <f t="shared" si="0"/>
        <v>0.33598051481537344</v>
      </c>
      <c r="J6">
        <f>C9-C8</f>
        <v>0.60482999999999976</v>
      </c>
      <c r="K6">
        <f t="shared" si="1"/>
        <v>0.22007066435812533</v>
      </c>
    </row>
    <row r="7" spans="2:11" x14ac:dyDescent="0.2">
      <c r="B7" t="s">
        <v>86</v>
      </c>
      <c r="C7">
        <v>25.466374999999999</v>
      </c>
      <c r="D7">
        <v>-3.7230677999999999</v>
      </c>
      <c r="G7">
        <f t="shared" si="2"/>
        <v>3</v>
      </c>
      <c r="H7">
        <f>$D$3-AVERAGE(D10:D11)</f>
        <v>1.2097375000000001</v>
      </c>
      <c r="I7">
        <f t="shared" si="0"/>
        <v>0.44016952751010657</v>
      </c>
      <c r="J7">
        <f>C11-C10</f>
        <v>0.59207599999999871</v>
      </c>
      <c r="K7">
        <f t="shared" si="1"/>
        <v>0.21543005252798503</v>
      </c>
    </row>
    <row r="8" spans="2:11" x14ac:dyDescent="0.2">
      <c r="B8" t="s">
        <v>87</v>
      </c>
      <c r="C8">
        <v>24.896387000000001</v>
      </c>
      <c r="D8">
        <v>-4.1769413999999996</v>
      </c>
      <c r="G8">
        <f t="shared" si="2"/>
        <v>4</v>
      </c>
      <c r="H8">
        <f>$D$3-AVERAGE(D12:D13)</f>
        <v>2.6770979999999991</v>
      </c>
      <c r="I8">
        <f t="shared" si="0"/>
        <v>0.97407657591688346</v>
      </c>
      <c r="J8">
        <f>C13-C12</f>
        <v>0.48904199999999776</v>
      </c>
      <c r="K8">
        <f t="shared" si="1"/>
        <v>0.17794057477146616</v>
      </c>
    </row>
    <row r="9" spans="2:11" x14ac:dyDescent="0.2">
      <c r="B9" t="s">
        <v>88</v>
      </c>
      <c r="C9">
        <v>25.501217</v>
      </c>
      <c r="D9">
        <v>-4.166874</v>
      </c>
      <c r="G9">
        <f t="shared" si="2"/>
        <v>5</v>
      </c>
      <c r="H9">
        <f>$D$3-AVERAGE(D14:D15)</f>
        <v>2.7483445</v>
      </c>
      <c r="I9">
        <f t="shared" si="0"/>
        <v>1</v>
      </c>
      <c r="J9">
        <v>0</v>
      </c>
      <c r="K9">
        <f t="shared" si="1"/>
        <v>0</v>
      </c>
    </row>
    <row r="10" spans="2:11" x14ac:dyDescent="0.2">
      <c r="B10" t="s">
        <v>89</v>
      </c>
      <c r="C10">
        <v>24.904484</v>
      </c>
      <c r="D10">
        <v>-4.4535980000000004</v>
      </c>
    </row>
    <row r="11" spans="2:11" x14ac:dyDescent="0.2">
      <c r="B11" t="s">
        <v>90</v>
      </c>
      <c r="C11">
        <v>25.496559999999999</v>
      </c>
      <c r="D11">
        <v>-4.4629120000000002</v>
      </c>
    </row>
    <row r="12" spans="2:11" x14ac:dyDescent="0.2">
      <c r="B12" t="s">
        <v>71</v>
      </c>
      <c r="C12">
        <v>24.926203000000001</v>
      </c>
      <c r="D12">
        <v>-5.9270839999999998</v>
      </c>
    </row>
    <row r="13" spans="2:11" x14ac:dyDescent="0.2">
      <c r="B13" t="s">
        <v>72</v>
      </c>
      <c r="C13">
        <v>25.415244999999999</v>
      </c>
      <c r="D13">
        <v>-5.9241469999999996</v>
      </c>
    </row>
    <row r="14" spans="2:11" x14ac:dyDescent="0.2">
      <c r="B14" t="s">
        <v>26</v>
      </c>
      <c r="C14">
        <v>25.093933</v>
      </c>
      <c r="D14">
        <v>-5.9968620000000001</v>
      </c>
    </row>
    <row r="16" spans="2:11" x14ac:dyDescent="0.2">
      <c r="C16" t="s">
        <v>79</v>
      </c>
      <c r="D16">
        <f>D3-D14</f>
        <v>2.7483445</v>
      </c>
      <c r="E16">
        <v>2.75</v>
      </c>
    </row>
    <row r="17" spans="3:5" x14ac:dyDescent="0.2">
      <c r="C17" t="s">
        <v>83</v>
      </c>
      <c r="D17">
        <f>D16*2</f>
        <v>5.4966889999999999</v>
      </c>
      <c r="E17">
        <v>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View Wing</vt:lpstr>
      <vt:lpstr>Tail Top View</vt:lpstr>
      <vt:lpstr>Fuselage</vt:lpstr>
      <vt:lpstr>Boom Calcs</vt:lpstr>
      <vt:lpstr>Front Rotors</vt:lpstr>
      <vt:lpstr>Lift Rotors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Botero</dc:creator>
  <cp:lastModifiedBy>Emilio Botero</cp:lastModifiedBy>
  <dcterms:created xsi:type="dcterms:W3CDTF">2022-10-20T23:16:27Z</dcterms:created>
  <dcterms:modified xsi:type="dcterms:W3CDTF">2022-10-24T20:57:55Z</dcterms:modified>
</cp:coreProperties>
</file>