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mi\Documents\AA folder\BI PROJECT\DUE THE 28_05_21\"/>
    </mc:Choice>
  </mc:AlternateContent>
  <xr:revisionPtr revIDLastSave="0" documentId="13_ncr:1_{7526351D-B185-4400-9F80-64567F98258D}" xr6:coauthVersionLast="46" xr6:coauthVersionMax="46" xr10:uidLastSave="{00000000-0000-0000-0000-000000000000}"/>
  <bookViews>
    <workbookView xWindow="-120" yWindow="-120" windowWidth="29040" windowHeight="15990" firstSheet="1" activeTab="1" xr2:uid="{00000000-000D-0000-FFFF-FFFF00000000}"/>
  </bookViews>
  <sheets>
    <sheet name="Summary stat" sheetId="11" r:id="rId1"/>
    <sheet name="Graph" sheetId="7" r:id="rId2"/>
    <sheet name="Tables and dataset" sheetId="1" r:id="rId3"/>
    <sheet name="Expired product" sheetId="8" r:id="rId4"/>
  </sheets>
  <definedNames>
    <definedName name="_xlnm._FilterDatabase" localSheetId="2" hidden="1">'Tables and dataset'!$B$1:$B$99</definedName>
  </definedNames>
  <calcPr calcId="181029"/>
</workbook>
</file>

<file path=xl/calcChain.xml><?xml version="1.0" encoding="utf-8"?>
<calcChain xmlns="http://schemas.openxmlformats.org/spreadsheetml/2006/main">
  <c r="AD79" i="1" l="1"/>
  <c r="Y127" i="1"/>
  <c r="Y126" i="1"/>
  <c r="Y125" i="1"/>
  <c r="X127" i="1"/>
  <c r="X126" i="1"/>
  <c r="X125" i="1"/>
  <c r="W127" i="1"/>
  <c r="W126" i="1"/>
  <c r="W125" i="1"/>
  <c r="AG72" i="1"/>
  <c r="AF72" i="1"/>
  <c r="AE72" i="1"/>
  <c r="AD72" i="1"/>
  <c r="Y150" i="1"/>
  <c r="X150" i="1"/>
  <c r="W119" i="1"/>
  <c r="W138" i="1" s="1"/>
  <c r="W140" i="1" s="1"/>
  <c r="W150" i="1" s="1"/>
  <c r="Y91" i="1"/>
  <c r="X91" i="1"/>
  <c r="W91" i="1"/>
  <c r="Y90" i="1"/>
  <c r="X90" i="1"/>
  <c r="W90" i="1"/>
  <c r="Y89" i="1"/>
  <c r="X89" i="1"/>
  <c r="W120" i="1"/>
  <c r="W118" i="1"/>
  <c r="X96" i="1"/>
  <c r="X143" i="1"/>
  <c r="Z145" i="1"/>
  <c r="Z144" i="1"/>
  <c r="Z139" i="1"/>
  <c r="Z138" i="1"/>
  <c r="Z137" i="1"/>
  <c r="Y146" i="1"/>
  <c r="W146" i="1"/>
  <c r="X140" i="1"/>
  <c r="Y140" i="1"/>
  <c r="Y145" i="1"/>
  <c r="Y144" i="1"/>
  <c r="Y143" i="1"/>
  <c r="X145" i="1"/>
  <c r="X144" i="1"/>
  <c r="W145" i="1"/>
  <c r="W144" i="1"/>
  <c r="W143" i="1"/>
  <c r="Y139" i="1"/>
  <c r="Y137" i="1"/>
  <c r="Y138" i="1"/>
  <c r="X139" i="1"/>
  <c r="X138" i="1"/>
  <c r="X137" i="1"/>
  <c r="W139" i="1"/>
  <c r="W137" i="1"/>
  <c r="Y120" i="1"/>
  <c r="Y119" i="1"/>
  <c r="Y118" i="1"/>
  <c r="X120" i="1"/>
  <c r="X119" i="1"/>
  <c r="X118" i="1"/>
  <c r="J8" i="8"/>
  <c r="J9" i="8"/>
  <c r="W114" i="1"/>
  <c r="Y55" i="1"/>
  <c r="X55" i="1"/>
  <c r="W55" i="1"/>
  <c r="W112" i="1"/>
  <c r="Z134" i="1"/>
  <c r="Z133" i="1"/>
  <c r="Z132" i="1"/>
  <c r="Y133" i="1"/>
  <c r="Y134" i="1" s="1"/>
  <c r="Y132" i="1"/>
  <c r="X146" i="1" l="1"/>
  <c r="Z143" i="1"/>
  <c r="E92" i="1"/>
  <c r="X132" i="1"/>
  <c r="X133" i="1" s="1"/>
  <c r="X134" i="1" s="1"/>
  <c r="W133" i="1"/>
  <c r="W134" i="1" s="1"/>
  <c r="W132" i="1"/>
  <c r="W99" i="1"/>
  <c r="AB62" i="1"/>
  <c r="AB63" i="1"/>
  <c r="AB64" i="1"/>
  <c r="W113" i="1"/>
  <c r="X113" i="1" s="1"/>
  <c r="Y113" i="1" s="1"/>
  <c r="Y98" i="1"/>
  <c r="X98" i="1"/>
  <c r="AE11" i="8"/>
  <c r="AE10" i="8"/>
  <c r="AB10" i="8"/>
  <c r="AB9" i="8"/>
  <c r="AE9" i="8"/>
  <c r="AA9" i="8"/>
  <c r="AE8" i="8"/>
  <c r="AA8" i="8"/>
  <c r="Z8" i="8"/>
  <c r="AD7" i="8"/>
  <c r="AA7" i="8"/>
  <c r="Z7" i="8"/>
  <c r="AE7" i="8"/>
  <c r="Y7" i="8"/>
  <c r="AD6" i="8"/>
  <c r="Y6" i="8"/>
  <c r="X6" i="8"/>
  <c r="Y5" i="8"/>
  <c r="X5" i="8"/>
  <c r="AD5" i="8" s="1"/>
  <c r="Y97" i="1"/>
  <c r="X97" i="1"/>
  <c r="Y96" i="1"/>
  <c r="W86" i="1"/>
  <c r="X86" i="1" s="1"/>
  <c r="Y86" i="1" s="1"/>
  <c r="W85" i="1"/>
  <c r="X85" i="1" s="1"/>
  <c r="W84" i="1"/>
  <c r="X84" i="1" s="1"/>
  <c r="Y84" i="1" s="1"/>
  <c r="Y80" i="1"/>
  <c r="Y78" i="1"/>
  <c r="Y79" i="1"/>
  <c r="X80" i="1"/>
  <c r="X79" i="1"/>
  <c r="X78" i="1"/>
  <c r="W80" i="1"/>
  <c r="W79" i="1"/>
  <c r="W78" i="1"/>
  <c r="X65" i="1"/>
  <c r="W65" i="1"/>
  <c r="W71" i="1"/>
  <c r="Y71" i="1" s="1"/>
  <c r="W70" i="1"/>
  <c r="Y70" i="1" s="1"/>
  <c r="W69" i="1"/>
  <c r="X69" i="1" s="1"/>
  <c r="W115" i="1" l="1"/>
  <c r="AD70" i="1" s="1"/>
  <c r="X81" i="1"/>
  <c r="X99" i="1"/>
  <c r="Y99" i="1"/>
  <c r="Z78" i="1"/>
  <c r="AA78" i="1" s="1"/>
  <c r="W81" i="1"/>
  <c r="AB65" i="1"/>
  <c r="AC65" i="1" s="1"/>
  <c r="Y81" i="1"/>
  <c r="Z80" i="1"/>
  <c r="AA80" i="1" s="1"/>
  <c r="X114" i="1"/>
  <c r="Y114" i="1" s="1"/>
  <c r="Z113" i="1"/>
  <c r="AE77" i="1" s="1"/>
  <c r="W89" i="1"/>
  <c r="X112" i="1"/>
  <c r="Z79" i="1"/>
  <c r="AA79" i="1" s="1"/>
  <c r="X70" i="1"/>
  <c r="Z70" i="1" s="1"/>
  <c r="AA70" i="1" s="1"/>
  <c r="Y85" i="1"/>
  <c r="Y65" i="1"/>
  <c r="X71" i="1"/>
  <c r="Z71" i="1" s="1"/>
  <c r="AA71" i="1" s="1"/>
  <c r="W72" i="1"/>
  <c r="Y69" i="1"/>
  <c r="Y112" i="1" l="1"/>
  <c r="Y128" i="1" s="1"/>
  <c r="X115" i="1"/>
  <c r="AE70" i="1" s="1"/>
  <c r="Z114" i="1"/>
  <c r="AF77" i="1" s="1"/>
  <c r="Z112" i="1"/>
  <c r="AD77" i="1" s="1"/>
  <c r="Z91" i="1"/>
  <c r="AF78" i="1" s="1"/>
  <c r="Z127" i="1"/>
  <c r="AF79" i="1" s="1"/>
  <c r="Z90" i="1"/>
  <c r="AE78" i="1" s="1"/>
  <c r="Z126" i="1"/>
  <c r="AE79" i="1" s="1"/>
  <c r="W92" i="1"/>
  <c r="AD71" i="1" s="1"/>
  <c r="Z89" i="1"/>
  <c r="AD78" i="1" s="1"/>
  <c r="X92" i="1"/>
  <c r="AE71" i="1" s="1"/>
  <c r="Y92" i="1"/>
  <c r="AF71" i="1" s="1"/>
  <c r="X72" i="1"/>
  <c r="Z69" i="1"/>
  <c r="Y7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AC63" i="1"/>
  <c r="AC64" i="1"/>
  <c r="AC62" i="1"/>
  <c r="Y63" i="1"/>
  <c r="Z63" i="1" s="1"/>
  <c r="Y64" i="1"/>
  <c r="Z64" i="1" s="1"/>
  <c r="Y62" i="1"/>
  <c r="Z62" i="1" s="1"/>
  <c r="Y52" i="1"/>
  <c r="Y56" i="1" s="1"/>
  <c r="Y53" i="1"/>
  <c r="X53" i="1"/>
  <c r="W53" i="1"/>
  <c r="X52" i="1"/>
  <c r="W52" i="1"/>
  <c r="W56" i="1" s="1"/>
  <c r="S9" i="8"/>
  <c r="S10" i="8" s="1"/>
  <c r="T10" i="8" s="1"/>
  <c r="R8" i="8"/>
  <c r="R9" i="8" s="1"/>
  <c r="R10" i="8" s="1"/>
  <c r="U10" i="8" s="1"/>
  <c r="Q7" i="8"/>
  <c r="Q8" i="8" s="1"/>
  <c r="Q9" i="8" s="1"/>
  <c r="P6" i="8"/>
  <c r="P7" i="8" s="1"/>
  <c r="P8" i="8" s="1"/>
  <c r="O5" i="8"/>
  <c r="O6" i="8" s="1"/>
  <c r="O7" i="8" s="1"/>
  <c r="N4" i="8"/>
  <c r="N5" i="8" s="1"/>
  <c r="I9" i="8"/>
  <c r="H8" i="8"/>
  <c r="G7" i="8"/>
  <c r="F6" i="8"/>
  <c r="E5" i="8"/>
  <c r="C11" i="8"/>
  <c r="B11" i="8"/>
  <c r="K11" i="8"/>
  <c r="J5" i="8"/>
  <c r="J6" i="8"/>
  <c r="J7" i="8"/>
  <c r="J10" i="8"/>
  <c r="J4" i="8"/>
  <c r="K10" i="8"/>
  <c r="H10" i="8"/>
  <c r="K9" i="8"/>
  <c r="G9" i="8"/>
  <c r="K8" i="8"/>
  <c r="F8" i="8"/>
  <c r="K7" i="8"/>
  <c r="E7" i="8"/>
  <c r="D6" i="8"/>
  <c r="D5" i="8"/>
  <c r="AA16" i="1"/>
  <c r="Y17" i="1"/>
  <c r="Y16" i="1"/>
  <c r="Y15" i="1"/>
  <c r="AA9" i="1"/>
  <c r="AA8" i="1"/>
  <c r="AA7" i="1"/>
  <c r="Z9" i="1"/>
  <c r="Z8" i="1"/>
  <c r="Z7" i="1"/>
  <c r="Y9" i="1"/>
  <c r="Y8" i="1"/>
  <c r="Y7" i="1"/>
  <c r="AA6" i="1"/>
  <c r="AA5" i="1"/>
  <c r="AA4" i="1"/>
  <c r="Z6" i="1"/>
  <c r="Z5" i="1"/>
  <c r="Z4" i="1"/>
  <c r="Y6" i="1"/>
  <c r="Y5" i="1"/>
  <c r="Y4" i="1"/>
  <c r="AG78" i="1" l="1"/>
  <c r="AG77" i="1"/>
  <c r="W128" i="1"/>
  <c r="AG71" i="1"/>
  <c r="X128" i="1"/>
  <c r="X56" i="1"/>
  <c r="Y115" i="1"/>
  <c r="AF70" i="1" s="1"/>
  <c r="AG70" i="1" s="1"/>
  <c r="Z125" i="1"/>
  <c r="AG79" i="1" s="1"/>
  <c r="Z65" i="1"/>
  <c r="Z72" i="1"/>
  <c r="AA69" i="1"/>
  <c r="T8" i="8"/>
  <c r="U8" i="8"/>
  <c r="T7" i="8"/>
  <c r="U7" i="8"/>
  <c r="T9" i="8"/>
  <c r="U9" i="8"/>
  <c r="N6" i="8"/>
  <c r="T5" i="8"/>
  <c r="AB7" i="1"/>
  <c r="AB8" i="1"/>
  <c r="AB6" i="1"/>
  <c r="AB4" i="1"/>
  <c r="AB9" i="1"/>
  <c r="AB5" i="1"/>
  <c r="U6" i="8" l="1"/>
  <c r="U11" i="8" s="1"/>
  <c r="T6" i="8"/>
</calcChain>
</file>

<file path=xl/sharedStrings.xml><?xml version="1.0" encoding="utf-8"?>
<sst xmlns="http://schemas.openxmlformats.org/spreadsheetml/2006/main" count="262" uniqueCount="110">
  <si>
    <t>Date</t>
  </si>
  <si>
    <t>A-Quantity of cans</t>
  </si>
  <si>
    <t>A-Price</t>
  </si>
  <si>
    <t>A-Sales</t>
  </si>
  <si>
    <t>B-Quantity of cans</t>
  </si>
  <si>
    <t>B-Price</t>
  </si>
  <si>
    <t>B-Sales</t>
  </si>
  <si>
    <t>C-Quantity of cans</t>
  </si>
  <si>
    <t>C-Price</t>
  </si>
  <si>
    <t>C-Sales</t>
  </si>
  <si>
    <t>DECEMBER</t>
  </si>
  <si>
    <t>JANUARY</t>
  </si>
  <si>
    <t>FEBRUARY</t>
  </si>
  <si>
    <t>BRAND</t>
  </si>
  <si>
    <t>TOTAL</t>
  </si>
  <si>
    <t>A-PROFIT EXPECTED</t>
  </si>
  <si>
    <t>B-PROFIT EXPECTED</t>
  </si>
  <si>
    <t>C-PROFIT EXPECTED</t>
  </si>
  <si>
    <t>DECEMBER-SALES</t>
  </si>
  <si>
    <t>DECEMBER-PURCHASE</t>
  </si>
  <si>
    <t>JANUARY-PURCHASE</t>
  </si>
  <si>
    <t>JANUARY-SALES</t>
  </si>
  <si>
    <t>FEBRUARY-PURCHASE</t>
  </si>
  <si>
    <t>FEBRUARY-SALES</t>
  </si>
  <si>
    <t>day</t>
  </si>
  <si>
    <t>sales</t>
  </si>
  <si>
    <t>14-Fev</t>
  </si>
  <si>
    <t>29 -fev</t>
  </si>
  <si>
    <t>date</t>
  </si>
  <si>
    <t>stock</t>
  </si>
  <si>
    <t>expire</t>
  </si>
  <si>
    <t>brand A</t>
  </si>
  <si>
    <t>lot1</t>
  </si>
  <si>
    <t>lot2</t>
  </si>
  <si>
    <t>lot3</t>
  </si>
  <si>
    <t>lot4</t>
  </si>
  <si>
    <t>lot5</t>
  </si>
  <si>
    <t>lot6</t>
  </si>
  <si>
    <t>Column1</t>
  </si>
  <si>
    <t>brand B</t>
  </si>
  <si>
    <t>brand C</t>
  </si>
  <si>
    <t>Achat</t>
  </si>
  <si>
    <t>vente</t>
  </si>
  <si>
    <t>Stock restant</t>
  </si>
  <si>
    <t>Perte</t>
  </si>
  <si>
    <t>Brand-A</t>
  </si>
  <si>
    <t>Brand-B</t>
  </si>
  <si>
    <t>Brand-C</t>
  </si>
  <si>
    <t>percentage sell</t>
  </si>
  <si>
    <t>Sales difference December to juanary</t>
  </si>
  <si>
    <t>percentage</t>
  </si>
  <si>
    <t>Sales difference December to juanary2</t>
  </si>
  <si>
    <t>percentage3</t>
  </si>
  <si>
    <t>day2</t>
  </si>
  <si>
    <t>Total</t>
  </si>
  <si>
    <t>Profit expected %</t>
  </si>
  <si>
    <t>Lost (P.E.D)</t>
  </si>
  <si>
    <t>Sell</t>
  </si>
  <si>
    <t>purchase</t>
  </si>
  <si>
    <t>Purchase</t>
  </si>
  <si>
    <t>Stock left</t>
  </si>
  <si>
    <t>Dec</t>
  </si>
  <si>
    <t>Jan</t>
  </si>
  <si>
    <t>Feb</t>
  </si>
  <si>
    <t>Product sold</t>
  </si>
  <si>
    <t>Brand A</t>
  </si>
  <si>
    <t>Brand B</t>
  </si>
  <si>
    <t>Brand C</t>
  </si>
  <si>
    <t>Unit price</t>
  </si>
  <si>
    <t>Sales</t>
  </si>
  <si>
    <t>Total Sales</t>
  </si>
  <si>
    <t>Unit cost</t>
  </si>
  <si>
    <t>Total cost</t>
  </si>
  <si>
    <t>Unit expired</t>
  </si>
  <si>
    <t>Remaining stock</t>
  </si>
  <si>
    <t>total</t>
  </si>
  <si>
    <t>Items brought/month</t>
  </si>
  <si>
    <t>expired</t>
  </si>
  <si>
    <t>Average sales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</si>
  <si>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</si>
  <si>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</si>
  <si>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</si>
  <si>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</si>
  <si>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</si>
  <si>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</si>
  <si>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</si>
  <si>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</si>
  <si>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</si>
  <si>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</si>
  <si>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</si>
  <si>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</si>
  <si>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</si>
  <si>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December</t>
  </si>
  <si>
    <t>January</t>
  </si>
  <si>
    <t>February</t>
  </si>
  <si>
    <t>Profits/Loss</t>
  </si>
  <si>
    <t>% of the amount purchased</t>
  </si>
  <si>
    <t>Quantity stat</t>
  </si>
  <si>
    <t>December sales stat</t>
  </si>
  <si>
    <t>January sales stat</t>
  </si>
  <si>
    <t>February sales stat</t>
  </si>
  <si>
    <t>Losses</t>
  </si>
  <si>
    <t>Sale</t>
  </si>
  <si>
    <t>Profits/loss</t>
  </si>
  <si>
    <t>Cost</t>
  </si>
  <si>
    <t xml:space="preserve"> </t>
  </si>
  <si>
    <t>Profit expected</t>
  </si>
  <si>
    <t>Total cost/product sold</t>
  </si>
  <si>
    <t>Profits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</si>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</sst>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ddd"/>
    <numFmt numFmtId="165" formatCode="mmmm"/>
    <numFmt numFmtId="166" formatCode="_(* #,##0.0_);_(* \(#,##0.0\);_(* &quot;-&quot;??_);_(@_)"/>
    <numFmt numFmtId="167" formatCode="_(* #,##0_);_(* \(#,##0\);_(* &quot;-&quot;??_);_(@_)"/>
    <numFmt numFmtId="168" formatCode="_(* #,##0.0_);_(* \(#,##0.0\);_(* &quot;-&quot;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 Black"/>
      <family val="2"/>
    </font>
    <font>
      <sz val="11"/>
      <color theme="1"/>
      <name val="Arial Black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6" fillId="2" borderId="0" xfId="6" applyNumberFormat="1"/>
    <xf numFmtId="164" fontId="6" fillId="2" borderId="0" xfId="6" applyNumberFormat="1"/>
    <xf numFmtId="165" fontId="6" fillId="2" borderId="0" xfId="6" applyNumberFormat="1"/>
    <xf numFmtId="1" fontId="6" fillId="2" borderId="0" xfId="6" applyNumberFormat="1"/>
    <xf numFmtId="1" fontId="7" fillId="3" borderId="0" xfId="7" applyNumberFormat="1"/>
    <xf numFmtId="0" fontId="7" fillId="3" borderId="0" xfId="7"/>
    <xf numFmtId="16" fontId="0" fillId="0" borderId="0" xfId="0" applyNumberFormat="1"/>
    <xf numFmtId="2" fontId="0" fillId="0" borderId="0" xfId="0" applyNumberFormat="1"/>
    <xf numFmtId="0" fontId="0" fillId="0" borderId="10" xfId="0" applyFont="1" applyBorder="1"/>
    <xf numFmtId="0" fontId="0" fillId="0" borderId="12" xfId="0" applyFont="1" applyBorder="1"/>
    <xf numFmtId="9" fontId="0" fillId="0" borderId="0" xfId="43" applyFont="1"/>
    <xf numFmtId="0" fontId="12" fillId="0" borderId="6" xfId="12" applyFill="1"/>
    <xf numFmtId="0" fontId="12" fillId="0" borderId="6" xfId="12"/>
    <xf numFmtId="166" fontId="0" fillId="0" borderId="11" xfId="42" applyNumberFormat="1" applyFont="1" applyBorder="1"/>
    <xf numFmtId="166" fontId="12" fillId="0" borderId="6" xfId="42" applyNumberFormat="1" applyFont="1" applyBorder="1"/>
    <xf numFmtId="167" fontId="0" fillId="0" borderId="11" xfId="42" applyNumberFormat="1" applyFont="1" applyBorder="1"/>
    <xf numFmtId="167" fontId="12" fillId="0" borderId="6" xfId="42" applyNumberFormat="1" applyFont="1" applyBorder="1"/>
    <xf numFmtId="0" fontId="18" fillId="33" borderId="10" xfId="0" applyFont="1" applyFill="1" applyBorder="1"/>
    <xf numFmtId="0" fontId="18" fillId="33" borderId="11" xfId="0" applyFont="1" applyFill="1" applyBorder="1"/>
    <xf numFmtId="0" fontId="19" fillId="0" borderId="0" xfId="0" applyFont="1"/>
    <xf numFmtId="0" fontId="0" fillId="8" borderId="8" xfId="15" applyFont="1"/>
    <xf numFmtId="0" fontId="20" fillId="0" borderId="0" xfId="0" applyFont="1"/>
    <xf numFmtId="0" fontId="20" fillId="8" borderId="8" xfId="15" applyFont="1"/>
    <xf numFmtId="166" fontId="0" fillId="0" borderId="0" xfId="0" applyNumberFormat="1"/>
    <xf numFmtId="0" fontId="17" fillId="9" borderId="0" xfId="18"/>
    <xf numFmtId="0" fontId="1" fillId="10" borderId="0" xfId="19"/>
    <xf numFmtId="1" fontId="1" fillId="10" borderId="0" xfId="19" applyNumberFormat="1"/>
    <xf numFmtId="166" fontId="1" fillId="10" borderId="0" xfId="19" applyNumberFormat="1"/>
    <xf numFmtId="0" fontId="1" fillId="11" borderId="0" xfId="20"/>
    <xf numFmtId="166" fontId="1" fillId="11" borderId="0" xfId="20" applyNumberFormat="1"/>
    <xf numFmtId="1" fontId="1" fillId="11" borderId="0" xfId="20" applyNumberFormat="1"/>
    <xf numFmtId="0" fontId="0" fillId="0" borderId="0" xfId="0" applyFill="1" applyBorder="1" applyAlignment="1"/>
    <xf numFmtId="0" fontId="0" fillId="0" borderId="13" xfId="0" applyFill="1" applyBorder="1" applyAlignment="1"/>
    <xf numFmtId="0" fontId="21" fillId="0" borderId="14" xfId="0" applyFont="1" applyFill="1" applyBorder="1" applyAlignment="1">
      <alignment horizontal="centerContinuous"/>
    </xf>
    <xf numFmtId="166" fontId="1" fillId="10" borderId="0" xfId="42" applyNumberFormat="1" applyFill="1"/>
    <xf numFmtId="0" fontId="6" fillId="2" borderId="0" xfId="6"/>
    <xf numFmtId="9" fontId="1" fillId="10" borderId="0" xfId="19" applyNumberForma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168" fontId="0" fillId="0" borderId="0" xfId="0" applyNumberFormat="1"/>
    <xf numFmtId="43" fontId="0" fillId="0" borderId="0" xfId="0" applyNumberFormat="1"/>
    <xf numFmtId="43" fontId="1" fillId="11" borderId="0" xfId="20" applyNumberFormat="1"/>
    <xf numFmtId="43" fontId="1" fillId="10" borderId="0" xfId="19" applyNumberFormat="1"/>
    <xf numFmtId="168" fontId="1" fillId="10" borderId="0" xfId="19" applyNumberFormat="1"/>
    <xf numFmtId="43" fontId="0" fillId="0" borderId="0" xfId="42" applyFont="1"/>
    <xf numFmtId="43" fontId="1" fillId="10" borderId="0" xfId="42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 Black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TREND OF THE NUMBER OF CAN SOLD PER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'Tables and dataset'!$E$1</c:f>
              <c:strCache>
                <c:ptCount val="1"/>
                <c:pt idx="0">
                  <c:v>A-Quantity of cans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'Tables and dataset'!$A$2:$A$91</c:f>
              <c:numCache>
                <c:formatCode>m/d/yyyy</c:formatCode>
                <c:ptCount val="90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</c:numCache>
            </c:numRef>
          </c:cat>
          <c:val>
            <c:numRef>
              <c:f>'Tables and dataset'!$E$2:$E$91</c:f>
              <c:numCache>
                <c:formatCode>0</c:formatCode>
                <c:ptCount val="90"/>
                <c:pt idx="0">
                  <c:v>24</c:v>
                </c:pt>
                <c:pt idx="1">
                  <c:v>47</c:v>
                </c:pt>
                <c:pt idx="2">
                  <c:v>15</c:v>
                </c:pt>
                <c:pt idx="3">
                  <c:v>7</c:v>
                </c:pt>
                <c:pt idx="4">
                  <c:v>24</c:v>
                </c:pt>
                <c:pt idx="5">
                  <c:v>55</c:v>
                </c:pt>
                <c:pt idx="6">
                  <c:v>20</c:v>
                </c:pt>
                <c:pt idx="7">
                  <c:v>44</c:v>
                </c:pt>
                <c:pt idx="8">
                  <c:v>28</c:v>
                </c:pt>
                <c:pt idx="9">
                  <c:v>29</c:v>
                </c:pt>
                <c:pt idx="10">
                  <c:v>9</c:v>
                </c:pt>
                <c:pt idx="11">
                  <c:v>34</c:v>
                </c:pt>
                <c:pt idx="12">
                  <c:v>21</c:v>
                </c:pt>
                <c:pt idx="13">
                  <c:v>41</c:v>
                </c:pt>
                <c:pt idx="14">
                  <c:v>54</c:v>
                </c:pt>
                <c:pt idx="15">
                  <c:v>48</c:v>
                </c:pt>
                <c:pt idx="16">
                  <c:v>52</c:v>
                </c:pt>
                <c:pt idx="17">
                  <c:v>17</c:v>
                </c:pt>
                <c:pt idx="18">
                  <c:v>10</c:v>
                </c:pt>
                <c:pt idx="19">
                  <c:v>23</c:v>
                </c:pt>
                <c:pt idx="20">
                  <c:v>22</c:v>
                </c:pt>
                <c:pt idx="21">
                  <c:v>37</c:v>
                </c:pt>
                <c:pt idx="22">
                  <c:v>46</c:v>
                </c:pt>
                <c:pt idx="23">
                  <c:v>16</c:v>
                </c:pt>
                <c:pt idx="24">
                  <c:v>31</c:v>
                </c:pt>
                <c:pt idx="25">
                  <c:v>34</c:v>
                </c:pt>
                <c:pt idx="26">
                  <c:v>7</c:v>
                </c:pt>
                <c:pt idx="27">
                  <c:v>6</c:v>
                </c:pt>
                <c:pt idx="28">
                  <c:v>16</c:v>
                </c:pt>
                <c:pt idx="29">
                  <c:v>45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29</c:v>
                </c:pt>
                <c:pt idx="34">
                  <c:v>46</c:v>
                </c:pt>
                <c:pt idx="35">
                  <c:v>28</c:v>
                </c:pt>
                <c:pt idx="36">
                  <c:v>18</c:v>
                </c:pt>
                <c:pt idx="37">
                  <c:v>33</c:v>
                </c:pt>
                <c:pt idx="38">
                  <c:v>23</c:v>
                </c:pt>
                <c:pt idx="39">
                  <c:v>50</c:v>
                </c:pt>
                <c:pt idx="40">
                  <c:v>6</c:v>
                </c:pt>
                <c:pt idx="41">
                  <c:v>38</c:v>
                </c:pt>
                <c:pt idx="42">
                  <c:v>44</c:v>
                </c:pt>
                <c:pt idx="43">
                  <c:v>3</c:v>
                </c:pt>
                <c:pt idx="44">
                  <c:v>28</c:v>
                </c:pt>
                <c:pt idx="45">
                  <c:v>12</c:v>
                </c:pt>
                <c:pt idx="46">
                  <c:v>28</c:v>
                </c:pt>
                <c:pt idx="47">
                  <c:v>13</c:v>
                </c:pt>
                <c:pt idx="48">
                  <c:v>17</c:v>
                </c:pt>
                <c:pt idx="49">
                  <c:v>5</c:v>
                </c:pt>
                <c:pt idx="50">
                  <c:v>18</c:v>
                </c:pt>
                <c:pt idx="51">
                  <c:v>27</c:v>
                </c:pt>
                <c:pt idx="52">
                  <c:v>35</c:v>
                </c:pt>
                <c:pt idx="53">
                  <c:v>31</c:v>
                </c:pt>
                <c:pt idx="54">
                  <c:v>33</c:v>
                </c:pt>
                <c:pt idx="55">
                  <c:v>40</c:v>
                </c:pt>
                <c:pt idx="56">
                  <c:v>49</c:v>
                </c:pt>
                <c:pt idx="57">
                  <c:v>54</c:v>
                </c:pt>
                <c:pt idx="58">
                  <c:v>50</c:v>
                </c:pt>
                <c:pt idx="59">
                  <c:v>15</c:v>
                </c:pt>
                <c:pt idx="60">
                  <c:v>10</c:v>
                </c:pt>
                <c:pt idx="61">
                  <c:v>43</c:v>
                </c:pt>
                <c:pt idx="62">
                  <c:v>14</c:v>
                </c:pt>
                <c:pt idx="63">
                  <c:v>16</c:v>
                </c:pt>
                <c:pt idx="64">
                  <c:v>37</c:v>
                </c:pt>
                <c:pt idx="65">
                  <c:v>19</c:v>
                </c:pt>
                <c:pt idx="66">
                  <c:v>22</c:v>
                </c:pt>
                <c:pt idx="67">
                  <c:v>14</c:v>
                </c:pt>
                <c:pt idx="68">
                  <c:v>9</c:v>
                </c:pt>
                <c:pt idx="69">
                  <c:v>50</c:v>
                </c:pt>
                <c:pt idx="70">
                  <c:v>13</c:v>
                </c:pt>
                <c:pt idx="71">
                  <c:v>6</c:v>
                </c:pt>
                <c:pt idx="72">
                  <c:v>3</c:v>
                </c:pt>
                <c:pt idx="73">
                  <c:v>18</c:v>
                </c:pt>
                <c:pt idx="74">
                  <c:v>48</c:v>
                </c:pt>
                <c:pt idx="75">
                  <c:v>41</c:v>
                </c:pt>
                <c:pt idx="76">
                  <c:v>55</c:v>
                </c:pt>
                <c:pt idx="77">
                  <c:v>38</c:v>
                </c:pt>
                <c:pt idx="78">
                  <c:v>5</c:v>
                </c:pt>
                <c:pt idx="79">
                  <c:v>40</c:v>
                </c:pt>
                <c:pt idx="80">
                  <c:v>17</c:v>
                </c:pt>
                <c:pt idx="81">
                  <c:v>16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33</c:v>
                </c:pt>
                <c:pt idx="86">
                  <c:v>14</c:v>
                </c:pt>
                <c:pt idx="87">
                  <c:v>30</c:v>
                </c:pt>
                <c:pt idx="88">
                  <c:v>36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3-4CDE-9D78-AD37F5593036}"/>
            </c:ext>
          </c:extLst>
        </c:ser>
        <c:ser>
          <c:idx val="1"/>
          <c:order val="1"/>
          <c:tx>
            <c:strRef>
              <c:f>'Tables and dataset'!$H$1</c:f>
              <c:strCache>
                <c:ptCount val="1"/>
                <c:pt idx="0">
                  <c:v>B-Quantity of cans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'Tables and dataset'!$A$2:$A$91</c:f>
              <c:numCache>
                <c:formatCode>m/d/yyyy</c:formatCode>
                <c:ptCount val="90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</c:numCache>
            </c:numRef>
          </c:cat>
          <c:val>
            <c:numRef>
              <c:f>'Tables and dataset'!$H$2:$H$91</c:f>
              <c:numCache>
                <c:formatCode>0</c:formatCode>
                <c:ptCount val="90"/>
                <c:pt idx="0">
                  <c:v>24</c:v>
                </c:pt>
                <c:pt idx="1">
                  <c:v>47</c:v>
                </c:pt>
                <c:pt idx="2">
                  <c:v>15</c:v>
                </c:pt>
                <c:pt idx="3">
                  <c:v>7</c:v>
                </c:pt>
                <c:pt idx="4">
                  <c:v>24</c:v>
                </c:pt>
                <c:pt idx="5">
                  <c:v>55</c:v>
                </c:pt>
                <c:pt idx="6">
                  <c:v>20</c:v>
                </c:pt>
                <c:pt idx="7">
                  <c:v>44</c:v>
                </c:pt>
                <c:pt idx="8">
                  <c:v>28</c:v>
                </c:pt>
                <c:pt idx="9">
                  <c:v>29</c:v>
                </c:pt>
                <c:pt idx="10">
                  <c:v>9</c:v>
                </c:pt>
                <c:pt idx="11">
                  <c:v>34</c:v>
                </c:pt>
                <c:pt idx="12">
                  <c:v>21</c:v>
                </c:pt>
                <c:pt idx="13">
                  <c:v>41</c:v>
                </c:pt>
                <c:pt idx="14">
                  <c:v>54</c:v>
                </c:pt>
                <c:pt idx="15">
                  <c:v>48</c:v>
                </c:pt>
                <c:pt idx="16">
                  <c:v>52</c:v>
                </c:pt>
                <c:pt idx="17">
                  <c:v>17</c:v>
                </c:pt>
                <c:pt idx="18">
                  <c:v>10</c:v>
                </c:pt>
                <c:pt idx="19">
                  <c:v>23</c:v>
                </c:pt>
                <c:pt idx="20">
                  <c:v>22</c:v>
                </c:pt>
                <c:pt idx="21">
                  <c:v>37</c:v>
                </c:pt>
                <c:pt idx="22">
                  <c:v>46</c:v>
                </c:pt>
                <c:pt idx="23">
                  <c:v>16</c:v>
                </c:pt>
                <c:pt idx="24">
                  <c:v>31</c:v>
                </c:pt>
                <c:pt idx="25">
                  <c:v>34</c:v>
                </c:pt>
                <c:pt idx="26">
                  <c:v>7</c:v>
                </c:pt>
                <c:pt idx="27">
                  <c:v>6</c:v>
                </c:pt>
                <c:pt idx="28">
                  <c:v>16</c:v>
                </c:pt>
                <c:pt idx="29">
                  <c:v>45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29</c:v>
                </c:pt>
                <c:pt idx="34">
                  <c:v>46</c:v>
                </c:pt>
                <c:pt idx="35">
                  <c:v>28</c:v>
                </c:pt>
                <c:pt idx="36">
                  <c:v>18</c:v>
                </c:pt>
                <c:pt idx="37">
                  <c:v>33</c:v>
                </c:pt>
                <c:pt idx="38">
                  <c:v>23</c:v>
                </c:pt>
                <c:pt idx="39">
                  <c:v>50</c:v>
                </c:pt>
                <c:pt idx="40">
                  <c:v>6</c:v>
                </c:pt>
                <c:pt idx="41">
                  <c:v>38</c:v>
                </c:pt>
                <c:pt idx="42">
                  <c:v>44</c:v>
                </c:pt>
                <c:pt idx="43">
                  <c:v>3</c:v>
                </c:pt>
                <c:pt idx="44">
                  <c:v>28</c:v>
                </c:pt>
                <c:pt idx="45">
                  <c:v>12</c:v>
                </c:pt>
                <c:pt idx="46">
                  <c:v>28</c:v>
                </c:pt>
                <c:pt idx="47">
                  <c:v>13</c:v>
                </c:pt>
                <c:pt idx="48">
                  <c:v>17</c:v>
                </c:pt>
                <c:pt idx="49">
                  <c:v>5</c:v>
                </c:pt>
                <c:pt idx="50">
                  <c:v>18</c:v>
                </c:pt>
                <c:pt idx="51">
                  <c:v>27</c:v>
                </c:pt>
                <c:pt idx="52">
                  <c:v>35</c:v>
                </c:pt>
                <c:pt idx="53">
                  <c:v>31</c:v>
                </c:pt>
                <c:pt idx="54">
                  <c:v>33</c:v>
                </c:pt>
                <c:pt idx="55">
                  <c:v>40</c:v>
                </c:pt>
                <c:pt idx="56">
                  <c:v>49</c:v>
                </c:pt>
                <c:pt idx="57">
                  <c:v>54</c:v>
                </c:pt>
                <c:pt idx="58">
                  <c:v>50</c:v>
                </c:pt>
                <c:pt idx="59">
                  <c:v>15</c:v>
                </c:pt>
                <c:pt idx="60">
                  <c:v>10</c:v>
                </c:pt>
                <c:pt idx="61">
                  <c:v>43</c:v>
                </c:pt>
                <c:pt idx="62">
                  <c:v>14</c:v>
                </c:pt>
                <c:pt idx="63">
                  <c:v>16</c:v>
                </c:pt>
                <c:pt idx="64">
                  <c:v>37</c:v>
                </c:pt>
                <c:pt idx="65">
                  <c:v>19</c:v>
                </c:pt>
                <c:pt idx="66">
                  <c:v>22</c:v>
                </c:pt>
                <c:pt idx="67">
                  <c:v>14</c:v>
                </c:pt>
                <c:pt idx="68">
                  <c:v>9</c:v>
                </c:pt>
                <c:pt idx="69">
                  <c:v>50</c:v>
                </c:pt>
                <c:pt idx="70">
                  <c:v>13</c:v>
                </c:pt>
                <c:pt idx="71">
                  <c:v>6</c:v>
                </c:pt>
                <c:pt idx="72">
                  <c:v>3</c:v>
                </c:pt>
                <c:pt idx="73">
                  <c:v>18</c:v>
                </c:pt>
                <c:pt idx="74">
                  <c:v>48</c:v>
                </c:pt>
                <c:pt idx="75">
                  <c:v>41</c:v>
                </c:pt>
                <c:pt idx="76">
                  <c:v>55</c:v>
                </c:pt>
                <c:pt idx="77">
                  <c:v>38</c:v>
                </c:pt>
                <c:pt idx="78">
                  <c:v>5</c:v>
                </c:pt>
                <c:pt idx="79">
                  <c:v>40</c:v>
                </c:pt>
                <c:pt idx="80">
                  <c:v>17</c:v>
                </c:pt>
                <c:pt idx="81">
                  <c:v>16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33</c:v>
                </c:pt>
                <c:pt idx="86">
                  <c:v>14</c:v>
                </c:pt>
                <c:pt idx="87">
                  <c:v>30</c:v>
                </c:pt>
                <c:pt idx="88">
                  <c:v>36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3-4CDE-9D78-AD37F5593036}"/>
            </c:ext>
          </c:extLst>
        </c:ser>
        <c:ser>
          <c:idx val="2"/>
          <c:order val="2"/>
          <c:tx>
            <c:strRef>
              <c:f>'Tables and dataset'!$K$1</c:f>
              <c:strCache>
                <c:ptCount val="1"/>
                <c:pt idx="0">
                  <c:v>C-Quantity of cans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'Tables and dataset'!$A$2:$A$91</c:f>
              <c:numCache>
                <c:formatCode>m/d/yyyy</c:formatCode>
                <c:ptCount val="90"/>
                <c:pt idx="0">
                  <c:v>43801</c:v>
                </c:pt>
                <c:pt idx="1">
                  <c:v>43802</c:v>
                </c:pt>
                <c:pt idx="2">
                  <c:v>43803</c:v>
                </c:pt>
                <c:pt idx="3">
                  <c:v>43804</c:v>
                </c:pt>
                <c:pt idx="4">
                  <c:v>43805</c:v>
                </c:pt>
                <c:pt idx="5">
                  <c:v>43806</c:v>
                </c:pt>
                <c:pt idx="6">
                  <c:v>43807</c:v>
                </c:pt>
                <c:pt idx="7">
                  <c:v>43808</c:v>
                </c:pt>
                <c:pt idx="8">
                  <c:v>43809</c:v>
                </c:pt>
                <c:pt idx="9">
                  <c:v>43810</c:v>
                </c:pt>
                <c:pt idx="10">
                  <c:v>43811</c:v>
                </c:pt>
                <c:pt idx="11">
                  <c:v>43812</c:v>
                </c:pt>
                <c:pt idx="12">
                  <c:v>43813</c:v>
                </c:pt>
                <c:pt idx="13">
                  <c:v>43814</c:v>
                </c:pt>
                <c:pt idx="14">
                  <c:v>43815</c:v>
                </c:pt>
                <c:pt idx="15">
                  <c:v>43816</c:v>
                </c:pt>
                <c:pt idx="16">
                  <c:v>43817</c:v>
                </c:pt>
                <c:pt idx="17">
                  <c:v>43818</c:v>
                </c:pt>
                <c:pt idx="18">
                  <c:v>43819</c:v>
                </c:pt>
                <c:pt idx="19">
                  <c:v>43820</c:v>
                </c:pt>
                <c:pt idx="20">
                  <c:v>43821</c:v>
                </c:pt>
                <c:pt idx="21">
                  <c:v>43822</c:v>
                </c:pt>
                <c:pt idx="22">
                  <c:v>43823</c:v>
                </c:pt>
                <c:pt idx="23">
                  <c:v>43824</c:v>
                </c:pt>
                <c:pt idx="24">
                  <c:v>43825</c:v>
                </c:pt>
                <c:pt idx="25">
                  <c:v>43826</c:v>
                </c:pt>
                <c:pt idx="26">
                  <c:v>43827</c:v>
                </c:pt>
                <c:pt idx="27">
                  <c:v>43828</c:v>
                </c:pt>
                <c:pt idx="28">
                  <c:v>43829</c:v>
                </c:pt>
                <c:pt idx="29">
                  <c:v>43830</c:v>
                </c:pt>
                <c:pt idx="30">
                  <c:v>43831</c:v>
                </c:pt>
                <c:pt idx="31">
                  <c:v>43832</c:v>
                </c:pt>
                <c:pt idx="32">
                  <c:v>43833</c:v>
                </c:pt>
                <c:pt idx="33">
                  <c:v>43834</c:v>
                </c:pt>
                <c:pt idx="34">
                  <c:v>43835</c:v>
                </c:pt>
                <c:pt idx="35">
                  <c:v>43836</c:v>
                </c:pt>
                <c:pt idx="36">
                  <c:v>43837</c:v>
                </c:pt>
                <c:pt idx="37">
                  <c:v>43838</c:v>
                </c:pt>
                <c:pt idx="38">
                  <c:v>43839</c:v>
                </c:pt>
                <c:pt idx="39">
                  <c:v>43840</c:v>
                </c:pt>
                <c:pt idx="40">
                  <c:v>43841</c:v>
                </c:pt>
                <c:pt idx="41">
                  <c:v>43842</c:v>
                </c:pt>
                <c:pt idx="42">
                  <c:v>43843</c:v>
                </c:pt>
                <c:pt idx="43">
                  <c:v>43844</c:v>
                </c:pt>
                <c:pt idx="44">
                  <c:v>43845</c:v>
                </c:pt>
                <c:pt idx="45">
                  <c:v>43846</c:v>
                </c:pt>
                <c:pt idx="46">
                  <c:v>43847</c:v>
                </c:pt>
                <c:pt idx="47">
                  <c:v>43848</c:v>
                </c:pt>
                <c:pt idx="48">
                  <c:v>43849</c:v>
                </c:pt>
                <c:pt idx="49">
                  <c:v>43850</c:v>
                </c:pt>
                <c:pt idx="50">
                  <c:v>43851</c:v>
                </c:pt>
                <c:pt idx="51">
                  <c:v>43852</c:v>
                </c:pt>
                <c:pt idx="52">
                  <c:v>43853</c:v>
                </c:pt>
                <c:pt idx="53">
                  <c:v>43854</c:v>
                </c:pt>
                <c:pt idx="54">
                  <c:v>43855</c:v>
                </c:pt>
                <c:pt idx="55">
                  <c:v>43856</c:v>
                </c:pt>
                <c:pt idx="56">
                  <c:v>43857</c:v>
                </c:pt>
                <c:pt idx="57">
                  <c:v>43858</c:v>
                </c:pt>
                <c:pt idx="58">
                  <c:v>43859</c:v>
                </c:pt>
                <c:pt idx="59">
                  <c:v>43860</c:v>
                </c:pt>
                <c:pt idx="60">
                  <c:v>43861</c:v>
                </c:pt>
                <c:pt idx="61">
                  <c:v>43862</c:v>
                </c:pt>
                <c:pt idx="62">
                  <c:v>43863</c:v>
                </c:pt>
                <c:pt idx="63">
                  <c:v>43864</c:v>
                </c:pt>
                <c:pt idx="64">
                  <c:v>43865</c:v>
                </c:pt>
                <c:pt idx="65">
                  <c:v>43866</c:v>
                </c:pt>
                <c:pt idx="66">
                  <c:v>43867</c:v>
                </c:pt>
                <c:pt idx="67">
                  <c:v>43868</c:v>
                </c:pt>
                <c:pt idx="68">
                  <c:v>43869</c:v>
                </c:pt>
                <c:pt idx="69">
                  <c:v>43870</c:v>
                </c:pt>
                <c:pt idx="70">
                  <c:v>43871</c:v>
                </c:pt>
                <c:pt idx="71">
                  <c:v>43872</c:v>
                </c:pt>
                <c:pt idx="72">
                  <c:v>43873</c:v>
                </c:pt>
                <c:pt idx="73">
                  <c:v>43874</c:v>
                </c:pt>
                <c:pt idx="74">
                  <c:v>43875</c:v>
                </c:pt>
                <c:pt idx="75">
                  <c:v>43876</c:v>
                </c:pt>
                <c:pt idx="76">
                  <c:v>43877</c:v>
                </c:pt>
                <c:pt idx="77">
                  <c:v>43878</c:v>
                </c:pt>
                <c:pt idx="78">
                  <c:v>43879</c:v>
                </c:pt>
                <c:pt idx="79">
                  <c:v>43880</c:v>
                </c:pt>
                <c:pt idx="80">
                  <c:v>43881</c:v>
                </c:pt>
                <c:pt idx="81">
                  <c:v>43882</c:v>
                </c:pt>
                <c:pt idx="82">
                  <c:v>43883</c:v>
                </c:pt>
                <c:pt idx="83">
                  <c:v>43884</c:v>
                </c:pt>
                <c:pt idx="84">
                  <c:v>43885</c:v>
                </c:pt>
                <c:pt idx="85">
                  <c:v>43886</c:v>
                </c:pt>
                <c:pt idx="86">
                  <c:v>43887</c:v>
                </c:pt>
                <c:pt idx="87">
                  <c:v>43888</c:v>
                </c:pt>
                <c:pt idx="88">
                  <c:v>43889</c:v>
                </c:pt>
                <c:pt idx="89">
                  <c:v>43890</c:v>
                </c:pt>
              </c:numCache>
            </c:numRef>
          </c:cat>
          <c:val>
            <c:numRef>
              <c:f>'Tables and dataset'!$K$2:$K$91</c:f>
              <c:numCache>
                <c:formatCode>0</c:formatCode>
                <c:ptCount val="90"/>
                <c:pt idx="0">
                  <c:v>24</c:v>
                </c:pt>
                <c:pt idx="1">
                  <c:v>47</c:v>
                </c:pt>
                <c:pt idx="2">
                  <c:v>15</c:v>
                </c:pt>
                <c:pt idx="3">
                  <c:v>7</c:v>
                </c:pt>
                <c:pt idx="4">
                  <c:v>24</c:v>
                </c:pt>
                <c:pt idx="5">
                  <c:v>55</c:v>
                </c:pt>
                <c:pt idx="6">
                  <c:v>20</c:v>
                </c:pt>
                <c:pt idx="7">
                  <c:v>44</c:v>
                </c:pt>
                <c:pt idx="8">
                  <c:v>28</c:v>
                </c:pt>
                <c:pt idx="9">
                  <c:v>29</c:v>
                </c:pt>
                <c:pt idx="10">
                  <c:v>9</c:v>
                </c:pt>
                <c:pt idx="11">
                  <c:v>34</c:v>
                </c:pt>
                <c:pt idx="12">
                  <c:v>21</c:v>
                </c:pt>
                <c:pt idx="13">
                  <c:v>41</c:v>
                </c:pt>
                <c:pt idx="14">
                  <c:v>54</c:v>
                </c:pt>
                <c:pt idx="15">
                  <c:v>48</c:v>
                </c:pt>
                <c:pt idx="16">
                  <c:v>52</c:v>
                </c:pt>
                <c:pt idx="17">
                  <c:v>17</c:v>
                </c:pt>
                <c:pt idx="18">
                  <c:v>10</c:v>
                </c:pt>
                <c:pt idx="19">
                  <c:v>23</c:v>
                </c:pt>
                <c:pt idx="20">
                  <c:v>22</c:v>
                </c:pt>
                <c:pt idx="21">
                  <c:v>37</c:v>
                </c:pt>
                <c:pt idx="22">
                  <c:v>46</c:v>
                </c:pt>
                <c:pt idx="23">
                  <c:v>16</c:v>
                </c:pt>
                <c:pt idx="24">
                  <c:v>31</c:v>
                </c:pt>
                <c:pt idx="25">
                  <c:v>34</c:v>
                </c:pt>
                <c:pt idx="26">
                  <c:v>7</c:v>
                </c:pt>
                <c:pt idx="27">
                  <c:v>6</c:v>
                </c:pt>
                <c:pt idx="28">
                  <c:v>16</c:v>
                </c:pt>
                <c:pt idx="29">
                  <c:v>45</c:v>
                </c:pt>
                <c:pt idx="30">
                  <c:v>9</c:v>
                </c:pt>
                <c:pt idx="31">
                  <c:v>10</c:v>
                </c:pt>
                <c:pt idx="32">
                  <c:v>8</c:v>
                </c:pt>
                <c:pt idx="33">
                  <c:v>29</c:v>
                </c:pt>
                <c:pt idx="34">
                  <c:v>46</c:v>
                </c:pt>
                <c:pt idx="35">
                  <c:v>28</c:v>
                </c:pt>
                <c:pt idx="36">
                  <c:v>18</c:v>
                </c:pt>
                <c:pt idx="37">
                  <c:v>33</c:v>
                </c:pt>
                <c:pt idx="38">
                  <c:v>23</c:v>
                </c:pt>
                <c:pt idx="39">
                  <c:v>50</c:v>
                </c:pt>
                <c:pt idx="40">
                  <c:v>6</c:v>
                </c:pt>
                <c:pt idx="41">
                  <c:v>38</c:v>
                </c:pt>
                <c:pt idx="42">
                  <c:v>44</c:v>
                </c:pt>
                <c:pt idx="43">
                  <c:v>3</c:v>
                </c:pt>
                <c:pt idx="44">
                  <c:v>28</c:v>
                </c:pt>
                <c:pt idx="45">
                  <c:v>12</c:v>
                </c:pt>
                <c:pt idx="46">
                  <c:v>28</c:v>
                </c:pt>
                <c:pt idx="47">
                  <c:v>13</c:v>
                </c:pt>
                <c:pt idx="48">
                  <c:v>17</c:v>
                </c:pt>
                <c:pt idx="49">
                  <c:v>5</c:v>
                </c:pt>
                <c:pt idx="50">
                  <c:v>18</c:v>
                </c:pt>
                <c:pt idx="51">
                  <c:v>27</c:v>
                </c:pt>
                <c:pt idx="52">
                  <c:v>35</c:v>
                </c:pt>
                <c:pt idx="53">
                  <c:v>31</c:v>
                </c:pt>
                <c:pt idx="54">
                  <c:v>33</c:v>
                </c:pt>
                <c:pt idx="55">
                  <c:v>40</c:v>
                </c:pt>
                <c:pt idx="56">
                  <c:v>49</c:v>
                </c:pt>
                <c:pt idx="57">
                  <c:v>54</c:v>
                </c:pt>
                <c:pt idx="58">
                  <c:v>50</c:v>
                </c:pt>
                <c:pt idx="59">
                  <c:v>15</c:v>
                </c:pt>
                <c:pt idx="60">
                  <c:v>10</c:v>
                </c:pt>
                <c:pt idx="61">
                  <c:v>43</c:v>
                </c:pt>
                <c:pt idx="62">
                  <c:v>14</c:v>
                </c:pt>
                <c:pt idx="63">
                  <c:v>16</c:v>
                </c:pt>
                <c:pt idx="64">
                  <c:v>37</c:v>
                </c:pt>
                <c:pt idx="65">
                  <c:v>19</c:v>
                </c:pt>
                <c:pt idx="66">
                  <c:v>22</c:v>
                </c:pt>
                <c:pt idx="67">
                  <c:v>14</c:v>
                </c:pt>
                <c:pt idx="68">
                  <c:v>9</c:v>
                </c:pt>
                <c:pt idx="69">
                  <c:v>50</c:v>
                </c:pt>
                <c:pt idx="70">
                  <c:v>13</c:v>
                </c:pt>
                <c:pt idx="71">
                  <c:v>6</c:v>
                </c:pt>
                <c:pt idx="72">
                  <c:v>3</c:v>
                </c:pt>
                <c:pt idx="73">
                  <c:v>18</c:v>
                </c:pt>
                <c:pt idx="74">
                  <c:v>48</c:v>
                </c:pt>
                <c:pt idx="75">
                  <c:v>41</c:v>
                </c:pt>
                <c:pt idx="76">
                  <c:v>55</c:v>
                </c:pt>
                <c:pt idx="77">
                  <c:v>38</c:v>
                </c:pt>
                <c:pt idx="78">
                  <c:v>5</c:v>
                </c:pt>
                <c:pt idx="79">
                  <c:v>40</c:v>
                </c:pt>
                <c:pt idx="80">
                  <c:v>17</c:v>
                </c:pt>
                <c:pt idx="81">
                  <c:v>16</c:v>
                </c:pt>
                <c:pt idx="82">
                  <c:v>29</c:v>
                </c:pt>
                <c:pt idx="83">
                  <c:v>36</c:v>
                </c:pt>
                <c:pt idx="84">
                  <c:v>32</c:v>
                </c:pt>
                <c:pt idx="85">
                  <c:v>33</c:v>
                </c:pt>
                <c:pt idx="86">
                  <c:v>14</c:v>
                </c:pt>
                <c:pt idx="87">
                  <c:v>30</c:v>
                </c:pt>
                <c:pt idx="88">
                  <c:v>36</c:v>
                </c:pt>
                <c:pt idx="8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93-4CDE-9D78-AD37F5593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072735"/>
        <c:axId val="536861247"/>
      </c:lineChart>
      <c:dateAx>
        <c:axId val="565072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6861247"/>
        <c:crosses val="autoZero"/>
        <c:auto val="1"/>
        <c:lblOffset val="100"/>
        <c:baseTimeUnit val="days"/>
      </c:dateAx>
      <c:valAx>
        <c:axId val="53686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CAN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507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losses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'Tables and dataset'!$V$125</c:f>
              <c:strCache>
                <c:ptCount val="1"/>
                <c:pt idx="0">
                  <c:v>Brand 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dataset'!$W$125:$Y$125</c:f>
              <c:numCache>
                <c:formatCode>_(* #,##0.0_);_(* \(#,##0.0\);_(* "-"??_);_(@_)</c:formatCode>
                <c:ptCount val="3"/>
                <c:pt idx="0">
                  <c:v>1077.5</c:v>
                </c:pt>
                <c:pt idx="1">
                  <c:v>-19365</c:v>
                </c:pt>
                <c:pt idx="2">
                  <c:v>-21237.5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B-4BB8-8E64-1F019D09AF92}"/>
            </c:ext>
          </c:extLst>
        </c:ser>
        <c:ser>
          <c:idx val="1"/>
          <c:order val="1"/>
          <c:tx>
            <c:strRef>
              <c:f>'Tables and dataset'!$V$126</c:f>
              <c:strCache>
                <c:ptCount val="1"/>
                <c:pt idx="0">
                  <c:v>Brand B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dataset'!$W$126:$Y$126</c:f>
              <c:numCache>
                <c:formatCode>_(* #,##0.0_);_(* \(#,##0.0\);_(* "-"??_);_(@_)</c:formatCode>
                <c:ptCount val="3"/>
                <c:pt idx="0">
                  <c:v>-1708.7999999999988</c:v>
                </c:pt>
                <c:pt idx="1">
                  <c:v>-25586.899999999998</c:v>
                </c:pt>
                <c:pt idx="2">
                  <c:v>-26872.299999999996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BB-4BB8-8E64-1F019D09AF92}"/>
            </c:ext>
          </c:extLst>
        </c:ser>
        <c:ser>
          <c:idx val="2"/>
          <c:order val="2"/>
          <c:tx>
            <c:strRef>
              <c:f>'Tables and dataset'!$V$127</c:f>
              <c:strCache>
                <c:ptCount val="1"/>
                <c:pt idx="0">
                  <c:v>Brand 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dataset'!$W$127:$Y$127</c:f>
              <c:numCache>
                <c:formatCode>_(* #,##0.0_);_(* \(#,##0.0\);_(* "-"??_);_(@_)</c:formatCode>
                <c:ptCount val="3"/>
                <c:pt idx="0">
                  <c:v>862</c:v>
                </c:pt>
                <c:pt idx="1">
                  <c:v>-11640</c:v>
                </c:pt>
                <c:pt idx="2">
                  <c:v>-16588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B-4BB8-8E64-1F019D09AF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505344"/>
        <c:axId val="1769516576"/>
      </c:lineChart>
      <c:catAx>
        <c:axId val="17695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516576"/>
        <c:crosses val="autoZero"/>
        <c:auto val="1"/>
        <c:lblAlgn val="ctr"/>
        <c:lblOffset val="100"/>
        <c:noMultiLvlLbl val="0"/>
      </c:catAx>
      <c:valAx>
        <c:axId val="17695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5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Summary of the transaction(HTG)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'Tables and dataset'!$AB$51</c:f>
              <c:strCache>
                <c:ptCount val="1"/>
                <c:pt idx="0">
                  <c:v>Brand-A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dataset'!$AA$51:$AA$55</c15:sqref>
                  </c15:fullRef>
                </c:ext>
              </c:extLst>
              <c:f>('Tables and dataset'!$AA$52:$AA$53,'Tables and dataset'!$AA$55)</c:f>
              <c:strCache>
                <c:ptCount val="3"/>
                <c:pt idx="0">
                  <c:v>Purchase</c:v>
                </c:pt>
                <c:pt idx="1">
                  <c:v>Sale</c:v>
                </c:pt>
                <c:pt idx="2">
                  <c:v>Losses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dataset'!$AB$51:$AB$55</c15:sqref>
                  </c15:fullRef>
                </c:ext>
              </c:extLst>
              <c:f>('Tables and dataset'!$AB$52:$AB$53,'Tables and dataset'!$AB$55)</c:f>
              <c:numCache>
                <c:formatCode>General</c:formatCode>
                <c:ptCount val="3"/>
                <c:pt idx="0">
                  <c:v>119700</c:v>
                </c:pt>
                <c:pt idx="1">
                  <c:v>60225</c:v>
                </c:pt>
                <c:pt idx="2">
                  <c:v>44825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55A-B2EE-F310030BBDC6}"/>
            </c:ext>
          </c:extLst>
        </c:ser>
        <c:ser>
          <c:idx val="1"/>
          <c:order val="1"/>
          <c:tx>
            <c:strRef>
              <c:f>'Tables and dataset'!$AC$51</c:f>
              <c:strCache>
                <c:ptCount val="1"/>
                <c:pt idx="0">
                  <c:v>Brand-B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dataset'!$AA$51:$AA$55</c15:sqref>
                  </c15:fullRef>
                </c:ext>
              </c:extLst>
              <c:f>('Tables and dataset'!$AA$52:$AA$53,'Tables and dataset'!$AA$55)</c:f>
              <c:strCache>
                <c:ptCount val="3"/>
                <c:pt idx="0">
                  <c:v>Purchase</c:v>
                </c:pt>
                <c:pt idx="1">
                  <c:v>Sale</c:v>
                </c:pt>
                <c:pt idx="2">
                  <c:v>Losses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dataset'!$AC$51:$AC$55</c15:sqref>
                  </c15:fullRef>
                </c:ext>
              </c:extLst>
              <c:f>('Tables and dataset'!$AC$52:$AC$53,'Tables and dataset'!$AC$55)</c:f>
              <c:numCache>
                <c:formatCode>General</c:formatCode>
                <c:ptCount val="3"/>
                <c:pt idx="0">
                  <c:v>134380.79999999999</c:v>
                </c:pt>
                <c:pt idx="1">
                  <c:v>57816</c:v>
                </c:pt>
                <c:pt idx="2">
                  <c:v>57384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A-455A-B2EE-F310030BBDC6}"/>
            </c:ext>
          </c:extLst>
        </c:ser>
        <c:ser>
          <c:idx val="2"/>
          <c:order val="2"/>
          <c:tx>
            <c:strRef>
              <c:f>'Tables and dataset'!$AD$51</c:f>
              <c:strCache>
                <c:ptCount val="1"/>
                <c:pt idx="0">
                  <c:v>Brand-C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dataset'!$AA$51:$AA$55</c15:sqref>
                  </c15:fullRef>
                </c:ext>
              </c:extLst>
              <c:f>('Tables and dataset'!$AA$52:$AA$53,'Tables and dataset'!$AA$55)</c:f>
              <c:strCache>
                <c:ptCount val="3"/>
                <c:pt idx="0">
                  <c:v>Purchase</c:v>
                </c:pt>
                <c:pt idx="1">
                  <c:v>Sale</c:v>
                </c:pt>
                <c:pt idx="2">
                  <c:v>Losses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dataset'!$AD$51:$AD$55</c15:sqref>
                  </c15:fullRef>
                </c:ext>
              </c:extLst>
              <c:f>('Tables and dataset'!$AD$52:$AD$53,'Tables and dataset'!$AD$55)</c:f>
              <c:numCache>
                <c:formatCode>General</c:formatCode>
                <c:ptCount val="3"/>
                <c:pt idx="0">
                  <c:v>108000</c:v>
                </c:pt>
                <c:pt idx="1">
                  <c:v>62634</c:v>
                </c:pt>
                <c:pt idx="2">
                  <c:v>30966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A-455A-B2EE-F310030BBD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69086080"/>
        <c:axId val="1769076512"/>
      </c:lineChart>
      <c:catAx>
        <c:axId val="17690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076512"/>
        <c:crosses val="autoZero"/>
        <c:auto val="1"/>
        <c:lblAlgn val="ctr"/>
        <c:lblOffset val="100"/>
        <c:noMultiLvlLbl val="0"/>
      </c:catAx>
      <c:valAx>
        <c:axId val="17690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of Cost,Sales and Profits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'Tables and dataset'!$AC$70</c:f>
              <c:strCache>
                <c:ptCount val="1"/>
                <c:pt idx="0">
                  <c:v>Cost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dataset'!$AD$69:$AF$69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dataset'!$AD$70:$AF$70</c:f>
              <c:numCache>
                <c:formatCode>_(* #,##0.0_);_(* \(#,##0.0\);_(* "-"??_);_(@_)</c:formatCode>
                <c:ptCount val="3"/>
                <c:pt idx="0">
                  <c:v>120693.6</c:v>
                </c:pt>
                <c:pt idx="1">
                  <c:v>120693.6</c:v>
                </c:pt>
                <c:pt idx="2">
                  <c:v>120693.6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0-4717-A64B-5328F2B28575}"/>
            </c:ext>
          </c:extLst>
        </c:ser>
        <c:ser>
          <c:idx val="1"/>
          <c:order val="1"/>
          <c:tx>
            <c:strRef>
              <c:f>'Tables and dataset'!$AC$71</c:f>
              <c:strCache>
                <c:ptCount val="1"/>
                <c:pt idx="0">
                  <c:v>Sales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dataset'!$AD$69:$AF$69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dataset'!$AD$71:$AF$71</c:f>
              <c:numCache>
                <c:formatCode>_(* #,##0.0_);_(* \(#,##0.0\);_(* "-"??_);_(@_)</c:formatCode>
                <c:ptCount val="3"/>
                <c:pt idx="0">
                  <c:v>64650</c:v>
                </c:pt>
                <c:pt idx="1">
                  <c:v>60750</c:v>
                </c:pt>
                <c:pt idx="2">
                  <c:v>55275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50-4717-A64B-5328F2B28575}"/>
            </c:ext>
          </c:extLst>
        </c:ser>
        <c:ser>
          <c:idx val="2"/>
          <c:order val="2"/>
          <c:tx>
            <c:strRef>
              <c:f>'Tables and dataset'!$AC$72</c:f>
              <c:strCache>
                <c:ptCount val="1"/>
                <c:pt idx="0">
                  <c:v>Profits/loss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dataset'!$AD$69:$AF$69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dataset'!$AD$72:$AF$72</c:f>
              <c:numCache>
                <c:formatCode>_(* #,##0.0_);_(* \(#,##0.0\);_(* "-"??_);_(@_)</c:formatCode>
                <c:ptCount val="3"/>
                <c:pt idx="0">
                  <c:v>230.70000000000118</c:v>
                </c:pt>
                <c:pt idx="1">
                  <c:v>-56591.899999999994</c:v>
                </c:pt>
                <c:pt idx="2">
                  <c:v>-64697.799999999996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0-4717-A64B-5328F2B285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54958575"/>
        <c:axId val="2054958991"/>
      </c:lineChart>
      <c:catAx>
        <c:axId val="2054958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58991"/>
        <c:crosses val="autoZero"/>
        <c:auto val="1"/>
        <c:lblAlgn val="ctr"/>
        <c:lblOffset val="100"/>
        <c:noMultiLvlLbl val="0"/>
      </c:catAx>
      <c:valAx>
        <c:axId val="205495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</a:t>
                </a:r>
                <a:r>
                  <a:rPr lang="fr-FR" baseline="0"/>
                  <a:t> inHTG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5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Transaction made per Brand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dataset'!$AC$77</c:f>
              <c:strCache>
                <c:ptCount val="1"/>
                <c:pt idx="0">
                  <c:v>Cost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dataset'!$AD$76:$AF$76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dataset'!$AD$77:$AF$77</c:f>
              <c:numCache>
                <c:formatCode>_(* #,##0.0_);_(* \(#,##0.0\);_(* "-"??_);_(@_)</c:formatCode>
                <c:ptCount val="3"/>
                <c:pt idx="0">
                  <c:v>119700</c:v>
                </c:pt>
                <c:pt idx="1">
                  <c:v>134380.79999999999</c:v>
                </c:pt>
                <c:pt idx="2">
                  <c:v>108000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8-4685-9471-7BB0A85BBBD4}"/>
            </c:ext>
          </c:extLst>
        </c:ser>
        <c:ser>
          <c:idx val="1"/>
          <c:order val="1"/>
          <c:tx>
            <c:strRef>
              <c:f>'Tables and dataset'!$AC$78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dataset'!$AD$76:$AF$76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dataset'!$AD$78:$AF$78</c:f>
              <c:numCache>
                <c:formatCode>_(* #,##0.0_);_(* \(#,##0.0\);_(* "-"??_);_(@_)</c:formatCode>
                <c:ptCount val="3"/>
                <c:pt idx="0">
                  <c:v>60225</c:v>
                </c:pt>
                <c:pt idx="1">
                  <c:v>57816</c:v>
                </c:pt>
                <c:pt idx="2">
                  <c:v>62634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8-4685-9471-7BB0A85BBBD4}"/>
            </c:ext>
          </c:extLst>
        </c:ser>
        <c:ser>
          <c:idx val="2"/>
          <c:order val="2"/>
          <c:tx>
            <c:strRef>
              <c:f>'Tables and dataset'!$AC$79</c:f>
              <c:strCache>
                <c:ptCount val="1"/>
                <c:pt idx="0">
                  <c:v>Profits/loss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dataset'!$AD$76:$AF$76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dataset'!$AD$79:$AF$79</c:f>
              <c:numCache>
                <c:formatCode>_(* #,##0.0_);_(* \(#,##0.0\);_(* "-"??_);_(@_)</c:formatCode>
                <c:ptCount val="3"/>
                <c:pt idx="0">
                  <c:v>-39525</c:v>
                </c:pt>
                <c:pt idx="1">
                  <c:v>-54167.999999999993</c:v>
                </c:pt>
                <c:pt idx="2">
                  <c:v>-27366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8-4685-9471-7BB0A85BBB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54974383"/>
        <c:axId val="2054974799"/>
      </c:barChart>
      <c:catAx>
        <c:axId val="2054974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74799"/>
        <c:crosses val="autoZero"/>
        <c:auto val="1"/>
        <c:lblAlgn val="ctr"/>
        <c:lblOffset val="100"/>
        <c:noMultiLvlLbl val="0"/>
      </c:catAx>
      <c:valAx>
        <c:axId val="20549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 in 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7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'Expired product'!$A$4:$A$10</c:f>
              <c:strCache>
                <c:ptCount val="7"/>
                <c:pt idx="0">
                  <c:v>2-Dec</c:v>
                </c:pt>
                <c:pt idx="1">
                  <c:v>15-Dec</c:v>
                </c:pt>
                <c:pt idx="2">
                  <c:v>31-Dec</c:v>
                </c:pt>
                <c:pt idx="3">
                  <c:v>15-Jan</c:v>
                </c:pt>
                <c:pt idx="4">
                  <c:v>30-Jan</c:v>
                </c:pt>
                <c:pt idx="5">
                  <c:v>14-Fev</c:v>
                </c:pt>
                <c:pt idx="6">
                  <c:v>29 -fev</c:v>
                </c:pt>
              </c:strCache>
            </c:strRef>
          </c:cat>
          <c:val>
            <c:numRef>
              <c:f>'Expired product'!$J$4:$J$10</c:f>
              <c:numCache>
                <c:formatCode>General</c:formatCode>
                <c:ptCount val="7"/>
                <c:pt idx="0">
                  <c:v>840</c:v>
                </c:pt>
                <c:pt idx="1">
                  <c:v>1228</c:v>
                </c:pt>
                <c:pt idx="2">
                  <c:v>1658</c:v>
                </c:pt>
                <c:pt idx="3">
                  <c:v>1680</c:v>
                </c:pt>
                <c:pt idx="4">
                  <c:v>1680</c:v>
                </c:pt>
                <c:pt idx="5">
                  <c:v>1680</c:v>
                </c:pt>
                <c:pt idx="6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1-4FC3-8955-A1565D8AF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940687"/>
        <c:axId val="2054981871"/>
      </c:lineChart>
      <c:catAx>
        <c:axId val="205494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81871"/>
        <c:crosses val="autoZero"/>
        <c:auto val="1"/>
        <c:lblAlgn val="ctr"/>
        <c:lblOffset val="100"/>
        <c:noMultiLvlLbl val="0"/>
      </c:catAx>
      <c:valAx>
        <c:axId val="20549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940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 OF CAN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A-Quantity of cans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00-4019-412B-B04D-A0C02BCD7A4F}"/>
            </c:ext>
          </c:extLst>
        </c:ser>
        <c:ser>
          <c:idx val="1"/>
          <c:order val="1"/>
          <c:tx>
            <c:v>B-Quantity of cans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01-4019-412B-B04D-A0C02BCD7A4F}"/>
            </c:ext>
          </c:extLst>
        </c:ser>
        <c:ser>
          <c:idx val="2"/>
          <c:order val="2"/>
          <c:tx>
            <c:v>C-Quantity of cans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extLst>
            <c:ext xmlns:c16="http://schemas.microsoft.com/office/drawing/2014/chart" uri="{C3380CC4-5D6E-409C-BE32-E72D297353CC}">
              <c16:uniqueId val="{00000002-4019-412B-B04D-A0C02BCD7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8281999"/>
        <c:axId val="404551375"/>
      </c:barChart>
      <c:catAx>
        <c:axId val="528281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4551375"/>
        <c:crosses val="autoZero"/>
        <c:auto val="1"/>
        <c:lblAlgn val="ctr"/>
        <c:lblOffset val="100"/>
        <c:noMultiLvlLbl val="0"/>
      </c:catAx>
      <c:valAx>
        <c:axId val="40455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CAN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28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TREND OF THE NUMBER OF CAN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A-Quantity of cans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D22-40C8-A220-FE4BDC709ABD}"/>
            </c:ext>
          </c:extLst>
        </c:ser>
        <c:ser>
          <c:idx val="1"/>
          <c:order val="1"/>
          <c:tx>
            <c:v>B-Quantity of cans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D22-40C8-A220-FE4BDC709ABD}"/>
            </c:ext>
          </c:extLst>
        </c:ser>
        <c:ser>
          <c:idx val="2"/>
          <c:order val="2"/>
          <c:tx>
            <c:v>C-Quantity of cans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Sum of DECEMBER</c:v>
              </c:pt>
              <c:pt idx="1">
                <c:v>Sum of JANUARY</c:v>
              </c:pt>
              <c:pt idx="2">
                <c:v>Sum of FEBRUARY</c:v>
              </c:pt>
            </c:strLit>
          </c:cat>
          <c:val>
            <c:numLit>
              <c:formatCode>General</c:formatCode>
              <c:ptCount val="3"/>
              <c:pt idx="0">
                <c:v>862</c:v>
              </c:pt>
              <c:pt idx="1">
                <c:v>810</c:v>
              </c:pt>
              <c:pt idx="2">
                <c:v>737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D22-40C8-A220-FE4BDC709A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9266655"/>
        <c:axId val="399264991"/>
      </c:lineChart>
      <c:catAx>
        <c:axId val="39926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264991"/>
        <c:crosses val="autoZero"/>
        <c:auto val="1"/>
        <c:lblAlgn val="ctr"/>
        <c:lblOffset val="100"/>
        <c:noMultiLvlLbl val="0"/>
      </c:catAx>
      <c:valAx>
        <c:axId val="39926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CAN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9926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 OF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dataset'!$X$7</c:f>
              <c:strCache>
                <c:ptCount val="1"/>
                <c:pt idx="0">
                  <c:v>A-Sales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dataset'!$Y$3:$AA$3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dataset'!$Y$7:$AA$7</c:f>
              <c:numCache>
                <c:formatCode>0</c:formatCode>
                <c:ptCount val="3"/>
                <c:pt idx="0">
                  <c:v>21550</c:v>
                </c:pt>
                <c:pt idx="1">
                  <c:v>20250</c:v>
                </c:pt>
                <c:pt idx="2">
                  <c:v>18425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0-4D8A-BE81-CDC6CCF27E45}"/>
            </c:ext>
          </c:extLst>
        </c:ser>
        <c:ser>
          <c:idx val="1"/>
          <c:order val="1"/>
          <c:tx>
            <c:strRef>
              <c:f>'Tables and dataset'!$X$8</c:f>
              <c:strCache>
                <c:ptCount val="1"/>
                <c:pt idx="0">
                  <c:v>B-Sales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dataset'!$Y$3:$AA$3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dataset'!$Y$8:$AA$8</c:f>
              <c:numCache>
                <c:formatCode>0</c:formatCode>
                <c:ptCount val="3"/>
                <c:pt idx="0">
                  <c:v>20688</c:v>
                </c:pt>
                <c:pt idx="1">
                  <c:v>19440</c:v>
                </c:pt>
                <c:pt idx="2">
                  <c:v>17688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0-4D8A-BE81-CDC6CCF27E45}"/>
            </c:ext>
          </c:extLst>
        </c:ser>
        <c:ser>
          <c:idx val="2"/>
          <c:order val="2"/>
          <c:tx>
            <c:strRef>
              <c:f>'Tables and dataset'!$X$9</c:f>
              <c:strCache>
                <c:ptCount val="1"/>
                <c:pt idx="0">
                  <c:v>C-Sales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dataset'!$Y$3:$AA$3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dataset'!$Y$9:$AA$9</c:f>
              <c:numCache>
                <c:formatCode>0</c:formatCode>
                <c:ptCount val="3"/>
                <c:pt idx="0">
                  <c:v>22412</c:v>
                </c:pt>
                <c:pt idx="1">
                  <c:v>21060</c:v>
                </c:pt>
                <c:pt idx="2">
                  <c:v>19162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70-4D8A-BE81-CDC6CCF27E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0248207"/>
        <c:axId val="540250287"/>
      </c:barChart>
      <c:catAx>
        <c:axId val="540248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250287"/>
        <c:crosses val="autoZero"/>
        <c:auto val="1"/>
        <c:lblAlgn val="ctr"/>
        <c:lblOffset val="100"/>
        <c:noMultiLvlLbl val="0"/>
      </c:catAx>
      <c:valAx>
        <c:axId val="5402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SALES IN 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24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Summary of the transaction(can)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Purchase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dataset'!$W$51:$Y$51</c:f>
              <c:strCache>
                <c:ptCount val="3"/>
                <c:pt idx="0">
                  <c:v>Brand-A</c:v>
                </c:pt>
                <c:pt idx="1">
                  <c:v>Brand-B</c:v>
                </c:pt>
                <c:pt idx="2">
                  <c:v>Brand-C</c:v>
                </c:pt>
              </c:strCache>
            </c:strRef>
          </c:cat>
          <c:val>
            <c:numRef>
              <c:f>'Tables and dataset'!$W$52:$Y$52</c:f>
              <c:numCache>
                <c:formatCode>General</c:formatCode>
                <c:ptCount val="3"/>
                <c:pt idx="0">
                  <c:v>5040</c:v>
                </c:pt>
                <c:pt idx="1">
                  <c:v>5760</c:v>
                </c:pt>
                <c:pt idx="2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B-4CC7-A312-7CA6D0C3F190}"/>
            </c:ext>
          </c:extLst>
        </c:ser>
        <c:ser>
          <c:idx val="1"/>
          <c:order val="1"/>
          <c:tx>
            <c:v>Cans sold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dataset'!$W$51:$Y$51</c:f>
              <c:strCache>
                <c:ptCount val="3"/>
                <c:pt idx="0">
                  <c:v>Brand-A</c:v>
                </c:pt>
                <c:pt idx="1">
                  <c:v>Brand-B</c:v>
                </c:pt>
                <c:pt idx="2">
                  <c:v>Brand-C</c:v>
                </c:pt>
              </c:strCache>
            </c:strRef>
          </c:cat>
          <c:val>
            <c:numRef>
              <c:f>'Tables and dataset'!$W$53:$Y$53</c:f>
              <c:numCache>
                <c:formatCode>General</c:formatCode>
                <c:ptCount val="3"/>
                <c:pt idx="0">
                  <c:v>2409</c:v>
                </c:pt>
                <c:pt idx="1">
                  <c:v>2409</c:v>
                </c:pt>
                <c:pt idx="2">
                  <c:v>2409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2B-4CC7-A312-7CA6D0C3F190}"/>
            </c:ext>
          </c:extLst>
        </c:ser>
        <c:ser>
          <c:idx val="2"/>
          <c:order val="2"/>
          <c:tx>
            <c:v>Stock left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dataset'!$W$51:$Y$51</c:f>
              <c:strCache>
                <c:ptCount val="3"/>
                <c:pt idx="0">
                  <c:v>Brand-A</c:v>
                </c:pt>
                <c:pt idx="1">
                  <c:v>Brand-B</c:v>
                </c:pt>
                <c:pt idx="2">
                  <c:v>Brand-C</c:v>
                </c:pt>
              </c:strCache>
            </c:strRef>
          </c:cat>
          <c:val>
            <c:numRef>
              <c:f>'Tables and dataset'!$W$54:$Y$54</c:f>
              <c:numCache>
                <c:formatCode>General</c:formatCode>
                <c:ptCount val="3"/>
                <c:pt idx="0">
                  <c:v>840</c:v>
                </c:pt>
                <c:pt idx="1">
                  <c:v>960</c:v>
                </c:pt>
                <c:pt idx="2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2B-4CC7-A312-7CA6D0C3F190}"/>
            </c:ext>
          </c:extLst>
        </c:ser>
        <c:ser>
          <c:idx val="3"/>
          <c:order val="3"/>
          <c:tx>
            <c:v>Cans expired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dataset'!$W$51:$Y$51</c:f>
              <c:strCache>
                <c:ptCount val="3"/>
                <c:pt idx="0">
                  <c:v>Brand-A</c:v>
                </c:pt>
                <c:pt idx="1">
                  <c:v>Brand-B</c:v>
                </c:pt>
                <c:pt idx="2">
                  <c:v>Brand-C</c:v>
                </c:pt>
              </c:strCache>
            </c:strRef>
          </c:cat>
          <c:val>
            <c:numRef>
              <c:f>'Tables and dataset'!$W$55:$Y$55</c:f>
              <c:numCache>
                <c:formatCode>General</c:formatCode>
                <c:ptCount val="3"/>
                <c:pt idx="0">
                  <c:v>-1791</c:v>
                </c:pt>
                <c:pt idx="1">
                  <c:v>-2391</c:v>
                </c:pt>
                <c:pt idx="2">
                  <c:v>-1191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2B-4CC7-A312-7CA6D0C3F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44397648"/>
        <c:axId val="1844402224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'Tables and dataset'!$W$51:$Y$51</c15:sqref>
                        </c15:formulaRef>
                      </c:ext>
                    </c:extLst>
                    <c:strCache>
                      <c:ptCount val="3"/>
                      <c:pt idx="0">
                        <c:v>Brand-A</c:v>
                      </c:pt>
                      <c:pt idx="1">
                        <c:v>Brand-B</c:v>
                      </c:pt>
                      <c:pt idx="2">
                        <c:v>Brand-C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and dataset'!$W$56:$Y$56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-35.535714285714285</c:v>
                      </c:pt>
                      <c:pt idx="1">
                        <c:v>-41.510416666666664</c:v>
                      </c:pt>
                      <c:pt idx="2">
                        <c:v>-27.569444444444446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32B-4CC7-A312-7CA6D0C3F190}"/>
                  </c:ext>
                </c:extLst>
              </c15:ser>
            </c15:filteredBarSeries>
          </c:ext>
        </c:extLst>
      </c:barChart>
      <c:catAx>
        <c:axId val="184439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4402224"/>
        <c:crosses val="autoZero"/>
        <c:auto val="1"/>
        <c:lblAlgn val="ctr"/>
        <c:lblOffset val="100"/>
        <c:noMultiLvlLbl val="0"/>
      </c:catAx>
      <c:valAx>
        <c:axId val="184440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can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443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baseline="0">
                <a:effectLst/>
              </a:rPr>
              <a:t>Summary of the transaction(HTG)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'Tables and dataset'!$AB$51</c:f>
              <c:strCache>
                <c:ptCount val="1"/>
                <c:pt idx="0">
                  <c:v>Brand-A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dataset'!$AA$52:$AA$55</c15:sqref>
                  </c15:fullRef>
                </c:ext>
              </c:extLst>
              <c:f>'Tables and dataset'!$AA$53:$AA$54</c:f>
              <c:strCache>
                <c:ptCount val="2"/>
                <c:pt idx="0">
                  <c:v>Sale</c:v>
                </c:pt>
                <c:pt idx="1">
                  <c:v>Stock left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dataset'!$AB$52:$AB$55</c15:sqref>
                  </c15:fullRef>
                </c:ext>
              </c:extLst>
              <c:f>'Tables and dataset'!$AB$53:$AB$54</c:f>
              <c:numCache>
                <c:formatCode>General</c:formatCode>
                <c:ptCount val="2"/>
                <c:pt idx="0">
                  <c:v>60225</c:v>
                </c:pt>
                <c:pt idx="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A-498A-8955-27C3BBBD723B}"/>
            </c:ext>
          </c:extLst>
        </c:ser>
        <c:ser>
          <c:idx val="1"/>
          <c:order val="1"/>
          <c:tx>
            <c:strRef>
              <c:f>'Tables and dataset'!$AC$51</c:f>
              <c:strCache>
                <c:ptCount val="1"/>
                <c:pt idx="0">
                  <c:v>Brand-B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dataset'!$AA$52:$AA$55</c15:sqref>
                  </c15:fullRef>
                </c:ext>
              </c:extLst>
              <c:f>'Tables and dataset'!$AA$53:$AA$54</c:f>
              <c:strCache>
                <c:ptCount val="2"/>
                <c:pt idx="0">
                  <c:v>Sale</c:v>
                </c:pt>
                <c:pt idx="1">
                  <c:v>Stock left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dataset'!$AC$52:$AC$55</c15:sqref>
                  </c15:fullRef>
                </c:ext>
              </c:extLst>
              <c:f>'Tables and dataset'!$AC$53:$AC$54</c:f>
              <c:numCache>
                <c:formatCode>General</c:formatCode>
                <c:ptCount val="2"/>
                <c:pt idx="0">
                  <c:v>57816</c:v>
                </c:pt>
                <c:pt idx="1">
                  <c:v>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A-498A-8955-27C3BBBD723B}"/>
            </c:ext>
          </c:extLst>
        </c:ser>
        <c:ser>
          <c:idx val="2"/>
          <c:order val="2"/>
          <c:tx>
            <c:strRef>
              <c:f>'Tables and dataset'!$AD$51</c:f>
              <c:strCache>
                <c:ptCount val="1"/>
                <c:pt idx="0">
                  <c:v>Brand-C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'Tables and dataset'!$AA$52:$AA$55</c15:sqref>
                  </c15:fullRef>
                </c:ext>
              </c:extLst>
              <c:f>'Tables and dataset'!$AA$53:$AA$54</c:f>
              <c:strCache>
                <c:ptCount val="2"/>
                <c:pt idx="0">
                  <c:v>Sale</c:v>
                </c:pt>
                <c:pt idx="1">
                  <c:v>Stock left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'Tables and dataset'!$AD$52:$AD$55</c15:sqref>
                  </c15:fullRef>
                </c:ext>
              </c:extLst>
              <c:f>'Tables and dataset'!$AD$53:$AD$54</c:f>
              <c:numCache>
                <c:formatCode>General</c:formatCode>
                <c:ptCount val="2"/>
                <c:pt idx="0">
                  <c:v>62634</c:v>
                </c:pt>
                <c:pt idx="1">
                  <c:v>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9A-498A-8955-27C3BBBD72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69086080"/>
        <c:axId val="1769076512"/>
      </c:barChart>
      <c:catAx>
        <c:axId val="176908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Transaction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076512"/>
        <c:crosses val="autoZero"/>
        <c:auto val="1"/>
        <c:lblAlgn val="ctr"/>
        <c:lblOffset val="100"/>
        <c:noMultiLvlLbl val="0"/>
      </c:catAx>
      <c:valAx>
        <c:axId val="176907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908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Expected transaction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Cost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dataset'!$V$69:$V$71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dataset'!$X$69:$X$71</c:f>
              <c:numCache>
                <c:formatCode>_(* #,##0.0_);_(* \(#,##0.0\);_(* "-"??_);_(@_)</c:formatCode>
                <c:ptCount val="3"/>
                <c:pt idx="0">
                  <c:v>39900</c:v>
                </c:pt>
                <c:pt idx="1">
                  <c:v>44793.599999999999</c:v>
                </c:pt>
                <c:pt idx="2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0-4A0C-B7BB-9639136FB6B8}"/>
            </c:ext>
          </c:extLst>
        </c:ser>
        <c:ser>
          <c:idx val="2"/>
          <c:order val="2"/>
          <c:tx>
            <c:v>Sales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dataset'!$V$69:$V$71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dataset'!$Y$69:$Y$71</c:f>
              <c:numCache>
                <c:formatCode>_(* #,##0.0_);_(* \(#,##0.0\);_(* "-"??_);_(@_)</c:formatCode>
                <c:ptCount val="3"/>
                <c:pt idx="0">
                  <c:v>42000</c:v>
                </c:pt>
                <c:pt idx="1">
                  <c:v>46080</c:v>
                </c:pt>
                <c:pt idx="2">
                  <c:v>37440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0-4A0C-B7BB-9639136FB6B8}"/>
            </c:ext>
          </c:extLst>
        </c:ser>
        <c:ser>
          <c:idx val="3"/>
          <c:order val="3"/>
          <c:tx>
            <c:strRef>
              <c:f>'Tables and dataset'!$Z$68</c:f>
              <c:strCache>
                <c:ptCount val="1"/>
                <c:pt idx="0">
                  <c:v>Profit expected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dataset'!$V$69:$V$71</c:f>
              <c:strCache>
                <c:ptCount val="3"/>
                <c:pt idx="0">
                  <c:v>Brand A</c:v>
                </c:pt>
                <c:pt idx="1">
                  <c:v>Brand B</c:v>
                </c:pt>
                <c:pt idx="2">
                  <c:v>Brand C</c:v>
                </c:pt>
              </c:strCache>
            </c:strRef>
          </c:cat>
          <c:val>
            <c:numRef>
              <c:f>'Tables and dataset'!$Z$69:$Z$71</c:f>
              <c:numCache>
                <c:formatCode>_(* #,##0.0_);_(* \(#,##0.0\);_(* "-"??_);_(@_)</c:formatCode>
                <c:ptCount val="3"/>
                <c:pt idx="0">
                  <c:v>2100</c:v>
                </c:pt>
                <c:pt idx="1">
                  <c:v>1286.4000000000015</c:v>
                </c:pt>
                <c:pt idx="2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0-4A0C-B7BB-9639136FB6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6678736"/>
        <c:axId val="13666774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and dataset'!$W$68</c15:sqref>
                        </c15:formulaRef>
                      </c:ext>
                    </c:extLst>
                    <c:strCache>
                      <c:ptCount val="1"/>
                      <c:pt idx="0">
                        <c:v>Items brought/month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'Tables and dataset'!$V$69:$V$71</c15:sqref>
                        </c15:formulaRef>
                      </c:ext>
                    </c:extLst>
                    <c:strCache>
                      <c:ptCount val="3"/>
                      <c:pt idx="0">
                        <c:v>Brand A</c:v>
                      </c:pt>
                      <c:pt idx="1">
                        <c:v>Brand B</c:v>
                      </c:pt>
                      <c:pt idx="2">
                        <c:v>Brand 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'Tables and dataset'!$W$69:$W$71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3"/>
                      <c:pt idx="0">
                        <c:v>1680</c:v>
                      </c:pt>
                      <c:pt idx="1">
                        <c:v>1920</c:v>
                      </c:pt>
                      <c:pt idx="2">
                        <c:v>1440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BC0-4A0C-B7BB-9639136FB6B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and dataset'!$AA$68</c15:sqref>
                        </c15:formulaRef>
                      </c:ext>
                    </c:extLst>
                    <c:strCache>
                      <c:ptCount val="1"/>
                      <c:pt idx="0">
                        <c:v>Profit expected %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5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5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5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and dataset'!$V$69:$V$71</c15:sqref>
                        </c15:formulaRef>
                      </c:ext>
                    </c:extLst>
                    <c:strCache>
                      <c:ptCount val="3"/>
                      <c:pt idx="0">
                        <c:v>Brand A</c:v>
                      </c:pt>
                      <c:pt idx="1">
                        <c:v>Brand B</c:v>
                      </c:pt>
                      <c:pt idx="2">
                        <c:v>Brand 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'Tables and dataset'!$AA$69:$AA$71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5.2631578947368418E-2</c:v>
                      </c:pt>
                      <c:pt idx="1">
                        <c:v>2.8718388341191631E-2</c:v>
                      </c:pt>
                      <c:pt idx="2">
                        <c:v>0.04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BC0-4A0C-B7BB-9639136FB6B8}"/>
                  </c:ext>
                </c:extLst>
              </c15:ser>
            </c15:filteredBarSeries>
          </c:ext>
        </c:extLst>
      </c:barChart>
      <c:catAx>
        <c:axId val="13666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677488"/>
        <c:crosses val="autoZero"/>
        <c:auto val="1"/>
        <c:lblAlgn val="ctr"/>
        <c:lblOffset val="100"/>
        <c:noMultiLvlLbl val="0"/>
      </c:catAx>
      <c:valAx>
        <c:axId val="1366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 in 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66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Repartition of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'Tables and dataset'!$V$89</c:f>
              <c:strCache>
                <c:ptCount val="1"/>
                <c:pt idx="0">
                  <c:v>Brand 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December</c:v>
              </c:pt>
              <c:pt idx="1">
                <c:v>January</c:v>
              </c:pt>
              <c:pt idx="2">
                <c:v>February</c:v>
              </c:pt>
            </c:strLit>
          </c:cat>
          <c:val>
            <c:numRef>
              <c:f>'Tables and dataset'!$W$89:$Y$89</c:f>
              <c:numCache>
                <c:formatCode>_(* #,##0.0_);_(* \(#,##0.0\);_(* "-"??_);_(@_)</c:formatCode>
                <c:ptCount val="3"/>
                <c:pt idx="0">
                  <c:v>21550</c:v>
                </c:pt>
                <c:pt idx="1">
                  <c:v>20250</c:v>
                </c:pt>
                <c:pt idx="2">
                  <c:v>18425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1-4ACF-BDBF-C9CA250A0092}"/>
            </c:ext>
          </c:extLst>
        </c:ser>
        <c:ser>
          <c:idx val="2"/>
          <c:order val="2"/>
          <c:tx>
            <c:strRef>
              <c:f>'Tables and dataset'!$V$90</c:f>
              <c:strCache>
                <c:ptCount val="1"/>
                <c:pt idx="0">
                  <c:v>Brand 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December</c:v>
              </c:pt>
              <c:pt idx="1">
                <c:v>January</c:v>
              </c:pt>
              <c:pt idx="2">
                <c:v>February</c:v>
              </c:pt>
            </c:strLit>
          </c:cat>
          <c:val>
            <c:numRef>
              <c:f>'Tables and dataset'!$W$90:$Y$90</c:f>
              <c:numCache>
                <c:formatCode>_(* #,##0.0_);_(* \(#,##0.0\);_(* "-"??_);_(@_)</c:formatCode>
                <c:ptCount val="3"/>
                <c:pt idx="0">
                  <c:v>20688</c:v>
                </c:pt>
                <c:pt idx="1">
                  <c:v>19440</c:v>
                </c:pt>
                <c:pt idx="2">
                  <c:v>17688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1-4ACF-BDBF-C9CA250A0092}"/>
            </c:ext>
          </c:extLst>
        </c:ser>
        <c:ser>
          <c:idx val="3"/>
          <c:order val="3"/>
          <c:tx>
            <c:strRef>
              <c:f>'Tables and dataset'!$V$91</c:f>
              <c:strCache>
                <c:ptCount val="1"/>
                <c:pt idx="0">
                  <c:v>Brand 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December</c:v>
              </c:pt>
              <c:pt idx="1">
                <c:v>January</c:v>
              </c:pt>
              <c:pt idx="2">
                <c:v>February</c:v>
              </c:pt>
            </c:strLit>
          </c:cat>
          <c:val>
            <c:numRef>
              <c:f>'Tables and dataset'!$W$91:$Y$91</c:f>
              <c:numCache>
                <c:formatCode>_(* #,##0.0_);_(* \(#,##0.0\);_(* "-"??_);_(@_)</c:formatCode>
                <c:ptCount val="3"/>
                <c:pt idx="0">
                  <c:v>22412</c:v>
                </c:pt>
                <c:pt idx="1">
                  <c:v>21060</c:v>
                </c:pt>
                <c:pt idx="2">
                  <c:v>19162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01-4ACF-BDBF-C9CA250A00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2753584"/>
        <c:axId val="157275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'Tables and dataset'!$V$88</c15:sqref>
                        </c15:formulaRef>
                      </c:ext>
                    </c:extLst>
                    <c:strCache>
                      <c:ptCount val="1"/>
                      <c:pt idx="0">
                        <c:v>Sales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fr-FR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3"/>
                    <c:pt idx="0">
                      <c:v>December</c:v>
                    </c:pt>
                    <c:pt idx="1">
                      <c:v>January</c:v>
                    </c:pt>
                    <c:pt idx="2">
                      <c:v>February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'Tables and dataset'!$W$88:$Y$88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B01-4ACF-BDBF-C9CA250A0092}"/>
                  </c:ext>
                </c:extLst>
              </c15:ser>
            </c15:filteredBarSeries>
          </c:ext>
        </c:extLst>
      </c:barChart>
      <c:catAx>
        <c:axId val="157275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752336"/>
        <c:crosses val="autoZero"/>
        <c:auto val="1"/>
        <c:lblAlgn val="ctr"/>
        <c:lblOffset val="100"/>
        <c:noMultiLvlLbl val="0"/>
      </c:catAx>
      <c:valAx>
        <c:axId val="15727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 in</a:t>
                </a:r>
                <a:r>
                  <a:rPr lang="fr-FR" baseline="0"/>
                  <a:t> HTG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275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Losses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'Tables and dataset'!$V$127</c:f>
              <c:strCache>
                <c:ptCount val="1"/>
                <c:pt idx="0">
                  <c:v>Brand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dataset'!$W$127:$Y$127</c:f>
              <c:numCache>
                <c:formatCode>_(* #,##0.0_);_(* \(#,##0.0\);_(* "-"??_);_(@_)</c:formatCode>
                <c:ptCount val="3"/>
                <c:pt idx="0">
                  <c:v>862</c:v>
                </c:pt>
                <c:pt idx="1">
                  <c:v>-11640</c:v>
                </c:pt>
                <c:pt idx="2">
                  <c:v>-16588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7-48D4-8378-83DC12CA986A}"/>
            </c:ext>
          </c:extLst>
        </c:ser>
        <c:ser>
          <c:idx val="1"/>
          <c:order val="1"/>
          <c:tx>
            <c:strRef>
              <c:f>'Tables and dataset'!$V$126</c:f>
              <c:strCache>
                <c:ptCount val="1"/>
                <c:pt idx="0">
                  <c:v>Brand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dataset'!$W$126:$Y$126</c:f>
              <c:numCache>
                <c:formatCode>_(* #,##0.0_);_(* \(#,##0.0\);_(* "-"??_);_(@_)</c:formatCode>
                <c:ptCount val="3"/>
                <c:pt idx="0">
                  <c:v>-1708.7999999999988</c:v>
                </c:pt>
                <c:pt idx="1">
                  <c:v>-25586.899999999998</c:v>
                </c:pt>
                <c:pt idx="2">
                  <c:v>-26872.299999999996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7-48D4-8378-83DC12CA986A}"/>
            </c:ext>
          </c:extLst>
        </c:ser>
        <c:ser>
          <c:idx val="0"/>
          <c:order val="2"/>
          <c:tx>
            <c:strRef>
              <c:f>'Tables and dataset'!$V$125</c:f>
              <c:strCache>
                <c:ptCount val="1"/>
                <c:pt idx="0">
                  <c:v>Brand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'Tables and dataset'!$W$124:$Y$124</c:f>
              <c:strCache>
                <c:ptCount val="3"/>
                <c:pt idx="0">
                  <c:v>December</c:v>
                </c:pt>
                <c:pt idx="1">
                  <c:v>January</c:v>
                </c:pt>
                <c:pt idx="2">
                  <c:v>February</c:v>
                </c:pt>
              </c:strCache>
            </c:strRef>
          </c:cat>
          <c:val>
            <c:numRef>
              <c:f>'Tables and dataset'!$W$125:$Y$125</c:f>
              <c:numCache>
                <c:formatCode>_(* #,##0.0_);_(* \(#,##0.0\);_(* "-"??_);_(@_)</c:formatCode>
                <c:ptCount val="3"/>
                <c:pt idx="0">
                  <c:v>1077.5</c:v>
                </c:pt>
                <c:pt idx="1">
                  <c:v>-19365</c:v>
                </c:pt>
                <c:pt idx="2">
                  <c:v>-21237.5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7-48D4-8378-83DC12CA9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403896880"/>
        <c:axId val="1403895632"/>
      </c:barChart>
      <c:catAx>
        <c:axId val="14038968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895632"/>
        <c:crosses val="autoZero"/>
        <c:auto val="1"/>
        <c:lblAlgn val="ctr"/>
        <c:lblOffset val="100"/>
        <c:noMultiLvlLbl val="0"/>
      </c:catAx>
      <c:valAx>
        <c:axId val="140389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Amount in HTG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0389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14289</xdr:colOff>
      <xdr:row>2</xdr:row>
      <xdr:rowOff>9525</xdr:rowOff>
    </xdr:from>
    <xdr:to>
      <xdr:col>11</xdr:col>
      <xdr:colOff>452439</xdr:colOff>
      <xdr:row>17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716FD-9C39-4929-9B2E-7F73FE3A8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23814</xdr:colOff>
      <xdr:row>20</xdr:row>
      <xdr:rowOff>171450</xdr:rowOff>
    </xdr:from>
    <xdr:to>
      <xdr:col>11</xdr:col>
      <xdr:colOff>427039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35D41-FBE8-4590-BED9-AFAC7E7B1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23814</xdr:colOff>
      <xdr:row>36</xdr:row>
      <xdr:rowOff>161925</xdr:rowOff>
    </xdr:from>
    <xdr:to>
      <xdr:col>11</xdr:col>
      <xdr:colOff>412752</xdr:colOff>
      <xdr:row>51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23FB00-5B8D-40CB-A5D1-293A83474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52</xdr:row>
      <xdr:rowOff>171449</xdr:rowOff>
    </xdr:from>
    <xdr:to>
      <xdr:col>11</xdr:col>
      <xdr:colOff>395288</xdr:colOff>
      <xdr:row>67</xdr:row>
      <xdr:rowOff>66674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CF228D-6B39-4ABC-B10B-0A999949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390525</xdr:colOff>
      <xdr:row>2</xdr:row>
      <xdr:rowOff>95249</xdr:rowOff>
    </xdr:from>
    <xdr:to>
      <xdr:col>23</xdr:col>
      <xdr:colOff>552450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91CD29-8956-45ED-8004-AD69938D4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413821</xdr:colOff>
      <xdr:row>20</xdr:row>
      <xdr:rowOff>171450</xdr:rowOff>
    </xdr:from>
    <xdr:to>
      <xdr:col>23</xdr:col>
      <xdr:colOff>581025</xdr:colOff>
      <xdr:row>36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E9BBD9-4FFD-49C1-9394-F4EAC4BBA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36</xdr:col>
      <xdr:colOff>569120</xdr:colOff>
      <xdr:row>25</xdr:row>
      <xdr:rowOff>14288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6983C8-D9C7-47AF-8DC7-F242775CE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29</xdr:row>
      <xdr:rowOff>9525</xdr:rowOff>
    </xdr:from>
    <xdr:to>
      <xdr:col>36</xdr:col>
      <xdr:colOff>600075</xdr:colOff>
      <xdr:row>48</xdr:row>
      <xdr:rowOff>169069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93054D5-DC90-4CE0-B9BA-465CACF40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51</xdr:row>
      <xdr:rowOff>0</xdr:rowOff>
    </xdr:from>
    <xdr:to>
      <xdr:col>37</xdr:col>
      <xdr:colOff>269081</xdr:colOff>
      <xdr:row>72</xdr:row>
      <xdr:rowOff>14287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B862C51-5509-4CF4-8611-D5783E592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14883</xdr:colOff>
      <xdr:row>73</xdr:row>
      <xdr:rowOff>52983</xdr:rowOff>
    </xdr:from>
    <xdr:to>
      <xdr:col>38</xdr:col>
      <xdr:colOff>29765</xdr:colOff>
      <xdr:row>95</xdr:row>
      <xdr:rowOff>104180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4B1B67B-C0E4-459A-9C66-995EE3F0E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24</xdr:col>
      <xdr:colOff>167204</xdr:colOff>
      <xdr:row>54</xdr:row>
      <xdr:rowOff>28576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77D4B24-81B4-4EB2-99ED-D5983CEA9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96</xdr:row>
      <xdr:rowOff>0</xdr:rowOff>
    </xdr:from>
    <xdr:to>
      <xdr:col>37</xdr:col>
      <xdr:colOff>273844</xdr:colOff>
      <xdr:row>117</xdr:row>
      <xdr:rowOff>32148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77F057E-18E6-40E5-933D-ED0FD97C1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44648</xdr:colOff>
      <xdr:row>96</xdr:row>
      <xdr:rowOff>0</xdr:rowOff>
    </xdr:from>
    <xdr:to>
      <xdr:col>23</xdr:col>
      <xdr:colOff>104180</xdr:colOff>
      <xdr:row>117</xdr:row>
      <xdr:rowOff>44648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D9A4D4F-C5CB-432E-BC44-C6163C0D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11783</xdr:colOff>
      <xdr:row>13</xdr:row>
      <xdr:rowOff>3143</xdr:rowOff>
    </xdr:from>
    <xdr:to>
      <xdr:col>22</xdr:col>
      <xdr:colOff>253345</xdr:colOff>
      <xdr:row>27</xdr:row>
      <xdr:rowOff>134332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C8A997-9919-4975-BCF0-6C988462C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BA1EEC-C151-4238-B002-49409CDCB284}" name="Table2" displayName="Table2" ref="V51:Y56" totalsRowShown="0">
  <autoFilter ref="V51:Y56" xr:uid="{94DB9BA4-32BC-492B-89AE-EF2DD6B59E7E}"/>
  <tableColumns count="4">
    <tableColumn id="1" xr3:uid="{2203705E-136B-4D35-B102-1B414B85844E}" name="Column1"/>
    <tableColumn id="2" xr3:uid="{990A1AE0-F2A5-4480-B4B7-976614845AC0}" name="Brand-A"/>
    <tableColumn id="3" xr3:uid="{E42280BD-904E-44DF-AF52-E495E1774700}" name="Brand-B"/>
    <tableColumn id="4" xr3:uid="{495DCC71-9E97-4F09-8FB0-FB0D052E83F0}" name="Brand-C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D6D85C-F817-4F01-B2E6-12CD6BE65B30}" name="Table6" displayName="Table6" ref="V61:AC65" totalsRowShown="0" headerRowDxfId="7">
  <autoFilter ref="V61:AC65" xr:uid="{78C8B5FC-C760-4E06-99F9-1E07B1B4BC46}"/>
  <tableColumns count="8">
    <tableColumn id="1" xr3:uid="{69DC76D5-2F58-4351-A908-144639872D09}" name="BRAND"/>
    <tableColumn id="2" xr3:uid="{79B73E8D-DC3E-41BD-B7D8-BEA78FBF7F7F}" name="DECEMBER-SALES"/>
    <tableColumn id="3" xr3:uid="{80EDDDC2-E9C8-463C-A9B9-292F0D1E4197}" name="JANUARY-SALES"/>
    <tableColumn id="4" xr3:uid="{FE426A41-E0B4-4EB8-ABA7-C65353C9061B}" name="Sales difference December to juanary">
      <calculatedColumnFormula>X62-W62</calculatedColumnFormula>
    </tableColumn>
    <tableColumn id="5" xr3:uid="{C1B9B039-2F3E-4477-BB6F-5148DF1CD88B}" name="percentage" dataDxfId="6">
      <calculatedColumnFormula>(Y62/W62)</calculatedColumnFormula>
    </tableColumn>
    <tableColumn id="6" xr3:uid="{13F86974-589A-43A0-BC30-4B1E9CF76A31}" name="FEBRUARY-SALES"/>
    <tableColumn id="7" xr3:uid="{69356582-ABB2-43DD-A7E0-F38C9CA39377}" name="Sales difference December to juanary2">
      <calculatedColumnFormula>AA62-X62</calculatedColumnFormula>
    </tableColumn>
    <tableColumn id="8" xr3:uid="{1677E1A8-648F-4552-A56A-F58D6CDB65E2}" name="percentage3" dataDxfId="5">
      <calculatedColumnFormula>AB62/X62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B555236-91B8-4ED4-848B-DF4230EAE982}" name="Table4" displayName="Table4" ref="AA51:AD55" totalsRowShown="0">
  <autoFilter ref="AA51:AD55" xr:uid="{0DD0FBC5-E477-4C5D-A4F5-9E1976646E3F}"/>
  <tableColumns count="4">
    <tableColumn id="1" xr3:uid="{008A0518-90A4-49E7-8A96-8DAE22A97FA9}" name="Column1"/>
    <tableColumn id="2" xr3:uid="{8433F172-1488-4994-A84C-C1EEFDA03ED7}" name="Brand-A"/>
    <tableColumn id="3" xr3:uid="{BDAC3F99-1E9F-463E-A591-4A28048D897B}" name="Brand-B"/>
    <tableColumn id="4" xr3:uid="{0594F526-6DB8-4347-B0BE-7D231CD86B2B}" name="Brand-C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D9C1E4-8708-4710-92EA-F3FE8FF8D661}" name="Table1" displayName="Table1" ref="U26:AA29" totalsRowShown="0">
  <autoFilter ref="U26:AA29" xr:uid="{FA8804AF-F88E-4877-95F8-D03299127C4C}"/>
  <tableColumns count="7">
    <tableColumn id="1" xr3:uid="{3A96DA41-B7BD-4052-B2D5-7B06763E40C9}" name="BRAND"/>
    <tableColumn id="2" xr3:uid="{A724A881-02FF-40B3-A6FC-8737AA4951D5}" name="DECEMBER-PURCHASE"/>
    <tableColumn id="3" xr3:uid="{22BE58C2-8C2C-4B2E-842B-49104E182DCB}" name="DECEMBER-SALES"/>
    <tableColumn id="4" xr3:uid="{5F7F0ECE-D6FA-490D-95D8-6762DD64BA4E}" name="JANUARY-PURCHASE"/>
    <tableColumn id="5" xr3:uid="{5BC663FA-6C00-4B45-87BE-EECAB5A4AC77}" name="JANUARY-SALES"/>
    <tableColumn id="6" xr3:uid="{7D6A65BB-7977-49C6-9648-67CFAB7D58D3}" name="FEBRUARY-PURCHASE"/>
    <tableColumn id="7" xr3:uid="{399A1F6E-8BF9-4C11-98C1-E1BDEED1290A}" name="FEBRUARY-SALES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7360B9B-8BC9-48B1-A57F-E52896A1711E}" name="Table3" displayName="Table3" ref="X14:AA17" totalsRowShown="0">
  <autoFilter ref="X14:AA17" xr:uid="{7B1A7223-E307-4C14-A8E0-7AC81DBA416A}"/>
  <tableColumns count="4">
    <tableColumn id="1" xr3:uid="{2CE9B78E-2797-4921-BDD1-844AA0136A0F}" name="BRAND" dataDxfId="4"/>
    <tableColumn id="2" xr3:uid="{EC782318-7DA1-48FB-8F96-9A5B2FF9A064}" name="DECEMBER"/>
    <tableColumn id="3" xr3:uid="{B9C7A902-E659-40B8-BE94-3682477E47DD}" name="JANUARY"/>
    <tableColumn id="4" xr3:uid="{E267ADC5-4E51-4C08-A4E5-206AA3949F9E}" name="FEBRUARY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70F994-3101-40AA-A81D-1CE99B86BC0E}" name="Table5" displayName="Table5" ref="X3:AB9" totalsRowShown="0">
  <autoFilter ref="X3:AB9" xr:uid="{DE2E7B5C-447C-4198-A748-3ED924FE5103}"/>
  <tableColumns count="5">
    <tableColumn id="1" xr3:uid="{FAEEFBAF-6A88-4AD1-B4DF-4D607557F4E7}" name="BRAND"/>
    <tableColumn id="2" xr3:uid="{569C913D-73CE-4E69-85B6-B2AA4B91CBA8}" name="DECEMBER" dataDxfId="3"/>
    <tableColumn id="3" xr3:uid="{43E47ABA-4DD5-4A13-98B8-0CF1D1DC9AD9}" name="JANUARY" dataDxfId="2"/>
    <tableColumn id="4" xr3:uid="{21658B1B-2444-4D94-8E90-D1D77C53F2BC}" name="FEBRUARY" dataDxfId="1"/>
    <tableColumn id="5" xr3:uid="{21E8BB06-7973-4703-B1FB-B8D291F66EC4}" name="TOTAL" dataDxfId="0">
      <calculatedColumnFormula>SUM(Y4:AA4)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E72FE-8282-41C2-B40D-C9A9368D312A}">
  <dimension ref="A1:B63"/>
  <sheetViews>
    <sheetView topLeftCell="A28" workbookViewId="0">
      <selection activeCell="A49" sqref="A49"/>
    </sheetView>
  </sheetViews>
  <sheetFormatPr defaultRowHeight="15" x14ac:dyDescent="0.25"/>
  <cols>
    <col min="1" max="1" width="18.140625" bestFit="1" customWidth="1"/>
  </cols>
  <sheetData>
    <row r="1" spans="1:2" x14ac:dyDescent="0.25">
      <c r="A1" s="40" t="s">
        <v>97</v>
      </c>
      <c r="B1" s="40"/>
    </row>
    <row r="2" spans="1:2" x14ac:dyDescent="0.25">
      <c r="A2" s="38"/>
      <c r="B2" s="38"/>
    </row>
    <row r="3" spans="1:2" x14ac:dyDescent="0.25">
      <c r="A3" s="38" t="s">
        <v>79</v>
      </c>
      <c r="B3" s="38">
        <v>26.766666666666666</v>
      </c>
    </row>
    <row r="4" spans="1:2" x14ac:dyDescent="0.25">
      <c r="A4" s="38" t="s">
        <v>80</v>
      </c>
      <c r="B4" s="38">
        <v>1.5908642113098359</v>
      </c>
    </row>
    <row r="5" spans="1:2" x14ac:dyDescent="0.25">
      <c r="A5" s="38" t="s">
        <v>81</v>
      </c>
      <c r="B5" s="38">
        <v>27.5</v>
      </c>
    </row>
    <row r="6" spans="1:2" x14ac:dyDescent="0.25">
      <c r="A6" s="38" t="s">
        <v>82</v>
      </c>
      <c r="B6" s="38">
        <v>28</v>
      </c>
    </row>
    <row r="7" spans="1:2" x14ac:dyDescent="0.25">
      <c r="A7" s="38" t="s">
        <v>83</v>
      </c>
      <c r="B7" s="38">
        <v>15.092263067359447</v>
      </c>
    </row>
    <row r="8" spans="1:2" x14ac:dyDescent="0.25">
      <c r="A8" s="38" t="s">
        <v>84</v>
      </c>
      <c r="B8" s="38">
        <v>227.77640449438201</v>
      </c>
    </row>
    <row r="9" spans="1:2" x14ac:dyDescent="0.25">
      <c r="A9" s="38" t="s">
        <v>85</v>
      </c>
      <c r="B9" s="38">
        <v>-1.1112447864196926</v>
      </c>
    </row>
    <row r="10" spans="1:2" x14ac:dyDescent="0.25">
      <c r="A10" s="38" t="s">
        <v>86</v>
      </c>
      <c r="B10" s="38">
        <v>0.20663883232280847</v>
      </c>
    </row>
    <row r="11" spans="1:2" x14ac:dyDescent="0.25">
      <c r="A11" s="38" t="s">
        <v>87</v>
      </c>
      <c r="B11" s="38">
        <v>52</v>
      </c>
    </row>
    <row r="12" spans="1:2" x14ac:dyDescent="0.25">
      <c r="A12" s="38" t="s">
        <v>88</v>
      </c>
      <c r="B12" s="38">
        <v>3</v>
      </c>
    </row>
    <row r="13" spans="1:2" x14ac:dyDescent="0.25">
      <c r="A13" s="38" t="s">
        <v>89</v>
      </c>
      <c r="B13" s="38">
        <v>55</v>
      </c>
    </row>
    <row r="14" spans="1:2" x14ac:dyDescent="0.25">
      <c r="A14" s="38" t="s">
        <v>90</v>
      </c>
      <c r="B14" s="38">
        <v>2409</v>
      </c>
    </row>
    <row r="15" spans="1:2" ht="15.75" thickBot="1" x14ac:dyDescent="0.3">
      <c r="A15" s="39" t="s">
        <v>91</v>
      </c>
      <c r="B15" s="39">
        <v>90</v>
      </c>
    </row>
    <row r="16" spans="1:2" ht="15.75" thickBot="1" x14ac:dyDescent="0.3"/>
    <row r="17" spans="1:2" x14ac:dyDescent="0.25">
      <c r="A17" s="40" t="s">
        <v>98</v>
      </c>
      <c r="B17" s="40"/>
    </row>
    <row r="18" spans="1:2" x14ac:dyDescent="0.25">
      <c r="A18" s="38"/>
      <c r="B18" s="38"/>
    </row>
    <row r="19" spans="1:2" x14ac:dyDescent="0.25">
      <c r="A19" s="38" t="s">
        <v>79</v>
      </c>
      <c r="B19" s="38">
        <v>669.16666666666663</v>
      </c>
    </row>
    <row r="20" spans="1:2" x14ac:dyDescent="0.25">
      <c r="A20" s="38" t="s">
        <v>80</v>
      </c>
      <c r="B20" s="38">
        <v>39.771605282745902</v>
      </c>
    </row>
    <row r="21" spans="1:2" x14ac:dyDescent="0.25">
      <c r="A21" s="38" t="s">
        <v>81</v>
      </c>
      <c r="B21" s="38">
        <v>687.5</v>
      </c>
    </row>
    <row r="22" spans="1:2" x14ac:dyDescent="0.25">
      <c r="A22" s="38" t="s">
        <v>82</v>
      </c>
      <c r="B22" s="38">
        <v>700</v>
      </c>
    </row>
    <row r="23" spans="1:2" x14ac:dyDescent="0.25">
      <c r="A23" s="38" t="s">
        <v>83</v>
      </c>
      <c r="B23" s="38">
        <v>377.30657668398618</v>
      </c>
    </row>
    <row r="24" spans="1:2" x14ac:dyDescent="0.25">
      <c r="A24" s="38" t="s">
        <v>84</v>
      </c>
      <c r="B24" s="38">
        <v>142360.25280898876</v>
      </c>
    </row>
    <row r="25" spans="1:2" x14ac:dyDescent="0.25">
      <c r="A25" s="38" t="s">
        <v>85</v>
      </c>
      <c r="B25" s="38">
        <v>-1.1112447864196935</v>
      </c>
    </row>
    <row r="26" spans="1:2" x14ac:dyDescent="0.25">
      <c r="A26" s="38" t="s">
        <v>86</v>
      </c>
      <c r="B26" s="38">
        <v>0.20663883232280847</v>
      </c>
    </row>
    <row r="27" spans="1:2" x14ac:dyDescent="0.25">
      <c r="A27" s="38" t="s">
        <v>87</v>
      </c>
      <c r="B27" s="38">
        <v>1300</v>
      </c>
    </row>
    <row r="28" spans="1:2" x14ac:dyDescent="0.25">
      <c r="A28" s="38" t="s">
        <v>88</v>
      </c>
      <c r="B28" s="38">
        <v>75</v>
      </c>
    </row>
    <row r="29" spans="1:2" x14ac:dyDescent="0.25">
      <c r="A29" s="38" t="s">
        <v>89</v>
      </c>
      <c r="B29" s="38">
        <v>1375</v>
      </c>
    </row>
    <row r="30" spans="1:2" x14ac:dyDescent="0.25">
      <c r="A30" s="38" t="s">
        <v>90</v>
      </c>
      <c r="B30" s="38">
        <v>60225</v>
      </c>
    </row>
    <row r="31" spans="1:2" ht="15.75" thickBot="1" x14ac:dyDescent="0.3">
      <c r="A31" s="39" t="s">
        <v>91</v>
      </c>
      <c r="B31" s="39">
        <v>90</v>
      </c>
    </row>
    <row r="32" spans="1:2" ht="15.75" thickBot="1" x14ac:dyDescent="0.3"/>
    <row r="33" spans="1:2" x14ac:dyDescent="0.25">
      <c r="A33" s="40" t="s">
        <v>99</v>
      </c>
      <c r="B33" s="40"/>
    </row>
    <row r="34" spans="1:2" x14ac:dyDescent="0.25">
      <c r="A34" s="38"/>
      <c r="B34" s="38"/>
    </row>
    <row r="35" spans="1:2" x14ac:dyDescent="0.25">
      <c r="A35" s="38" t="s">
        <v>79</v>
      </c>
      <c r="B35" s="38">
        <v>642.4</v>
      </c>
    </row>
    <row r="36" spans="1:2" x14ac:dyDescent="0.25">
      <c r="A36" s="38" t="s">
        <v>80</v>
      </c>
      <c r="B36" s="38">
        <v>38.180741071436067</v>
      </c>
    </row>
    <row r="37" spans="1:2" x14ac:dyDescent="0.25">
      <c r="A37" s="38" t="s">
        <v>81</v>
      </c>
      <c r="B37" s="38">
        <v>660</v>
      </c>
    </row>
    <row r="38" spans="1:2" x14ac:dyDescent="0.25">
      <c r="A38" s="38" t="s">
        <v>82</v>
      </c>
      <c r="B38" s="38">
        <v>672</v>
      </c>
    </row>
    <row r="39" spans="1:2" x14ac:dyDescent="0.25">
      <c r="A39" s="38" t="s">
        <v>83</v>
      </c>
      <c r="B39" s="38">
        <v>362.21431361662678</v>
      </c>
    </row>
    <row r="40" spans="1:2" x14ac:dyDescent="0.25">
      <c r="A40" s="38" t="s">
        <v>84</v>
      </c>
      <c r="B40" s="38">
        <v>131199.20898876406</v>
      </c>
    </row>
    <row r="41" spans="1:2" x14ac:dyDescent="0.25">
      <c r="A41" s="38" t="s">
        <v>85</v>
      </c>
      <c r="B41" s="38">
        <v>-1.1112447864196935</v>
      </c>
    </row>
    <row r="42" spans="1:2" x14ac:dyDescent="0.25">
      <c r="A42" s="38" t="s">
        <v>86</v>
      </c>
      <c r="B42" s="38">
        <v>0.20663883232280841</v>
      </c>
    </row>
    <row r="43" spans="1:2" x14ac:dyDescent="0.25">
      <c r="A43" s="38" t="s">
        <v>87</v>
      </c>
      <c r="B43" s="38">
        <v>1248</v>
      </c>
    </row>
    <row r="44" spans="1:2" x14ac:dyDescent="0.25">
      <c r="A44" s="38" t="s">
        <v>88</v>
      </c>
      <c r="B44" s="38">
        <v>72</v>
      </c>
    </row>
    <row r="45" spans="1:2" x14ac:dyDescent="0.25">
      <c r="A45" s="38" t="s">
        <v>89</v>
      </c>
      <c r="B45" s="38">
        <v>1320</v>
      </c>
    </row>
    <row r="46" spans="1:2" x14ac:dyDescent="0.25">
      <c r="A46" s="38" t="s">
        <v>90</v>
      </c>
      <c r="B46" s="38">
        <v>57816</v>
      </c>
    </row>
    <row r="47" spans="1:2" ht="15.75" thickBot="1" x14ac:dyDescent="0.3">
      <c r="A47" s="39" t="s">
        <v>91</v>
      </c>
      <c r="B47" s="39">
        <v>90</v>
      </c>
    </row>
    <row r="48" spans="1:2" ht="15.75" thickBot="1" x14ac:dyDescent="0.3"/>
    <row r="49" spans="1:2" x14ac:dyDescent="0.25">
      <c r="A49" s="40" t="s">
        <v>100</v>
      </c>
      <c r="B49" s="40"/>
    </row>
    <row r="50" spans="1:2" x14ac:dyDescent="0.25">
      <c r="A50" s="38"/>
      <c r="B50" s="38"/>
    </row>
    <row r="51" spans="1:2" x14ac:dyDescent="0.25">
      <c r="A51" s="38" t="s">
        <v>79</v>
      </c>
      <c r="B51" s="38">
        <v>695.93333333333328</v>
      </c>
    </row>
    <row r="52" spans="1:2" x14ac:dyDescent="0.25">
      <c r="A52" s="38" t="s">
        <v>80</v>
      </c>
      <c r="B52" s="38">
        <v>41.362469494055745</v>
      </c>
    </row>
    <row r="53" spans="1:2" x14ac:dyDescent="0.25">
      <c r="A53" s="38" t="s">
        <v>81</v>
      </c>
      <c r="B53" s="38">
        <v>715</v>
      </c>
    </row>
    <row r="54" spans="1:2" x14ac:dyDescent="0.25">
      <c r="A54" s="38" t="s">
        <v>82</v>
      </c>
      <c r="B54" s="38">
        <v>728</v>
      </c>
    </row>
    <row r="55" spans="1:2" x14ac:dyDescent="0.25">
      <c r="A55" s="38" t="s">
        <v>83</v>
      </c>
      <c r="B55" s="38">
        <v>392.39883975134569</v>
      </c>
    </row>
    <row r="56" spans="1:2" x14ac:dyDescent="0.25">
      <c r="A56" s="38" t="s">
        <v>84</v>
      </c>
      <c r="B56" s="38">
        <v>153976.84943820228</v>
      </c>
    </row>
    <row r="57" spans="1:2" x14ac:dyDescent="0.25">
      <c r="A57" s="38" t="s">
        <v>85</v>
      </c>
      <c r="B57" s="38">
        <v>-1.1112447864196902</v>
      </c>
    </row>
    <row r="58" spans="1:2" x14ac:dyDescent="0.25">
      <c r="A58" s="38" t="s">
        <v>86</v>
      </c>
      <c r="B58" s="38">
        <v>0.20663883232280877</v>
      </c>
    </row>
    <row r="59" spans="1:2" x14ac:dyDescent="0.25">
      <c r="A59" s="38" t="s">
        <v>87</v>
      </c>
      <c r="B59" s="38">
        <v>1352</v>
      </c>
    </row>
    <row r="60" spans="1:2" x14ac:dyDescent="0.25">
      <c r="A60" s="38" t="s">
        <v>88</v>
      </c>
      <c r="B60" s="38">
        <v>78</v>
      </c>
    </row>
    <row r="61" spans="1:2" x14ac:dyDescent="0.25">
      <c r="A61" s="38" t="s">
        <v>89</v>
      </c>
      <c r="B61" s="38">
        <v>1430</v>
      </c>
    </row>
    <row r="62" spans="1:2" x14ac:dyDescent="0.25">
      <c r="A62" s="38" t="s">
        <v>90</v>
      </c>
      <c r="B62" s="38">
        <v>62634</v>
      </c>
    </row>
    <row r="63" spans="1:2" ht="15.75" thickBot="1" x14ac:dyDescent="0.3">
      <c r="A63" s="39" t="s">
        <v>91</v>
      </c>
      <c r="B63" s="39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F47C6-6C9D-4CAC-8005-CCF30FCDA023}">
  <dimension ref="A1"/>
  <sheetViews>
    <sheetView tabSelected="1" topLeftCell="A93" zoomScale="64" zoomScaleNormal="64" workbookViewId="0">
      <selection activeCell="T59" sqref="T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50"/>
  <sheetViews>
    <sheetView topLeftCell="A106" zoomScale="80" zoomScaleNormal="80" workbookViewId="0">
      <pane xSplit="1" topLeftCell="V1" activePane="topRight" state="frozen"/>
      <selection activeCell="A40" sqref="A40"/>
      <selection pane="topRight" activeCell="Z125" sqref="Z125"/>
    </sheetView>
  </sheetViews>
  <sheetFormatPr defaultRowHeight="15" x14ac:dyDescent="0.25"/>
  <cols>
    <col min="1" max="1" width="11.85546875" style="1" bestFit="1" customWidth="1"/>
    <col min="2" max="2" width="13" style="5" bestFit="1" customWidth="1"/>
    <col min="3" max="3" width="13" style="5" customWidth="1"/>
    <col min="4" max="4" width="11.42578125" style="6" customWidth="1"/>
    <col min="5" max="5" width="19.85546875" style="2" bestFit="1" customWidth="1"/>
    <col min="6" max="6" width="9" style="2" bestFit="1" customWidth="1"/>
    <col min="7" max="7" width="9.140625" style="2"/>
    <col min="8" max="8" width="19.85546875" style="2" bestFit="1" customWidth="1"/>
    <col min="9" max="10" width="9.140625" style="2"/>
    <col min="11" max="11" width="19.85546875" style="2" bestFit="1" customWidth="1"/>
    <col min="12" max="13" width="9.140625" style="2"/>
    <col min="14" max="14" width="11.42578125" style="3" customWidth="1"/>
    <col min="21" max="21" width="19.28515625" bestFit="1" customWidth="1"/>
    <col min="22" max="22" width="23.5703125" customWidth="1"/>
    <col min="23" max="23" width="26.42578125" bestFit="1" customWidth="1"/>
    <col min="24" max="24" width="22" customWidth="1"/>
    <col min="25" max="25" width="39.42578125" customWidth="1"/>
    <col min="26" max="26" width="28.140625" bestFit="1" customWidth="1"/>
    <col min="27" max="27" width="22.7109375" customWidth="1"/>
    <col min="28" max="28" width="40.7109375" customWidth="1"/>
    <col min="29" max="29" width="16" customWidth="1"/>
    <col min="30" max="31" width="11.28515625" bestFit="1" customWidth="1"/>
    <col min="32" max="33" width="12" bestFit="1" customWidth="1"/>
  </cols>
  <sheetData>
    <row r="1" spans="1:28" x14ac:dyDescent="0.25">
      <c r="A1" s="1" t="s">
        <v>0</v>
      </c>
      <c r="B1" s="5" t="s">
        <v>24</v>
      </c>
      <c r="C1" s="5" t="s">
        <v>53</v>
      </c>
      <c r="D1" s="6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O1" s="2"/>
      <c r="P1" s="2"/>
      <c r="Q1" s="2"/>
      <c r="R1" s="2"/>
      <c r="S1" s="2"/>
      <c r="T1" s="2"/>
      <c r="U1" s="2"/>
      <c r="V1" s="2"/>
    </row>
    <row r="2" spans="1:28" x14ac:dyDescent="0.25">
      <c r="A2" s="1">
        <v>43801</v>
      </c>
      <c r="B2" s="5">
        <v>43801</v>
      </c>
      <c r="C2" s="5">
        <f>DAY(B2)</f>
        <v>2</v>
      </c>
      <c r="D2" s="6">
        <v>43801</v>
      </c>
      <c r="E2" s="2">
        <v>24</v>
      </c>
      <c r="F2" s="2">
        <v>25</v>
      </c>
      <c r="G2" s="2">
        <v>600</v>
      </c>
      <c r="H2" s="2">
        <v>24</v>
      </c>
      <c r="I2" s="2">
        <v>24</v>
      </c>
      <c r="J2" s="2">
        <v>576</v>
      </c>
      <c r="K2" s="2">
        <v>24</v>
      </c>
      <c r="L2" s="2">
        <v>26</v>
      </c>
      <c r="M2" s="2">
        <v>624</v>
      </c>
      <c r="N2" s="2"/>
      <c r="O2" s="2"/>
    </row>
    <row r="3" spans="1:28" x14ac:dyDescent="0.25">
      <c r="A3" s="1">
        <v>43802</v>
      </c>
      <c r="B3" s="5">
        <v>43802</v>
      </c>
      <c r="C3" s="5">
        <f t="shared" ref="C3:C66" si="0">DAY(B3)</f>
        <v>3</v>
      </c>
      <c r="D3" s="6">
        <v>43802</v>
      </c>
      <c r="E3" s="2">
        <v>47</v>
      </c>
      <c r="F3" s="2">
        <v>25</v>
      </c>
      <c r="G3" s="2">
        <v>1175</v>
      </c>
      <c r="H3" s="2">
        <v>47</v>
      </c>
      <c r="I3" s="2">
        <v>24</v>
      </c>
      <c r="J3" s="2">
        <v>1128</v>
      </c>
      <c r="K3" s="2">
        <v>47</v>
      </c>
      <c r="L3" s="2">
        <v>26</v>
      </c>
      <c r="M3" s="2">
        <v>1222</v>
      </c>
      <c r="X3" t="s">
        <v>13</v>
      </c>
      <c r="Y3" t="s">
        <v>10</v>
      </c>
      <c r="Z3" t="s">
        <v>11</v>
      </c>
      <c r="AA3" t="s">
        <v>12</v>
      </c>
      <c r="AB3" t="s">
        <v>14</v>
      </c>
    </row>
    <row r="4" spans="1:28" x14ac:dyDescent="0.25">
      <c r="A4" s="1">
        <v>43803</v>
      </c>
      <c r="B4" s="5">
        <v>43803</v>
      </c>
      <c r="C4" s="5">
        <f t="shared" si="0"/>
        <v>4</v>
      </c>
      <c r="D4" s="6">
        <v>43803</v>
      </c>
      <c r="E4" s="2">
        <v>15</v>
      </c>
      <c r="F4" s="2">
        <v>25</v>
      </c>
      <c r="G4" s="2">
        <v>375</v>
      </c>
      <c r="H4" s="2">
        <v>15</v>
      </c>
      <c r="I4" s="2">
        <v>24</v>
      </c>
      <c r="J4" s="2">
        <v>360</v>
      </c>
      <c r="K4" s="2">
        <v>15</v>
      </c>
      <c r="L4" s="2">
        <v>26</v>
      </c>
      <c r="M4" s="2">
        <v>390</v>
      </c>
      <c r="X4" s="2" t="s">
        <v>1</v>
      </c>
      <c r="Y4" s="2">
        <f>SUM(E2:E31)</f>
        <v>862</v>
      </c>
      <c r="Z4" s="2">
        <f>SUM(E32:E62)</f>
        <v>810</v>
      </c>
      <c r="AA4" s="2">
        <f>SUM(E63:E91)</f>
        <v>737</v>
      </c>
      <c r="AB4" s="2">
        <f t="shared" ref="AB4:AB6" si="1">SUM(Y4:AA4)</f>
        <v>2409</v>
      </c>
    </row>
    <row r="5" spans="1:28" x14ac:dyDescent="0.25">
      <c r="A5" s="1">
        <v>43804</v>
      </c>
      <c r="B5" s="5">
        <v>43804</v>
      </c>
      <c r="C5" s="5">
        <f t="shared" si="0"/>
        <v>5</v>
      </c>
      <c r="D5" s="6">
        <v>43804</v>
      </c>
      <c r="E5" s="2">
        <v>7</v>
      </c>
      <c r="F5" s="2">
        <v>25</v>
      </c>
      <c r="G5" s="2">
        <v>175</v>
      </c>
      <c r="H5" s="2">
        <v>7</v>
      </c>
      <c r="I5" s="2">
        <v>24</v>
      </c>
      <c r="J5" s="2">
        <v>168</v>
      </c>
      <c r="K5" s="2">
        <v>7</v>
      </c>
      <c r="L5" s="2">
        <v>26</v>
      </c>
      <c r="M5" s="2">
        <v>182</v>
      </c>
      <c r="X5" s="2" t="s">
        <v>4</v>
      </c>
      <c r="Y5" s="2">
        <f>SUM(H2:H31)</f>
        <v>862</v>
      </c>
      <c r="Z5" s="2">
        <f>SUM(H32:H62)</f>
        <v>810</v>
      </c>
      <c r="AA5" s="2">
        <f>SUM(H63:H91)</f>
        <v>737</v>
      </c>
      <c r="AB5" s="2">
        <f t="shared" si="1"/>
        <v>2409</v>
      </c>
    </row>
    <row r="6" spans="1:28" x14ac:dyDescent="0.25">
      <c r="A6" s="1">
        <v>43805</v>
      </c>
      <c r="B6" s="5">
        <v>43805</v>
      </c>
      <c r="C6" s="5">
        <f t="shared" si="0"/>
        <v>6</v>
      </c>
      <c r="D6" s="6">
        <v>43805</v>
      </c>
      <c r="E6" s="2">
        <v>24</v>
      </c>
      <c r="F6" s="2">
        <v>25</v>
      </c>
      <c r="G6" s="2">
        <v>600</v>
      </c>
      <c r="H6" s="2">
        <v>24</v>
      </c>
      <c r="I6" s="2">
        <v>24</v>
      </c>
      <c r="J6" s="2">
        <v>576</v>
      </c>
      <c r="K6" s="2">
        <v>24</v>
      </c>
      <c r="L6" s="2">
        <v>26</v>
      </c>
      <c r="M6" s="2">
        <v>624</v>
      </c>
      <c r="X6" s="2" t="s">
        <v>7</v>
      </c>
      <c r="Y6" s="2">
        <f>SUM(K2:K31)</f>
        <v>862</v>
      </c>
      <c r="Z6" s="2">
        <f>SUM(K32:K62)</f>
        <v>810</v>
      </c>
      <c r="AA6" s="2">
        <f>SUM(K63:K91)</f>
        <v>737</v>
      </c>
      <c r="AB6" s="2">
        <f t="shared" si="1"/>
        <v>2409</v>
      </c>
    </row>
    <row r="7" spans="1:28" x14ac:dyDescent="0.25">
      <c r="A7" s="1">
        <v>43806</v>
      </c>
      <c r="B7" s="5">
        <v>43806</v>
      </c>
      <c r="C7" s="5">
        <f t="shared" si="0"/>
        <v>7</v>
      </c>
      <c r="D7" s="6">
        <v>43806</v>
      </c>
      <c r="E7" s="2">
        <v>55</v>
      </c>
      <c r="F7" s="2">
        <v>25</v>
      </c>
      <c r="G7" s="2">
        <v>1375</v>
      </c>
      <c r="H7" s="2">
        <v>55</v>
      </c>
      <c r="I7" s="2">
        <v>24</v>
      </c>
      <c r="J7" s="2">
        <v>1320</v>
      </c>
      <c r="K7" s="2">
        <v>55</v>
      </c>
      <c r="L7" s="2">
        <v>26</v>
      </c>
      <c r="M7" s="2">
        <v>1430</v>
      </c>
      <c r="X7" t="s">
        <v>3</v>
      </c>
      <c r="Y7" s="2">
        <f>SUM(G2:G31)</f>
        <v>21550</v>
      </c>
      <c r="Z7" s="2">
        <f>SUM(G32:G62)</f>
        <v>20250</v>
      </c>
      <c r="AA7" s="2">
        <f>SUM(G63:G91)</f>
        <v>18425</v>
      </c>
      <c r="AB7" s="2">
        <f>SUM(Y7:AA7)</f>
        <v>60225</v>
      </c>
    </row>
    <row r="8" spans="1:28" x14ac:dyDescent="0.25">
      <c r="A8" s="1">
        <v>43807</v>
      </c>
      <c r="B8" s="5">
        <v>43807</v>
      </c>
      <c r="C8" s="5">
        <f t="shared" si="0"/>
        <v>8</v>
      </c>
      <c r="D8" s="6">
        <v>43807</v>
      </c>
      <c r="E8" s="2">
        <v>20</v>
      </c>
      <c r="F8" s="2">
        <v>25</v>
      </c>
      <c r="G8" s="2">
        <v>500</v>
      </c>
      <c r="H8" s="2">
        <v>20</v>
      </c>
      <c r="I8" s="2">
        <v>24</v>
      </c>
      <c r="J8" s="2">
        <v>480</v>
      </c>
      <c r="K8" s="2">
        <v>20</v>
      </c>
      <c r="L8" s="2">
        <v>26</v>
      </c>
      <c r="M8" s="2">
        <v>520</v>
      </c>
      <c r="X8" t="s">
        <v>6</v>
      </c>
      <c r="Y8" s="2">
        <f>SUM(J2:J31)</f>
        <v>20688</v>
      </c>
      <c r="Z8" s="2">
        <f>SUM(J32:J62)</f>
        <v>19440</v>
      </c>
      <c r="AA8" s="2">
        <f>SUM(J63:J91)</f>
        <v>17688</v>
      </c>
      <c r="AB8" s="2">
        <f t="shared" ref="AB8:AB9" si="2">SUM(Y8:AA8)</f>
        <v>57816</v>
      </c>
    </row>
    <row r="9" spans="1:28" x14ac:dyDescent="0.25">
      <c r="A9" s="1">
        <v>43808</v>
      </c>
      <c r="B9" s="5">
        <v>43808</v>
      </c>
      <c r="C9" s="5">
        <f t="shared" si="0"/>
        <v>9</v>
      </c>
      <c r="D9" s="6">
        <v>43808</v>
      </c>
      <c r="E9" s="2">
        <v>44</v>
      </c>
      <c r="F9" s="2">
        <v>25</v>
      </c>
      <c r="G9" s="2">
        <v>1100</v>
      </c>
      <c r="H9" s="2">
        <v>44</v>
      </c>
      <c r="I9" s="2">
        <v>24</v>
      </c>
      <c r="J9" s="2">
        <v>1056</v>
      </c>
      <c r="K9" s="2">
        <v>44</v>
      </c>
      <c r="L9" s="2">
        <v>26</v>
      </c>
      <c r="M9" s="2">
        <v>1144</v>
      </c>
      <c r="X9" t="s">
        <v>9</v>
      </c>
      <c r="Y9" s="2">
        <f>SUM(M2:M31)</f>
        <v>22412</v>
      </c>
      <c r="Z9" s="2">
        <f>SUM(M32:M62)</f>
        <v>21060</v>
      </c>
      <c r="AA9" s="2">
        <f>SUM(M63:M91)</f>
        <v>19162</v>
      </c>
      <c r="AB9" s="2">
        <f t="shared" si="2"/>
        <v>62634</v>
      </c>
    </row>
    <row r="10" spans="1:28" x14ac:dyDescent="0.25">
      <c r="A10" s="1">
        <v>43809</v>
      </c>
      <c r="B10" s="5">
        <v>43809</v>
      </c>
      <c r="C10" s="5">
        <f t="shared" si="0"/>
        <v>10</v>
      </c>
      <c r="D10" s="6">
        <v>43809</v>
      </c>
      <c r="E10" s="2">
        <v>28</v>
      </c>
      <c r="F10" s="2">
        <v>25</v>
      </c>
      <c r="G10" s="2">
        <v>700</v>
      </c>
      <c r="H10" s="2">
        <v>28</v>
      </c>
      <c r="I10" s="2">
        <v>24</v>
      </c>
      <c r="J10" s="2">
        <v>672</v>
      </c>
      <c r="K10" s="2">
        <v>28</v>
      </c>
      <c r="L10" s="2">
        <v>26</v>
      </c>
      <c r="M10" s="2">
        <v>728</v>
      </c>
    </row>
    <row r="11" spans="1:28" x14ac:dyDescent="0.25">
      <c r="A11" s="1">
        <v>43810</v>
      </c>
      <c r="B11" s="5">
        <v>43810</v>
      </c>
      <c r="C11" s="5">
        <f t="shared" si="0"/>
        <v>11</v>
      </c>
      <c r="D11" s="6">
        <v>43810</v>
      </c>
      <c r="E11" s="2">
        <v>29</v>
      </c>
      <c r="F11" s="2">
        <v>25</v>
      </c>
      <c r="G11" s="2">
        <v>725</v>
      </c>
      <c r="H11" s="2">
        <v>29</v>
      </c>
      <c r="I11" s="2">
        <v>24</v>
      </c>
      <c r="J11" s="2">
        <v>696</v>
      </c>
      <c r="K11" s="2">
        <v>29</v>
      </c>
      <c r="L11" s="2">
        <v>26</v>
      </c>
      <c r="M11" s="2">
        <v>754</v>
      </c>
    </row>
    <row r="12" spans="1:28" x14ac:dyDescent="0.25">
      <c r="A12" s="1">
        <v>43811</v>
      </c>
      <c r="B12" s="5">
        <v>43811</v>
      </c>
      <c r="C12" s="5">
        <f t="shared" si="0"/>
        <v>12</v>
      </c>
      <c r="D12" s="6">
        <v>43811</v>
      </c>
      <c r="E12" s="2">
        <v>9</v>
      </c>
      <c r="F12" s="2">
        <v>25</v>
      </c>
      <c r="G12" s="2">
        <v>225</v>
      </c>
      <c r="H12" s="2">
        <v>9</v>
      </c>
      <c r="I12" s="2">
        <v>24</v>
      </c>
      <c r="J12" s="2">
        <v>216</v>
      </c>
      <c r="K12" s="2">
        <v>9</v>
      </c>
      <c r="L12" s="2">
        <v>26</v>
      </c>
      <c r="M12" s="2">
        <v>234</v>
      </c>
    </row>
    <row r="13" spans="1:28" x14ac:dyDescent="0.25">
      <c r="A13" s="1">
        <v>43812</v>
      </c>
      <c r="B13" s="5">
        <v>43812</v>
      </c>
      <c r="C13" s="5">
        <f t="shared" si="0"/>
        <v>13</v>
      </c>
      <c r="D13" s="6">
        <v>43812</v>
      </c>
      <c r="E13" s="2">
        <v>34</v>
      </c>
      <c r="F13" s="2">
        <v>25</v>
      </c>
      <c r="G13" s="2">
        <v>850</v>
      </c>
      <c r="H13" s="2">
        <v>34</v>
      </c>
      <c r="I13" s="2">
        <v>24</v>
      </c>
      <c r="J13" s="2">
        <v>816</v>
      </c>
      <c r="K13" s="2">
        <v>34</v>
      </c>
      <c r="L13" s="2">
        <v>26</v>
      </c>
      <c r="M13" s="2">
        <v>884</v>
      </c>
    </row>
    <row r="14" spans="1:28" x14ac:dyDescent="0.25">
      <c r="A14" s="1">
        <v>43813</v>
      </c>
      <c r="B14" s="5">
        <v>43813</v>
      </c>
      <c r="C14" s="5">
        <f t="shared" si="0"/>
        <v>14</v>
      </c>
      <c r="D14" s="6">
        <v>43813</v>
      </c>
      <c r="E14" s="2">
        <v>21</v>
      </c>
      <c r="F14" s="2">
        <v>25</v>
      </c>
      <c r="G14" s="2">
        <v>525</v>
      </c>
      <c r="H14" s="2">
        <v>21</v>
      </c>
      <c r="I14" s="2">
        <v>24</v>
      </c>
      <c r="J14" s="2">
        <v>504</v>
      </c>
      <c r="K14" s="2">
        <v>21</v>
      </c>
      <c r="L14" s="2">
        <v>26</v>
      </c>
      <c r="M14" s="2">
        <v>546</v>
      </c>
      <c r="X14" t="s">
        <v>13</v>
      </c>
      <c r="Y14" t="s">
        <v>10</v>
      </c>
      <c r="Z14" t="s">
        <v>11</v>
      </c>
      <c r="AA14" t="s">
        <v>12</v>
      </c>
    </row>
    <row r="15" spans="1:28" x14ac:dyDescent="0.25">
      <c r="A15" s="1">
        <v>43814</v>
      </c>
      <c r="B15" s="5">
        <v>43814</v>
      </c>
      <c r="C15" s="5">
        <f t="shared" si="0"/>
        <v>15</v>
      </c>
      <c r="D15" s="6">
        <v>43814</v>
      </c>
      <c r="E15" s="2">
        <v>41</v>
      </c>
      <c r="F15" s="2">
        <v>25</v>
      </c>
      <c r="G15" s="2">
        <v>1025</v>
      </c>
      <c r="H15" s="2">
        <v>41</v>
      </c>
      <c r="I15" s="2">
        <v>24</v>
      </c>
      <c r="J15" s="2">
        <v>984</v>
      </c>
      <c r="K15" s="2">
        <v>41</v>
      </c>
      <c r="L15" s="2">
        <v>26</v>
      </c>
      <c r="M15" s="2">
        <v>1066</v>
      </c>
      <c r="X15" s="2" t="s">
        <v>15</v>
      </c>
      <c r="Y15">
        <f>(1680*F2)-39900</f>
        <v>2100</v>
      </c>
      <c r="Z15">
        <v>2100</v>
      </c>
      <c r="AA15">
        <v>2100</v>
      </c>
    </row>
    <row r="16" spans="1:28" x14ac:dyDescent="0.25">
      <c r="A16" s="7">
        <v>43815</v>
      </c>
      <c r="B16" s="8">
        <v>43815</v>
      </c>
      <c r="C16" s="5">
        <f t="shared" si="0"/>
        <v>16</v>
      </c>
      <c r="D16" s="9">
        <v>43815</v>
      </c>
      <c r="E16" s="10">
        <v>54</v>
      </c>
      <c r="F16" s="10">
        <v>25</v>
      </c>
      <c r="G16" s="10">
        <v>1350</v>
      </c>
      <c r="H16" s="10">
        <v>54</v>
      </c>
      <c r="I16" s="10">
        <v>24</v>
      </c>
      <c r="J16" s="10">
        <v>1296</v>
      </c>
      <c r="K16" s="10">
        <v>54</v>
      </c>
      <c r="L16" s="10">
        <v>26</v>
      </c>
      <c r="M16" s="10">
        <v>1404</v>
      </c>
      <c r="O16" s="10"/>
      <c r="X16" s="2" t="s">
        <v>16</v>
      </c>
      <c r="Y16">
        <f>(2016*I2)-44800</f>
        <v>3584</v>
      </c>
      <c r="Z16">
        <v>3584</v>
      </c>
      <c r="AA16">
        <f>(2016*K2)-44800</f>
        <v>3584</v>
      </c>
    </row>
    <row r="17" spans="1:29" x14ac:dyDescent="0.25">
      <c r="A17" s="1">
        <v>43816</v>
      </c>
      <c r="B17" s="5">
        <v>43816</v>
      </c>
      <c r="C17" s="5">
        <f t="shared" si="0"/>
        <v>17</v>
      </c>
      <c r="D17" s="6">
        <v>43816</v>
      </c>
      <c r="E17" s="2">
        <v>48</v>
      </c>
      <c r="F17" s="2">
        <v>25</v>
      </c>
      <c r="G17" s="2">
        <v>1200</v>
      </c>
      <c r="H17" s="2">
        <v>48</v>
      </c>
      <c r="I17" s="2">
        <v>24</v>
      </c>
      <c r="J17" s="2">
        <v>1152</v>
      </c>
      <c r="K17" s="2">
        <v>48</v>
      </c>
      <c r="L17" s="2">
        <v>26</v>
      </c>
      <c r="M17" s="2">
        <v>1248</v>
      </c>
      <c r="X17" s="2" t="s">
        <v>17</v>
      </c>
      <c r="Y17">
        <f>(1440*L2)-36000</f>
        <v>1440</v>
      </c>
      <c r="Z17">
        <v>1440</v>
      </c>
      <c r="AA17">
        <v>1440</v>
      </c>
    </row>
    <row r="18" spans="1:29" x14ac:dyDescent="0.25">
      <c r="A18" s="1">
        <v>43817</v>
      </c>
      <c r="B18" s="5">
        <v>43817</v>
      </c>
      <c r="C18" s="5">
        <f t="shared" si="0"/>
        <v>18</v>
      </c>
      <c r="D18" s="6">
        <v>43817</v>
      </c>
      <c r="E18" s="2">
        <v>52</v>
      </c>
      <c r="F18" s="2">
        <v>25</v>
      </c>
      <c r="G18" s="2">
        <v>1300</v>
      </c>
      <c r="H18" s="2">
        <v>52</v>
      </c>
      <c r="I18" s="2">
        <v>24</v>
      </c>
      <c r="J18" s="2">
        <v>1248</v>
      </c>
      <c r="K18" s="2">
        <v>52</v>
      </c>
      <c r="L18" s="2">
        <v>26</v>
      </c>
      <c r="M18" s="2">
        <v>1352</v>
      </c>
    </row>
    <row r="19" spans="1:29" x14ac:dyDescent="0.25">
      <c r="A19" s="1">
        <v>43818</v>
      </c>
      <c r="B19" s="5">
        <v>43818</v>
      </c>
      <c r="C19" s="5">
        <f t="shared" si="0"/>
        <v>19</v>
      </c>
      <c r="D19" s="6">
        <v>43818</v>
      </c>
      <c r="E19" s="2">
        <v>17</v>
      </c>
      <c r="F19" s="2">
        <v>25</v>
      </c>
      <c r="G19" s="2">
        <v>425</v>
      </c>
      <c r="H19" s="2">
        <v>17</v>
      </c>
      <c r="I19" s="2">
        <v>24</v>
      </c>
      <c r="J19" s="2">
        <v>408</v>
      </c>
      <c r="K19" s="2">
        <v>17</v>
      </c>
      <c r="L19" s="2">
        <v>26</v>
      </c>
      <c r="M19" s="2">
        <v>442</v>
      </c>
      <c r="X19" s="44"/>
      <c r="Y19" s="44"/>
      <c r="Z19" s="44"/>
      <c r="AA19" s="44"/>
      <c r="AB19" s="44"/>
      <c r="AC19" s="44"/>
    </row>
    <row r="20" spans="1:29" x14ac:dyDescent="0.25">
      <c r="A20" s="1">
        <v>43819</v>
      </c>
      <c r="B20" s="5">
        <v>43819</v>
      </c>
      <c r="C20" s="5">
        <f t="shared" si="0"/>
        <v>20</v>
      </c>
      <c r="D20" s="6">
        <v>43819</v>
      </c>
      <c r="E20" s="2">
        <v>10</v>
      </c>
      <c r="F20" s="2">
        <v>25</v>
      </c>
      <c r="G20" s="2">
        <v>250</v>
      </c>
      <c r="H20" s="2">
        <v>10</v>
      </c>
      <c r="I20" s="2">
        <v>24</v>
      </c>
      <c r="J20" s="2">
        <v>240</v>
      </c>
      <c r="K20" s="2">
        <v>10</v>
      </c>
      <c r="L20" s="2">
        <v>26</v>
      </c>
      <c r="M20" s="2">
        <v>260</v>
      </c>
      <c r="W20" s="2"/>
      <c r="X20" s="2"/>
    </row>
    <row r="21" spans="1:29" x14ac:dyDescent="0.25">
      <c r="A21" s="1">
        <v>43820</v>
      </c>
      <c r="B21" s="5">
        <v>43820</v>
      </c>
      <c r="C21" s="5">
        <f t="shared" si="0"/>
        <v>21</v>
      </c>
      <c r="D21" s="6">
        <v>43820</v>
      </c>
      <c r="E21" s="2">
        <v>23</v>
      </c>
      <c r="F21" s="2">
        <v>25</v>
      </c>
      <c r="G21" s="2">
        <v>575</v>
      </c>
      <c r="H21" s="2">
        <v>23</v>
      </c>
      <c r="I21" s="2">
        <v>24</v>
      </c>
      <c r="J21" s="2">
        <v>552</v>
      </c>
      <c r="K21" s="2">
        <v>23</v>
      </c>
      <c r="L21" s="2">
        <v>26</v>
      </c>
      <c r="M21" s="2">
        <v>598</v>
      </c>
      <c r="W21" s="2"/>
      <c r="X21" s="2"/>
    </row>
    <row r="22" spans="1:29" x14ac:dyDescent="0.25">
      <c r="A22" s="1">
        <v>43821</v>
      </c>
      <c r="B22" s="5">
        <v>43821</v>
      </c>
      <c r="C22" s="5">
        <f t="shared" si="0"/>
        <v>22</v>
      </c>
      <c r="D22" s="6">
        <v>43821</v>
      </c>
      <c r="E22" s="2">
        <v>22</v>
      </c>
      <c r="F22" s="2">
        <v>25</v>
      </c>
      <c r="G22" s="2">
        <v>550</v>
      </c>
      <c r="H22" s="2">
        <v>22</v>
      </c>
      <c r="I22" s="2">
        <v>24</v>
      </c>
      <c r="J22" s="2">
        <v>528</v>
      </c>
      <c r="K22" s="2">
        <v>22</v>
      </c>
      <c r="L22" s="2">
        <v>26</v>
      </c>
      <c r="M22" s="2">
        <v>572</v>
      </c>
      <c r="W22" s="2"/>
      <c r="X22" s="2"/>
    </row>
    <row r="23" spans="1:29" x14ac:dyDescent="0.25">
      <c r="A23" s="1">
        <v>43822</v>
      </c>
      <c r="B23" s="5">
        <v>43822</v>
      </c>
      <c r="C23" s="5">
        <f t="shared" si="0"/>
        <v>23</v>
      </c>
      <c r="D23" s="6">
        <v>43822</v>
      </c>
      <c r="E23" s="2">
        <v>37</v>
      </c>
      <c r="F23" s="2">
        <v>25</v>
      </c>
      <c r="G23" s="2">
        <v>925</v>
      </c>
      <c r="H23" s="2">
        <v>37</v>
      </c>
      <c r="I23" s="2">
        <v>24</v>
      </c>
      <c r="J23" s="2">
        <v>888</v>
      </c>
      <c r="K23" s="2">
        <v>37</v>
      </c>
      <c r="L23" s="2">
        <v>26</v>
      </c>
      <c r="M23" s="2">
        <v>962</v>
      </c>
      <c r="X23" s="2"/>
    </row>
    <row r="24" spans="1:29" x14ac:dyDescent="0.25">
      <c r="A24" s="1">
        <v>43823</v>
      </c>
      <c r="B24" s="5">
        <v>43823</v>
      </c>
      <c r="C24" s="5">
        <f t="shared" si="0"/>
        <v>24</v>
      </c>
      <c r="D24" s="6">
        <v>43823</v>
      </c>
      <c r="E24" s="2">
        <v>46</v>
      </c>
      <c r="F24" s="2">
        <v>25</v>
      </c>
      <c r="G24" s="2">
        <v>1150</v>
      </c>
      <c r="H24" s="2">
        <v>46</v>
      </c>
      <c r="I24" s="2">
        <v>24</v>
      </c>
      <c r="J24" s="2">
        <v>1104</v>
      </c>
      <c r="K24" s="2">
        <v>46</v>
      </c>
      <c r="L24" s="2">
        <v>26</v>
      </c>
      <c r="M24" s="2">
        <v>1196</v>
      </c>
    </row>
    <row r="25" spans="1:29" x14ac:dyDescent="0.25">
      <c r="A25" s="1">
        <v>43824</v>
      </c>
      <c r="B25" s="5">
        <v>43824</v>
      </c>
      <c r="C25" s="5">
        <f t="shared" si="0"/>
        <v>25</v>
      </c>
      <c r="D25" s="6">
        <v>43824</v>
      </c>
      <c r="E25" s="2">
        <v>16</v>
      </c>
      <c r="F25" s="2">
        <v>25</v>
      </c>
      <c r="G25" s="2">
        <v>400</v>
      </c>
      <c r="H25" s="2">
        <v>16</v>
      </c>
      <c r="I25" s="2">
        <v>24</v>
      </c>
      <c r="J25" s="2">
        <v>384</v>
      </c>
      <c r="K25" s="2">
        <v>16</v>
      </c>
      <c r="L25" s="2">
        <v>26</v>
      </c>
      <c r="M25" s="2">
        <v>416</v>
      </c>
    </row>
    <row r="26" spans="1:29" x14ac:dyDescent="0.25">
      <c r="A26" s="1">
        <v>43825</v>
      </c>
      <c r="B26" s="5">
        <v>43825</v>
      </c>
      <c r="C26" s="5">
        <f t="shared" si="0"/>
        <v>26</v>
      </c>
      <c r="D26" s="6">
        <v>43825</v>
      </c>
      <c r="E26" s="2">
        <v>31</v>
      </c>
      <c r="F26" s="2">
        <v>25</v>
      </c>
      <c r="G26" s="2">
        <v>775</v>
      </c>
      <c r="H26" s="2">
        <v>31</v>
      </c>
      <c r="I26" s="2">
        <v>24</v>
      </c>
      <c r="J26" s="2">
        <v>744</v>
      </c>
      <c r="K26" s="2">
        <v>31</v>
      </c>
      <c r="L26" s="2">
        <v>26</v>
      </c>
      <c r="M26" s="2">
        <v>806</v>
      </c>
      <c r="U26" t="s">
        <v>13</v>
      </c>
      <c r="V26" t="s">
        <v>19</v>
      </c>
      <c r="W26" t="s">
        <v>18</v>
      </c>
      <c r="X26" t="s">
        <v>20</v>
      </c>
      <c r="Y26" t="s">
        <v>21</v>
      </c>
      <c r="Z26" t="s">
        <v>22</v>
      </c>
      <c r="AA26" t="s">
        <v>23</v>
      </c>
    </row>
    <row r="27" spans="1:29" x14ac:dyDescent="0.25">
      <c r="A27" s="1">
        <v>43826</v>
      </c>
      <c r="B27" s="5">
        <v>43826</v>
      </c>
      <c r="C27" s="5">
        <f t="shared" si="0"/>
        <v>27</v>
      </c>
      <c r="D27" s="6">
        <v>43826</v>
      </c>
      <c r="E27" s="2">
        <v>34</v>
      </c>
      <c r="F27" s="2">
        <v>25</v>
      </c>
      <c r="G27" s="2">
        <v>850</v>
      </c>
      <c r="H27" s="2">
        <v>34</v>
      </c>
      <c r="I27" s="2">
        <v>24</v>
      </c>
      <c r="J27" s="2">
        <v>816</v>
      </c>
      <c r="K27" s="2">
        <v>34</v>
      </c>
      <c r="L27" s="2">
        <v>26</v>
      </c>
      <c r="M27" s="2">
        <v>884</v>
      </c>
      <c r="U27" t="s">
        <v>1</v>
      </c>
      <c r="V27">
        <v>1680</v>
      </c>
      <c r="W27">
        <v>862</v>
      </c>
      <c r="X27">
        <v>1680</v>
      </c>
      <c r="Y27">
        <v>810</v>
      </c>
      <c r="Z27">
        <v>1680</v>
      </c>
      <c r="AA27">
        <v>737</v>
      </c>
    </row>
    <row r="28" spans="1:29" x14ac:dyDescent="0.25">
      <c r="A28" s="1">
        <v>43827</v>
      </c>
      <c r="B28" s="5">
        <v>43827</v>
      </c>
      <c r="C28" s="5">
        <f t="shared" si="0"/>
        <v>28</v>
      </c>
      <c r="D28" s="6">
        <v>43827</v>
      </c>
      <c r="E28" s="2">
        <v>7</v>
      </c>
      <c r="F28" s="2">
        <v>25</v>
      </c>
      <c r="G28" s="2">
        <v>175</v>
      </c>
      <c r="H28" s="2">
        <v>7</v>
      </c>
      <c r="I28" s="2">
        <v>24</v>
      </c>
      <c r="J28" s="2">
        <v>168</v>
      </c>
      <c r="K28" s="2">
        <v>7</v>
      </c>
      <c r="L28" s="2">
        <v>26</v>
      </c>
      <c r="M28" s="2">
        <v>182</v>
      </c>
      <c r="U28" t="s">
        <v>4</v>
      </c>
      <c r="V28">
        <v>2016</v>
      </c>
      <c r="W28">
        <v>862</v>
      </c>
      <c r="X28">
        <v>2016</v>
      </c>
      <c r="Y28">
        <v>810</v>
      </c>
      <c r="Z28">
        <v>2016</v>
      </c>
      <c r="AA28">
        <v>737</v>
      </c>
    </row>
    <row r="29" spans="1:29" x14ac:dyDescent="0.25">
      <c r="A29" s="1">
        <v>43828</v>
      </c>
      <c r="B29" s="5">
        <v>43828</v>
      </c>
      <c r="C29" s="5">
        <f t="shared" si="0"/>
        <v>29</v>
      </c>
      <c r="D29" s="6">
        <v>43828</v>
      </c>
      <c r="E29" s="2">
        <v>6</v>
      </c>
      <c r="F29" s="2">
        <v>25</v>
      </c>
      <c r="G29" s="2">
        <v>150</v>
      </c>
      <c r="H29" s="2">
        <v>6</v>
      </c>
      <c r="I29" s="2">
        <v>24</v>
      </c>
      <c r="J29" s="2">
        <v>144</v>
      </c>
      <c r="K29" s="2">
        <v>6</v>
      </c>
      <c r="L29" s="2">
        <v>26</v>
      </c>
      <c r="M29" s="2">
        <v>156</v>
      </c>
      <c r="U29" t="s">
        <v>7</v>
      </c>
      <c r="V29">
        <v>1440</v>
      </c>
      <c r="W29">
        <v>862</v>
      </c>
      <c r="X29">
        <v>1440</v>
      </c>
      <c r="Y29">
        <v>810</v>
      </c>
      <c r="Z29">
        <v>1440</v>
      </c>
      <c r="AA29">
        <v>737</v>
      </c>
    </row>
    <row r="30" spans="1:29" x14ac:dyDescent="0.25">
      <c r="A30" s="1">
        <v>43829</v>
      </c>
      <c r="B30" s="5">
        <v>43829</v>
      </c>
      <c r="C30" s="5">
        <f t="shared" si="0"/>
        <v>30</v>
      </c>
      <c r="D30" s="6">
        <v>43829</v>
      </c>
      <c r="E30" s="2">
        <v>16</v>
      </c>
      <c r="F30" s="2">
        <v>25</v>
      </c>
      <c r="G30" s="2">
        <v>400</v>
      </c>
      <c r="H30" s="2">
        <v>16</v>
      </c>
      <c r="I30" s="2">
        <v>24</v>
      </c>
      <c r="J30" s="2">
        <v>384</v>
      </c>
      <c r="K30" s="2">
        <v>16</v>
      </c>
      <c r="L30" s="2">
        <v>26</v>
      </c>
      <c r="M30" s="2">
        <v>416</v>
      </c>
    </row>
    <row r="31" spans="1:29" x14ac:dyDescent="0.25">
      <c r="A31" s="7">
        <v>43830</v>
      </c>
      <c r="B31" s="8">
        <v>43830</v>
      </c>
      <c r="C31" s="5">
        <f t="shared" si="0"/>
        <v>31</v>
      </c>
      <c r="D31" s="9">
        <v>43830</v>
      </c>
      <c r="E31" s="10">
        <v>45</v>
      </c>
      <c r="F31" s="10">
        <v>25</v>
      </c>
      <c r="G31" s="10">
        <v>1125</v>
      </c>
      <c r="H31" s="10">
        <v>45</v>
      </c>
      <c r="I31" s="10">
        <v>24</v>
      </c>
      <c r="J31" s="10">
        <v>1080</v>
      </c>
      <c r="K31" s="10">
        <v>45</v>
      </c>
      <c r="L31" s="10">
        <v>26</v>
      </c>
      <c r="M31" s="10">
        <v>1170</v>
      </c>
      <c r="N31" s="2"/>
      <c r="O31" s="11"/>
      <c r="Q31" s="2"/>
    </row>
    <row r="32" spans="1:29" x14ac:dyDescent="0.25">
      <c r="A32" s="1">
        <v>43831</v>
      </c>
      <c r="B32" s="5">
        <v>43831</v>
      </c>
      <c r="C32" s="5">
        <f t="shared" si="0"/>
        <v>1</v>
      </c>
      <c r="D32" s="6">
        <v>43831</v>
      </c>
      <c r="E32" s="2">
        <v>9</v>
      </c>
      <c r="F32" s="2">
        <v>25</v>
      </c>
      <c r="G32" s="2">
        <v>225</v>
      </c>
      <c r="H32" s="2">
        <v>9</v>
      </c>
      <c r="I32" s="2">
        <v>24</v>
      </c>
      <c r="J32" s="2">
        <v>216</v>
      </c>
      <c r="K32" s="2">
        <v>9</v>
      </c>
      <c r="L32" s="2">
        <v>26</v>
      </c>
      <c r="M32" s="2">
        <v>234</v>
      </c>
    </row>
    <row r="33" spans="1:34" x14ac:dyDescent="0.25">
      <c r="A33" s="1">
        <v>43832</v>
      </c>
      <c r="B33" s="5">
        <v>43832</v>
      </c>
      <c r="C33" s="5">
        <f t="shared" si="0"/>
        <v>2</v>
      </c>
      <c r="D33" s="6">
        <v>43832</v>
      </c>
      <c r="E33" s="2">
        <v>10</v>
      </c>
      <c r="F33" s="2">
        <v>25</v>
      </c>
      <c r="G33" s="2">
        <v>250</v>
      </c>
      <c r="H33" s="2">
        <v>10</v>
      </c>
      <c r="I33" s="2">
        <v>24</v>
      </c>
      <c r="J33" s="2">
        <v>240</v>
      </c>
      <c r="K33" s="2">
        <v>10</v>
      </c>
      <c r="L33" s="2">
        <v>26</v>
      </c>
      <c r="M33" s="2">
        <v>260</v>
      </c>
    </row>
    <row r="34" spans="1:34" x14ac:dyDescent="0.25">
      <c r="A34" s="1">
        <v>43833</v>
      </c>
      <c r="B34" s="5">
        <v>43833</v>
      </c>
      <c r="C34" s="5">
        <f t="shared" si="0"/>
        <v>3</v>
      </c>
      <c r="D34" s="6">
        <v>43833</v>
      </c>
      <c r="E34" s="2">
        <v>8</v>
      </c>
      <c r="F34" s="2">
        <v>25</v>
      </c>
      <c r="G34" s="2">
        <v>200</v>
      </c>
      <c r="H34" s="2">
        <v>8</v>
      </c>
      <c r="I34" s="2">
        <v>24</v>
      </c>
      <c r="J34" s="2">
        <v>192</v>
      </c>
      <c r="K34" s="2">
        <v>8</v>
      </c>
      <c r="L34" s="2">
        <v>26</v>
      </c>
      <c r="M34" s="2">
        <v>208</v>
      </c>
    </row>
    <row r="35" spans="1:34" x14ac:dyDescent="0.25">
      <c r="A35" s="1">
        <v>43834</v>
      </c>
      <c r="B35" s="5">
        <v>43834</v>
      </c>
      <c r="C35" s="5">
        <f t="shared" si="0"/>
        <v>4</v>
      </c>
      <c r="D35" s="6">
        <v>43834</v>
      </c>
      <c r="E35" s="2">
        <v>29</v>
      </c>
      <c r="F35" s="2">
        <v>25</v>
      </c>
      <c r="G35" s="2">
        <v>725</v>
      </c>
      <c r="H35" s="2">
        <v>29</v>
      </c>
      <c r="I35" s="2">
        <v>24</v>
      </c>
      <c r="J35" s="2">
        <v>696</v>
      </c>
      <c r="K35" s="2">
        <v>29</v>
      </c>
      <c r="L35" s="2">
        <v>26</v>
      </c>
      <c r="M35" s="2">
        <v>754</v>
      </c>
      <c r="X35" s="44"/>
      <c r="Y35" s="44"/>
      <c r="Z35" s="44"/>
      <c r="AA35" s="44"/>
      <c r="AB35" s="44"/>
      <c r="AC35" s="44"/>
    </row>
    <row r="36" spans="1:34" x14ac:dyDescent="0.25">
      <c r="A36" s="1">
        <v>43835</v>
      </c>
      <c r="B36" s="5">
        <v>43835</v>
      </c>
      <c r="C36" s="5">
        <f t="shared" si="0"/>
        <v>5</v>
      </c>
      <c r="D36" s="6">
        <v>43835</v>
      </c>
      <c r="E36" s="2">
        <v>46</v>
      </c>
      <c r="F36" s="2">
        <v>25</v>
      </c>
      <c r="G36" s="2">
        <v>1150</v>
      </c>
      <c r="H36" s="2">
        <v>46</v>
      </c>
      <c r="I36" s="2">
        <v>24</v>
      </c>
      <c r="J36" s="2">
        <v>1104</v>
      </c>
      <c r="K36" s="2">
        <v>46</v>
      </c>
      <c r="L36" s="2">
        <v>26</v>
      </c>
      <c r="M36" s="2">
        <v>1196</v>
      </c>
    </row>
    <row r="37" spans="1:34" x14ac:dyDescent="0.25">
      <c r="A37" s="1">
        <v>43836</v>
      </c>
      <c r="B37" s="5">
        <v>43836</v>
      </c>
      <c r="C37" s="5">
        <f t="shared" si="0"/>
        <v>6</v>
      </c>
      <c r="D37" s="6">
        <v>43836</v>
      </c>
      <c r="E37" s="2">
        <v>28</v>
      </c>
      <c r="F37" s="2">
        <v>25</v>
      </c>
      <c r="G37" s="2">
        <v>700</v>
      </c>
      <c r="H37" s="2">
        <v>28</v>
      </c>
      <c r="I37" s="2">
        <v>24</v>
      </c>
      <c r="J37" s="2">
        <v>672</v>
      </c>
      <c r="K37" s="2">
        <v>28</v>
      </c>
      <c r="L37" s="2">
        <v>26</v>
      </c>
      <c r="M37" s="2">
        <v>728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x14ac:dyDescent="0.25">
      <c r="A38" s="1">
        <v>43837</v>
      </c>
      <c r="B38" s="5">
        <v>43837</v>
      </c>
      <c r="C38" s="5">
        <f t="shared" si="0"/>
        <v>7</v>
      </c>
      <c r="D38" s="6">
        <v>43837</v>
      </c>
      <c r="E38" s="2">
        <v>18</v>
      </c>
      <c r="F38" s="2">
        <v>25</v>
      </c>
      <c r="G38" s="2">
        <v>450</v>
      </c>
      <c r="H38" s="2">
        <v>18</v>
      </c>
      <c r="I38" s="2">
        <v>24</v>
      </c>
      <c r="J38" s="2">
        <v>432</v>
      </c>
      <c r="K38" s="2">
        <v>18</v>
      </c>
      <c r="L38" s="2">
        <v>26</v>
      </c>
      <c r="M38" s="2">
        <v>468</v>
      </c>
      <c r="X38" s="2"/>
      <c r="Y38" s="2"/>
    </row>
    <row r="39" spans="1:34" x14ac:dyDescent="0.25">
      <c r="A39" s="1">
        <v>43838</v>
      </c>
      <c r="B39" s="5">
        <v>43838</v>
      </c>
      <c r="C39" s="5">
        <f t="shared" si="0"/>
        <v>8</v>
      </c>
      <c r="D39" s="6">
        <v>43838</v>
      </c>
      <c r="E39" s="2">
        <v>33</v>
      </c>
      <c r="F39" s="2">
        <v>25</v>
      </c>
      <c r="G39" s="2">
        <v>825</v>
      </c>
      <c r="H39" s="2">
        <v>33</v>
      </c>
      <c r="I39" s="2">
        <v>24</v>
      </c>
      <c r="J39" s="2">
        <v>792</v>
      </c>
      <c r="K39" s="2">
        <v>33</v>
      </c>
      <c r="L39" s="2">
        <v>26</v>
      </c>
      <c r="M39" s="2">
        <v>858</v>
      </c>
    </row>
    <row r="40" spans="1:34" x14ac:dyDescent="0.25">
      <c r="A40" s="1">
        <v>43839</v>
      </c>
      <c r="B40" s="5">
        <v>43839</v>
      </c>
      <c r="C40" s="5">
        <f t="shared" si="0"/>
        <v>9</v>
      </c>
      <c r="D40" s="6">
        <v>43839</v>
      </c>
      <c r="E40" s="2">
        <v>23</v>
      </c>
      <c r="F40" s="2">
        <v>25</v>
      </c>
      <c r="G40" s="2">
        <v>575</v>
      </c>
      <c r="H40" s="2">
        <v>23</v>
      </c>
      <c r="I40" s="2">
        <v>24</v>
      </c>
      <c r="J40" s="2">
        <v>552</v>
      </c>
      <c r="K40" s="2">
        <v>23</v>
      </c>
      <c r="L40" s="2">
        <v>26</v>
      </c>
      <c r="M40" s="2">
        <v>598</v>
      </c>
    </row>
    <row r="41" spans="1:34" x14ac:dyDescent="0.25">
      <c r="A41" s="1">
        <v>43840</v>
      </c>
      <c r="B41" s="5">
        <v>43840</v>
      </c>
      <c r="C41" s="5">
        <f t="shared" si="0"/>
        <v>10</v>
      </c>
      <c r="D41" s="6">
        <v>43840</v>
      </c>
      <c r="E41" s="2">
        <v>50</v>
      </c>
      <c r="F41" s="2">
        <v>25</v>
      </c>
      <c r="G41" s="2">
        <v>1250</v>
      </c>
      <c r="H41" s="2">
        <v>50</v>
      </c>
      <c r="I41" s="2">
        <v>24</v>
      </c>
      <c r="J41" s="2">
        <v>1200</v>
      </c>
      <c r="K41" s="2">
        <v>50</v>
      </c>
      <c r="L41" s="2">
        <v>26</v>
      </c>
      <c r="M41" s="2">
        <v>1300</v>
      </c>
    </row>
    <row r="42" spans="1:34" x14ac:dyDescent="0.25">
      <c r="A42" s="1">
        <v>43841</v>
      </c>
      <c r="B42" s="5">
        <v>43841</v>
      </c>
      <c r="C42" s="5">
        <f t="shared" si="0"/>
        <v>11</v>
      </c>
      <c r="D42" s="6">
        <v>43841</v>
      </c>
      <c r="E42" s="2">
        <v>6</v>
      </c>
      <c r="F42" s="2">
        <v>25</v>
      </c>
      <c r="G42" s="2">
        <v>150</v>
      </c>
      <c r="H42" s="2">
        <v>6</v>
      </c>
      <c r="I42" s="2">
        <v>24</v>
      </c>
      <c r="J42" s="2">
        <v>144</v>
      </c>
      <c r="K42" s="2">
        <v>6</v>
      </c>
      <c r="L42" s="2">
        <v>26</v>
      </c>
      <c r="M42" s="2">
        <v>156</v>
      </c>
    </row>
    <row r="43" spans="1:34" x14ac:dyDescent="0.25">
      <c r="A43" s="1">
        <v>43842</v>
      </c>
      <c r="B43" s="5">
        <v>43842</v>
      </c>
      <c r="C43" s="5">
        <f t="shared" si="0"/>
        <v>12</v>
      </c>
      <c r="D43" s="6">
        <v>43842</v>
      </c>
      <c r="E43" s="2">
        <v>38</v>
      </c>
      <c r="F43" s="2">
        <v>25</v>
      </c>
      <c r="G43" s="2">
        <v>950</v>
      </c>
      <c r="H43" s="2">
        <v>38</v>
      </c>
      <c r="I43" s="2">
        <v>24</v>
      </c>
      <c r="J43" s="2">
        <v>912</v>
      </c>
      <c r="K43" s="2">
        <v>38</v>
      </c>
      <c r="L43" s="2">
        <v>26</v>
      </c>
      <c r="M43" s="2">
        <v>988</v>
      </c>
      <c r="U43" s="2"/>
      <c r="X43" s="44"/>
      <c r="Y43" s="44"/>
      <c r="Z43" s="44"/>
      <c r="AA43" s="44"/>
      <c r="AB43" s="44"/>
      <c r="AC43" s="44"/>
    </row>
    <row r="44" spans="1:34" x14ac:dyDescent="0.25">
      <c r="A44" s="1">
        <v>43843</v>
      </c>
      <c r="B44" s="5">
        <v>43843</v>
      </c>
      <c r="C44" s="5">
        <f t="shared" si="0"/>
        <v>13</v>
      </c>
      <c r="D44" s="6">
        <v>43843</v>
      </c>
      <c r="E44" s="2">
        <v>44</v>
      </c>
      <c r="F44" s="2">
        <v>25</v>
      </c>
      <c r="G44" s="2">
        <v>1100</v>
      </c>
      <c r="H44" s="2">
        <v>44</v>
      </c>
      <c r="I44" s="2">
        <v>24</v>
      </c>
      <c r="J44" s="2">
        <v>1056</v>
      </c>
      <c r="K44" s="2">
        <v>44</v>
      </c>
      <c r="L44" s="2">
        <v>26</v>
      </c>
      <c r="M44" s="2">
        <v>1144</v>
      </c>
    </row>
    <row r="45" spans="1:34" x14ac:dyDescent="0.25">
      <c r="A45" s="1">
        <v>43844</v>
      </c>
      <c r="B45" s="5">
        <v>43844</v>
      </c>
      <c r="C45" s="5">
        <f t="shared" si="0"/>
        <v>14</v>
      </c>
      <c r="D45" s="6">
        <v>43844</v>
      </c>
      <c r="E45" s="2">
        <v>3</v>
      </c>
      <c r="F45" s="2">
        <v>25</v>
      </c>
      <c r="G45" s="2">
        <v>75</v>
      </c>
      <c r="H45" s="2">
        <v>3</v>
      </c>
      <c r="I45" s="2">
        <v>24</v>
      </c>
      <c r="J45" s="2">
        <v>72</v>
      </c>
      <c r="K45" s="2">
        <v>3</v>
      </c>
      <c r="L45" s="2">
        <v>26</v>
      </c>
      <c r="M45" s="2">
        <v>78</v>
      </c>
    </row>
    <row r="46" spans="1:34" x14ac:dyDescent="0.25">
      <c r="A46" s="7">
        <v>43845</v>
      </c>
      <c r="B46" s="8">
        <v>43845</v>
      </c>
      <c r="C46" s="5">
        <f t="shared" si="0"/>
        <v>15</v>
      </c>
      <c r="D46" s="9">
        <v>43845</v>
      </c>
      <c r="E46" s="10">
        <v>28</v>
      </c>
      <c r="F46" s="10">
        <v>25</v>
      </c>
      <c r="G46" s="10">
        <v>700</v>
      </c>
      <c r="H46" s="10">
        <v>28</v>
      </c>
      <c r="I46" s="10">
        <v>24</v>
      </c>
      <c r="J46" s="10">
        <v>672</v>
      </c>
      <c r="K46" s="10">
        <v>28</v>
      </c>
      <c r="L46" s="10">
        <v>26</v>
      </c>
      <c r="M46" s="10">
        <v>728</v>
      </c>
      <c r="N46" s="10"/>
      <c r="O46" s="2"/>
      <c r="P46" s="2"/>
      <c r="Q46" s="11"/>
    </row>
    <row r="47" spans="1:34" x14ac:dyDescent="0.25">
      <c r="A47" s="1">
        <v>43846</v>
      </c>
      <c r="B47" s="5">
        <v>43846</v>
      </c>
      <c r="C47" s="5">
        <f t="shared" si="0"/>
        <v>16</v>
      </c>
      <c r="D47" s="6">
        <v>43846</v>
      </c>
      <c r="E47" s="2">
        <v>12</v>
      </c>
      <c r="F47" s="2">
        <v>25</v>
      </c>
      <c r="G47" s="2">
        <v>300</v>
      </c>
      <c r="H47" s="2">
        <v>12</v>
      </c>
      <c r="I47" s="2">
        <v>24</v>
      </c>
      <c r="J47" s="2">
        <v>288</v>
      </c>
      <c r="K47" s="2">
        <v>12</v>
      </c>
      <c r="L47" s="2">
        <v>26</v>
      </c>
      <c r="M47" s="2">
        <v>312</v>
      </c>
    </row>
    <row r="48" spans="1:34" x14ac:dyDescent="0.25">
      <c r="A48" s="1">
        <v>43847</v>
      </c>
      <c r="B48" s="5">
        <v>43847</v>
      </c>
      <c r="C48" s="5">
        <f t="shared" si="0"/>
        <v>17</v>
      </c>
      <c r="D48" s="6">
        <v>43847</v>
      </c>
      <c r="E48" s="2">
        <v>28</v>
      </c>
      <c r="F48" s="2">
        <v>25</v>
      </c>
      <c r="G48" s="2">
        <v>700</v>
      </c>
      <c r="H48" s="2">
        <v>28</v>
      </c>
      <c r="I48" s="2">
        <v>24</v>
      </c>
      <c r="J48" s="2">
        <v>672</v>
      </c>
      <c r="K48" s="2">
        <v>28</v>
      </c>
      <c r="L48" s="2">
        <v>26</v>
      </c>
      <c r="M48" s="2">
        <v>728</v>
      </c>
    </row>
    <row r="49" spans="1:30" x14ac:dyDescent="0.25">
      <c r="A49" s="1">
        <v>43848</v>
      </c>
      <c r="B49" s="5">
        <v>43848</v>
      </c>
      <c r="C49" s="5">
        <f t="shared" si="0"/>
        <v>18</v>
      </c>
      <c r="D49" s="6">
        <v>43848</v>
      </c>
      <c r="E49" s="2">
        <v>13</v>
      </c>
      <c r="F49" s="2">
        <v>25</v>
      </c>
      <c r="G49" s="2">
        <v>325</v>
      </c>
      <c r="H49" s="2">
        <v>13</v>
      </c>
      <c r="I49" s="2">
        <v>24</v>
      </c>
      <c r="J49" s="2">
        <v>312</v>
      </c>
      <c r="K49" s="2">
        <v>13</v>
      </c>
      <c r="L49" s="2">
        <v>26</v>
      </c>
      <c r="M49" s="2">
        <v>338</v>
      </c>
    </row>
    <row r="50" spans="1:30" x14ac:dyDescent="0.25">
      <c r="A50" s="1">
        <v>43849</v>
      </c>
      <c r="B50" s="5">
        <v>43849</v>
      </c>
      <c r="C50" s="5">
        <f t="shared" si="0"/>
        <v>19</v>
      </c>
      <c r="D50" s="6">
        <v>43849</v>
      </c>
      <c r="E50" s="2">
        <v>17</v>
      </c>
      <c r="F50" s="2">
        <v>25</v>
      </c>
      <c r="G50" s="2">
        <v>425</v>
      </c>
      <c r="H50" s="2">
        <v>17</v>
      </c>
      <c r="I50" s="2">
        <v>24</v>
      </c>
      <c r="J50" s="2">
        <v>408</v>
      </c>
      <c r="K50" s="2">
        <v>17</v>
      </c>
      <c r="L50" s="2">
        <v>26</v>
      </c>
      <c r="M50" s="2">
        <v>442</v>
      </c>
    </row>
    <row r="51" spans="1:30" x14ac:dyDescent="0.25">
      <c r="A51" s="1">
        <v>43850</v>
      </c>
      <c r="B51" s="5">
        <v>43850</v>
      </c>
      <c r="C51" s="5">
        <f t="shared" si="0"/>
        <v>20</v>
      </c>
      <c r="D51" s="6">
        <v>43850</v>
      </c>
      <c r="E51" s="2">
        <v>5</v>
      </c>
      <c r="F51" s="2">
        <v>25</v>
      </c>
      <c r="G51" s="2">
        <v>125</v>
      </c>
      <c r="H51" s="2">
        <v>5</v>
      </c>
      <c r="I51" s="2">
        <v>24</v>
      </c>
      <c r="J51" s="2">
        <v>120</v>
      </c>
      <c r="K51" s="2">
        <v>5</v>
      </c>
      <c r="L51" s="2">
        <v>26</v>
      </c>
      <c r="M51" s="2">
        <v>130</v>
      </c>
      <c r="V51" t="s">
        <v>38</v>
      </c>
      <c r="W51" t="s">
        <v>45</v>
      </c>
      <c r="X51" t="s">
        <v>46</v>
      </c>
      <c r="Y51" t="s">
        <v>47</v>
      </c>
      <c r="AA51" t="s">
        <v>38</v>
      </c>
      <c r="AB51" t="s">
        <v>45</v>
      </c>
      <c r="AC51" t="s">
        <v>46</v>
      </c>
      <c r="AD51" t="s">
        <v>47</v>
      </c>
    </row>
    <row r="52" spans="1:30" x14ac:dyDescent="0.25">
      <c r="A52" s="1">
        <v>43851</v>
      </c>
      <c r="B52" s="5">
        <v>43851</v>
      </c>
      <c r="C52" s="5">
        <f t="shared" si="0"/>
        <v>21</v>
      </c>
      <c r="D52" s="6">
        <v>43851</v>
      </c>
      <c r="E52" s="2">
        <v>18</v>
      </c>
      <c r="F52" s="2">
        <v>25</v>
      </c>
      <c r="G52" s="2">
        <v>450</v>
      </c>
      <c r="H52" s="2">
        <v>18</v>
      </c>
      <c r="I52" s="2">
        <v>24</v>
      </c>
      <c r="J52" s="2">
        <v>432</v>
      </c>
      <c r="K52" s="2">
        <v>18</v>
      </c>
      <c r="L52" s="2">
        <v>26</v>
      </c>
      <c r="M52" s="2">
        <v>468</v>
      </c>
      <c r="V52" t="s">
        <v>59</v>
      </c>
      <c r="W52">
        <f>5040</f>
        <v>5040</v>
      </c>
      <c r="X52">
        <f>5760</f>
        <v>5760</v>
      </c>
      <c r="Y52">
        <f>4320</f>
        <v>4320</v>
      </c>
      <c r="AA52" t="s">
        <v>59</v>
      </c>
      <c r="AB52">
        <v>119700</v>
      </c>
      <c r="AC52">
        <v>134380.79999999999</v>
      </c>
      <c r="AD52">
        <v>108000</v>
      </c>
    </row>
    <row r="53" spans="1:30" x14ac:dyDescent="0.25">
      <c r="A53" s="1">
        <v>43852</v>
      </c>
      <c r="B53" s="5">
        <v>43852</v>
      </c>
      <c r="C53" s="5">
        <f t="shared" si="0"/>
        <v>22</v>
      </c>
      <c r="D53" s="6">
        <v>43852</v>
      </c>
      <c r="E53" s="2">
        <v>27</v>
      </c>
      <c r="F53" s="2">
        <v>25</v>
      </c>
      <c r="G53" s="2">
        <v>675</v>
      </c>
      <c r="H53" s="2">
        <v>27</v>
      </c>
      <c r="I53" s="2">
        <v>24</v>
      </c>
      <c r="J53" s="2">
        <v>648</v>
      </c>
      <c r="K53" s="2">
        <v>27</v>
      </c>
      <c r="L53" s="2">
        <v>26</v>
      </c>
      <c r="M53" s="2">
        <v>702</v>
      </c>
      <c r="V53" t="s">
        <v>57</v>
      </c>
      <c r="W53">
        <f>2409</f>
        <v>2409</v>
      </c>
      <c r="X53">
        <f>2409</f>
        <v>2409</v>
      </c>
      <c r="Y53">
        <f>2409</f>
        <v>2409</v>
      </c>
      <c r="AA53" t="s">
        <v>102</v>
      </c>
      <c r="AB53">
        <v>60225</v>
      </c>
      <c r="AC53">
        <v>57816</v>
      </c>
      <c r="AD53">
        <v>62634</v>
      </c>
    </row>
    <row r="54" spans="1:30" x14ac:dyDescent="0.25">
      <c r="A54" s="1">
        <v>43853</v>
      </c>
      <c r="B54" s="5">
        <v>43853</v>
      </c>
      <c r="C54" s="5">
        <f t="shared" si="0"/>
        <v>23</v>
      </c>
      <c r="D54" s="6">
        <v>43853</v>
      </c>
      <c r="E54" s="2">
        <v>35</v>
      </c>
      <c r="F54" s="2">
        <v>25</v>
      </c>
      <c r="G54" s="2">
        <v>875</v>
      </c>
      <c r="H54" s="2">
        <v>35</v>
      </c>
      <c r="I54" s="2">
        <v>24</v>
      </c>
      <c r="J54" s="2">
        <v>840</v>
      </c>
      <c r="K54" s="2">
        <v>35</v>
      </c>
      <c r="L54" s="2">
        <v>26</v>
      </c>
      <c r="M54" s="2">
        <v>910</v>
      </c>
      <c r="V54" t="s">
        <v>60</v>
      </c>
      <c r="W54">
        <v>840</v>
      </c>
      <c r="X54">
        <v>960</v>
      </c>
      <c r="Y54">
        <v>720</v>
      </c>
      <c r="AA54" t="s">
        <v>60</v>
      </c>
      <c r="AB54">
        <v>840</v>
      </c>
      <c r="AC54">
        <v>960</v>
      </c>
      <c r="AD54">
        <v>720</v>
      </c>
    </row>
    <row r="55" spans="1:30" x14ac:dyDescent="0.25">
      <c r="A55" s="1">
        <v>43854</v>
      </c>
      <c r="B55" s="5">
        <v>43854</v>
      </c>
      <c r="C55" s="5">
        <f t="shared" si="0"/>
        <v>24</v>
      </c>
      <c r="D55" s="6">
        <v>43854</v>
      </c>
      <c r="E55" s="2">
        <v>31</v>
      </c>
      <c r="F55" s="2">
        <v>25</v>
      </c>
      <c r="G55" s="2">
        <v>775</v>
      </c>
      <c r="H55" s="2">
        <v>31</v>
      </c>
      <c r="I55" s="2">
        <v>24</v>
      </c>
      <c r="J55" s="2">
        <v>744</v>
      </c>
      <c r="K55" s="2">
        <v>31</v>
      </c>
      <c r="L55" s="2">
        <v>26</v>
      </c>
      <c r="M55" s="2">
        <v>806</v>
      </c>
      <c r="V55" t="s">
        <v>56</v>
      </c>
      <c r="W55">
        <f>-1791</f>
        <v>-1791</v>
      </c>
      <c r="X55">
        <f>-2391</f>
        <v>-2391</v>
      </c>
      <c r="Y55">
        <f>-1191</f>
        <v>-1191</v>
      </c>
      <c r="AA55" t="s">
        <v>101</v>
      </c>
      <c r="AB55">
        <v>44825</v>
      </c>
      <c r="AC55">
        <v>57384</v>
      </c>
      <c r="AD55">
        <v>30966</v>
      </c>
    </row>
    <row r="56" spans="1:30" x14ac:dyDescent="0.25">
      <c r="A56" s="1">
        <v>43855</v>
      </c>
      <c r="B56" s="5">
        <v>43855</v>
      </c>
      <c r="C56" s="5">
        <f t="shared" si="0"/>
        <v>25</v>
      </c>
      <c r="D56" s="6">
        <v>43855</v>
      </c>
      <c r="E56" s="2">
        <v>33</v>
      </c>
      <c r="F56" s="2">
        <v>25</v>
      </c>
      <c r="G56" s="2">
        <v>825</v>
      </c>
      <c r="H56" s="2">
        <v>33</v>
      </c>
      <c r="I56" s="2">
        <v>24</v>
      </c>
      <c r="J56" s="2">
        <v>792</v>
      </c>
      <c r="K56" s="2">
        <v>33</v>
      </c>
      <c r="L56" s="2">
        <v>26</v>
      </c>
      <c r="M56" s="2">
        <v>858</v>
      </c>
      <c r="V56" t="s">
        <v>48</v>
      </c>
      <c r="W56" s="14">
        <f>(W55/W52)*100</f>
        <v>-35.535714285714285</v>
      </c>
      <c r="X56" s="14">
        <f>(X55/X52)*100</f>
        <v>-41.510416666666664</v>
      </c>
      <c r="Y56" s="14">
        <f>(Y55/Y52)*100</f>
        <v>-27.569444444444446</v>
      </c>
    </row>
    <row r="57" spans="1:30" x14ac:dyDescent="0.25">
      <c r="A57" s="1">
        <v>43856</v>
      </c>
      <c r="B57" s="5">
        <v>43856</v>
      </c>
      <c r="C57" s="5">
        <f t="shared" si="0"/>
        <v>26</v>
      </c>
      <c r="D57" s="6">
        <v>43856</v>
      </c>
      <c r="E57" s="2">
        <v>40</v>
      </c>
      <c r="F57" s="2">
        <v>25</v>
      </c>
      <c r="G57" s="2">
        <v>1000</v>
      </c>
      <c r="H57" s="2">
        <v>40</v>
      </c>
      <c r="I57" s="2">
        <v>24</v>
      </c>
      <c r="J57" s="2">
        <v>960</v>
      </c>
      <c r="K57" s="2">
        <v>40</v>
      </c>
      <c r="L57" s="2">
        <v>26</v>
      </c>
      <c r="M57" s="2">
        <v>1040</v>
      </c>
    </row>
    <row r="58" spans="1:30" x14ac:dyDescent="0.25">
      <c r="A58" s="1">
        <v>43857</v>
      </c>
      <c r="B58" s="5">
        <v>43857</v>
      </c>
      <c r="C58" s="5">
        <f t="shared" si="0"/>
        <v>27</v>
      </c>
      <c r="D58" s="6">
        <v>43857</v>
      </c>
      <c r="E58" s="2">
        <v>49</v>
      </c>
      <c r="F58" s="2">
        <v>25</v>
      </c>
      <c r="G58" s="2">
        <v>1225</v>
      </c>
      <c r="H58" s="2">
        <v>49</v>
      </c>
      <c r="I58" s="2">
        <v>24</v>
      </c>
      <c r="J58" s="2">
        <v>1176</v>
      </c>
      <c r="K58" s="2">
        <v>49</v>
      </c>
      <c r="L58" s="2">
        <v>26</v>
      </c>
      <c r="M58" s="2">
        <v>1274</v>
      </c>
    </row>
    <row r="59" spans="1:30" x14ac:dyDescent="0.25">
      <c r="A59" s="1">
        <v>43858</v>
      </c>
      <c r="B59" s="5">
        <v>43858</v>
      </c>
      <c r="C59" s="5">
        <f t="shared" si="0"/>
        <v>28</v>
      </c>
      <c r="D59" s="6">
        <v>43858</v>
      </c>
      <c r="E59" s="2">
        <v>54</v>
      </c>
      <c r="F59" s="2">
        <v>25</v>
      </c>
      <c r="G59" s="2">
        <v>1350</v>
      </c>
      <c r="H59" s="2">
        <v>54</v>
      </c>
      <c r="I59" s="2">
        <v>24</v>
      </c>
      <c r="J59" s="2">
        <v>1296</v>
      </c>
      <c r="K59" s="2">
        <v>54</v>
      </c>
      <c r="L59" s="2">
        <v>26</v>
      </c>
      <c r="M59" s="2">
        <v>1404</v>
      </c>
    </row>
    <row r="60" spans="1:30" x14ac:dyDescent="0.25">
      <c r="A60" s="1">
        <v>43859</v>
      </c>
      <c r="B60" s="5">
        <v>43859</v>
      </c>
      <c r="C60" s="5">
        <f t="shared" si="0"/>
        <v>29</v>
      </c>
      <c r="D60" s="6">
        <v>43859</v>
      </c>
      <c r="E60" s="2">
        <v>50</v>
      </c>
      <c r="F60" s="2">
        <v>25</v>
      </c>
      <c r="G60" s="2">
        <v>1250</v>
      </c>
      <c r="H60" s="2">
        <v>50</v>
      </c>
      <c r="I60" s="2">
        <v>24</v>
      </c>
      <c r="J60" s="2">
        <v>1200</v>
      </c>
      <c r="K60" s="2">
        <v>50</v>
      </c>
      <c r="L60" s="2">
        <v>26</v>
      </c>
      <c r="M60" s="2">
        <v>1300</v>
      </c>
    </row>
    <row r="61" spans="1:30" ht="18.75" x14ac:dyDescent="0.4">
      <c r="A61" s="7">
        <v>43860</v>
      </c>
      <c r="B61" s="8">
        <v>43860</v>
      </c>
      <c r="C61" s="5">
        <f t="shared" si="0"/>
        <v>30</v>
      </c>
      <c r="D61" s="9">
        <v>43860</v>
      </c>
      <c r="E61" s="10">
        <v>15</v>
      </c>
      <c r="F61" s="10">
        <v>25</v>
      </c>
      <c r="G61" s="10">
        <v>375</v>
      </c>
      <c r="H61" s="10">
        <v>15</v>
      </c>
      <c r="I61" s="10">
        <v>24</v>
      </c>
      <c r="J61" s="10">
        <v>360</v>
      </c>
      <c r="K61" s="10">
        <v>15</v>
      </c>
      <c r="L61" s="10">
        <v>26</v>
      </c>
      <c r="M61" s="10">
        <v>390</v>
      </c>
      <c r="O61" s="2"/>
      <c r="P61" s="12"/>
      <c r="V61" s="26" t="s">
        <v>13</v>
      </c>
      <c r="W61" s="26" t="s">
        <v>18</v>
      </c>
      <c r="X61" s="26" t="s">
        <v>21</v>
      </c>
      <c r="Y61" s="26" t="s">
        <v>49</v>
      </c>
      <c r="Z61" s="26" t="s">
        <v>50</v>
      </c>
      <c r="AA61" s="26" t="s">
        <v>23</v>
      </c>
      <c r="AB61" s="26" t="s">
        <v>51</v>
      </c>
      <c r="AC61" s="26" t="s">
        <v>52</v>
      </c>
    </row>
    <row r="62" spans="1:30" x14ac:dyDescent="0.25">
      <c r="A62" s="1">
        <v>43861</v>
      </c>
      <c r="B62" s="5">
        <v>43861</v>
      </c>
      <c r="C62" s="5">
        <f t="shared" si="0"/>
        <v>31</v>
      </c>
      <c r="D62" s="6">
        <v>43861</v>
      </c>
      <c r="E62" s="2">
        <v>10</v>
      </c>
      <c r="F62" s="2">
        <v>25</v>
      </c>
      <c r="G62" s="2">
        <v>250</v>
      </c>
      <c r="H62" s="2">
        <v>10</v>
      </c>
      <c r="I62" s="2">
        <v>24</v>
      </c>
      <c r="J62" s="2">
        <v>240</v>
      </c>
      <c r="K62" s="2">
        <v>10</v>
      </c>
      <c r="L62" s="2">
        <v>26</v>
      </c>
      <c r="M62" s="2">
        <v>260</v>
      </c>
      <c r="V62" t="s">
        <v>1</v>
      </c>
      <c r="W62">
        <v>862</v>
      </c>
      <c r="X62">
        <v>810</v>
      </c>
      <c r="Y62">
        <f>X62-W62</f>
        <v>-52</v>
      </c>
      <c r="Z62" s="4">
        <f>(Y62/W62)</f>
        <v>-6.0324825986078884E-2</v>
      </c>
      <c r="AA62">
        <v>737</v>
      </c>
      <c r="AB62">
        <f>AA62-X62</f>
        <v>-73</v>
      </c>
      <c r="AC62" s="4">
        <f>AB62/X62</f>
        <v>-9.0123456790123457E-2</v>
      </c>
    </row>
    <row r="63" spans="1:30" x14ac:dyDescent="0.25">
      <c r="A63" s="1">
        <v>43862</v>
      </c>
      <c r="B63" s="5">
        <v>43862</v>
      </c>
      <c r="C63" s="5">
        <f t="shared" si="0"/>
        <v>1</v>
      </c>
      <c r="D63" s="6">
        <v>43862</v>
      </c>
      <c r="E63" s="2">
        <v>43</v>
      </c>
      <c r="F63" s="2">
        <v>25</v>
      </c>
      <c r="G63" s="2">
        <v>1075</v>
      </c>
      <c r="H63" s="2">
        <v>43</v>
      </c>
      <c r="I63" s="2">
        <v>24</v>
      </c>
      <c r="J63" s="2">
        <v>1032</v>
      </c>
      <c r="K63" s="2">
        <v>43</v>
      </c>
      <c r="L63" s="2">
        <v>26</v>
      </c>
      <c r="M63" s="2">
        <v>1118</v>
      </c>
      <c r="V63" t="s">
        <v>4</v>
      </c>
      <c r="W63">
        <v>862</v>
      </c>
      <c r="X63">
        <v>810</v>
      </c>
      <c r="Y63">
        <f t="shared" ref="Y63:Y64" si="3">X63-W63</f>
        <v>-52</v>
      </c>
      <c r="Z63" s="4">
        <f t="shared" ref="Z63:Z64" si="4">(Y63/W63)</f>
        <v>-6.0324825986078884E-2</v>
      </c>
      <c r="AA63">
        <v>737</v>
      </c>
      <c r="AB63">
        <f t="shared" ref="AB63:AB64" si="5">AA63-X63</f>
        <v>-73</v>
      </c>
      <c r="AC63" s="4">
        <f t="shared" ref="AC63:AC64" si="6">AB63/X63</f>
        <v>-9.0123456790123457E-2</v>
      </c>
    </row>
    <row r="64" spans="1:30" x14ac:dyDescent="0.25">
      <c r="A64" s="1">
        <v>43863</v>
      </c>
      <c r="B64" s="5">
        <v>43863</v>
      </c>
      <c r="C64" s="5">
        <f t="shared" si="0"/>
        <v>2</v>
      </c>
      <c r="D64" s="6">
        <v>43863</v>
      </c>
      <c r="E64" s="2">
        <v>14</v>
      </c>
      <c r="F64" s="2">
        <v>25</v>
      </c>
      <c r="G64" s="2">
        <v>350</v>
      </c>
      <c r="H64" s="2">
        <v>14</v>
      </c>
      <c r="I64" s="2">
        <v>24</v>
      </c>
      <c r="J64" s="2">
        <v>336</v>
      </c>
      <c r="K64" s="2">
        <v>14</v>
      </c>
      <c r="L64" s="2">
        <v>26</v>
      </c>
      <c r="M64" s="2">
        <v>364</v>
      </c>
      <c r="V64" t="s">
        <v>7</v>
      </c>
      <c r="W64">
        <v>862</v>
      </c>
      <c r="X64">
        <v>810</v>
      </c>
      <c r="Y64">
        <f t="shared" si="3"/>
        <v>-52</v>
      </c>
      <c r="Z64" s="4">
        <f t="shared" si="4"/>
        <v>-6.0324825986078884E-2</v>
      </c>
      <c r="AA64">
        <v>737</v>
      </c>
      <c r="AB64">
        <f t="shared" si="5"/>
        <v>-73</v>
      </c>
      <c r="AC64" s="4">
        <f t="shared" si="6"/>
        <v>-9.0123456790123457E-2</v>
      </c>
    </row>
    <row r="65" spans="1:33" x14ac:dyDescent="0.25">
      <c r="A65" s="1">
        <v>43864</v>
      </c>
      <c r="B65" s="5">
        <v>43864</v>
      </c>
      <c r="C65" s="5">
        <f t="shared" si="0"/>
        <v>3</v>
      </c>
      <c r="D65" s="6">
        <v>43864</v>
      </c>
      <c r="E65" s="2">
        <v>16</v>
      </c>
      <c r="F65" s="2">
        <v>25</v>
      </c>
      <c r="G65" s="2">
        <v>400</v>
      </c>
      <c r="H65" s="2">
        <v>16</v>
      </c>
      <c r="I65" s="2">
        <v>24</v>
      </c>
      <c r="J65" s="2">
        <v>384</v>
      </c>
      <c r="K65" s="2">
        <v>16</v>
      </c>
      <c r="L65" s="2">
        <v>26</v>
      </c>
      <c r="M65" s="2">
        <v>416</v>
      </c>
      <c r="V65" t="s">
        <v>54</v>
      </c>
      <c r="W65">
        <f>SUM(W62:W64)</f>
        <v>2586</v>
      </c>
      <c r="X65">
        <f>SUM(X62:X64)</f>
        <v>2430</v>
      </c>
      <c r="Y65">
        <f>X65-W65</f>
        <v>-156</v>
      </c>
      <c r="Z65" s="4">
        <f>SUM(Z62:Z64)</f>
        <v>-0.18097447795823665</v>
      </c>
      <c r="AB65">
        <f>SUM(AB62:AB64)</f>
        <v>-219</v>
      </c>
      <c r="AC65" s="4">
        <f>AB65/X65</f>
        <v>-9.0123456790123457E-2</v>
      </c>
    </row>
    <row r="66" spans="1:33" x14ac:dyDescent="0.25">
      <c r="A66" s="1">
        <v>43865</v>
      </c>
      <c r="B66" s="5">
        <v>43865</v>
      </c>
      <c r="C66" s="5">
        <f t="shared" si="0"/>
        <v>4</v>
      </c>
      <c r="D66" s="6">
        <v>43865</v>
      </c>
      <c r="E66" s="2">
        <v>37</v>
      </c>
      <c r="F66" s="2">
        <v>25</v>
      </c>
      <c r="G66" s="2">
        <v>925</v>
      </c>
      <c r="H66" s="2">
        <v>37</v>
      </c>
      <c r="I66" s="2">
        <v>24</v>
      </c>
      <c r="J66" s="2">
        <v>888</v>
      </c>
      <c r="K66" s="2">
        <v>37</v>
      </c>
      <c r="L66" s="2">
        <v>26</v>
      </c>
      <c r="M66" s="2">
        <v>962</v>
      </c>
    </row>
    <row r="67" spans="1:33" x14ac:dyDescent="0.25">
      <c r="A67" s="1">
        <v>43866</v>
      </c>
      <c r="B67" s="5">
        <v>43866</v>
      </c>
      <c r="C67" s="5">
        <f t="shared" ref="C67:C91" si="7">DAY(B67)</f>
        <v>5</v>
      </c>
      <c r="D67" s="6">
        <v>43866</v>
      </c>
      <c r="E67" s="2">
        <v>19</v>
      </c>
      <c r="F67" s="2">
        <v>25</v>
      </c>
      <c r="G67" s="2">
        <v>475</v>
      </c>
      <c r="H67" s="2">
        <v>19</v>
      </c>
      <c r="I67" s="2">
        <v>24</v>
      </c>
      <c r="J67" s="2">
        <v>456</v>
      </c>
      <c r="K67" s="2">
        <v>19</v>
      </c>
      <c r="L67" s="2">
        <v>26</v>
      </c>
      <c r="M67" s="2">
        <v>494</v>
      </c>
    </row>
    <row r="68" spans="1:33" ht="18.75" x14ac:dyDescent="0.4">
      <c r="A68" s="1">
        <v>43867</v>
      </c>
      <c r="B68" s="5">
        <v>43867</v>
      </c>
      <c r="C68" s="5">
        <f t="shared" si="7"/>
        <v>6</v>
      </c>
      <c r="D68" s="6">
        <v>43867</v>
      </c>
      <c r="E68" s="2">
        <v>22</v>
      </c>
      <c r="F68" s="2">
        <v>25</v>
      </c>
      <c r="G68" s="2">
        <v>550</v>
      </c>
      <c r="H68" s="2">
        <v>22</v>
      </c>
      <c r="I68" s="2">
        <v>24</v>
      </c>
      <c r="J68" s="2">
        <v>528</v>
      </c>
      <c r="K68" s="2">
        <v>22</v>
      </c>
      <c r="L68" s="2">
        <v>26</v>
      </c>
      <c r="M68" s="2">
        <v>572</v>
      </c>
      <c r="V68" s="24" t="s">
        <v>13</v>
      </c>
      <c r="W68" s="25" t="s">
        <v>76</v>
      </c>
      <c r="X68" s="25" t="s">
        <v>104</v>
      </c>
      <c r="Y68" s="25" t="s">
        <v>69</v>
      </c>
      <c r="Z68" s="25" t="s">
        <v>106</v>
      </c>
      <c r="AA68" s="25" t="s">
        <v>55</v>
      </c>
    </row>
    <row r="69" spans="1:33" x14ac:dyDescent="0.25">
      <c r="A69" s="1">
        <v>43868</v>
      </c>
      <c r="B69" s="5">
        <v>43868</v>
      </c>
      <c r="C69" s="5">
        <f t="shared" si="7"/>
        <v>7</v>
      </c>
      <c r="D69" s="6">
        <v>43868</v>
      </c>
      <c r="E69" s="2">
        <v>14</v>
      </c>
      <c r="F69" s="2">
        <v>25</v>
      </c>
      <c r="G69" s="2">
        <v>350</v>
      </c>
      <c r="H69" s="2">
        <v>14</v>
      </c>
      <c r="I69" s="2">
        <v>24</v>
      </c>
      <c r="J69" s="2">
        <v>336</v>
      </c>
      <c r="K69" s="2">
        <v>14</v>
      </c>
      <c r="L69" s="2">
        <v>26</v>
      </c>
      <c r="M69" s="2">
        <v>364</v>
      </c>
      <c r="V69" s="15" t="s">
        <v>65</v>
      </c>
      <c r="W69" s="22">
        <f>840*2</f>
        <v>1680</v>
      </c>
      <c r="X69" s="20">
        <f>W69*23.75</f>
        <v>39900</v>
      </c>
      <c r="Y69" s="20">
        <f>W69*25</f>
        <v>42000</v>
      </c>
      <c r="Z69" s="20">
        <f>Y69-X69</f>
        <v>2100</v>
      </c>
      <c r="AA69" s="17">
        <f>Z69/X69</f>
        <v>5.2631578947368418E-2</v>
      </c>
      <c r="AC69" s="31"/>
      <c r="AD69" s="31" t="s">
        <v>92</v>
      </c>
      <c r="AE69" s="31" t="s">
        <v>93</v>
      </c>
      <c r="AF69" s="31" t="s">
        <v>94</v>
      </c>
      <c r="AG69" s="31" t="s">
        <v>54</v>
      </c>
    </row>
    <row r="70" spans="1:33" x14ac:dyDescent="0.25">
      <c r="A70" s="1">
        <v>43869</v>
      </c>
      <c r="B70" s="5">
        <v>43869</v>
      </c>
      <c r="C70" s="5">
        <f t="shared" si="7"/>
        <v>8</v>
      </c>
      <c r="D70" s="6">
        <v>43869</v>
      </c>
      <c r="E70" s="2">
        <v>9</v>
      </c>
      <c r="F70" s="2">
        <v>25</v>
      </c>
      <c r="G70" s="2">
        <v>225</v>
      </c>
      <c r="H70" s="2">
        <v>9</v>
      </c>
      <c r="I70" s="2">
        <v>24</v>
      </c>
      <c r="J70" s="2">
        <v>216</v>
      </c>
      <c r="K70" s="2">
        <v>9</v>
      </c>
      <c r="L70" s="2">
        <v>26</v>
      </c>
      <c r="M70" s="2">
        <v>234</v>
      </c>
      <c r="U70" t="s">
        <v>105</v>
      </c>
      <c r="V70" s="15" t="s">
        <v>66</v>
      </c>
      <c r="W70" s="22">
        <f>960*2</f>
        <v>1920</v>
      </c>
      <c r="X70" s="20">
        <f>W70*23.33</f>
        <v>44793.599999999999</v>
      </c>
      <c r="Y70" s="20">
        <f>W70*24</f>
        <v>46080</v>
      </c>
      <c r="Z70" s="20">
        <f t="shared" ref="Z70:Z71" si="8">Y70-X70</f>
        <v>1286.4000000000015</v>
      </c>
      <c r="AA70" s="17">
        <f t="shared" ref="AA70:AA71" si="9">Z70/X70</f>
        <v>2.8718388341191631E-2</v>
      </c>
      <c r="AC70" s="32" t="s">
        <v>104</v>
      </c>
      <c r="AD70" s="34">
        <f>W115</f>
        <v>120693.6</v>
      </c>
      <c r="AE70" s="34">
        <f>X115</f>
        <v>120693.6</v>
      </c>
      <c r="AF70" s="34">
        <f>Y115</f>
        <v>120693.6</v>
      </c>
      <c r="AG70" s="34">
        <f>SUM(AD70:AF70)</f>
        <v>362080.80000000005</v>
      </c>
    </row>
    <row r="71" spans="1:33" x14ac:dyDescent="0.25">
      <c r="A71" s="1">
        <v>43870</v>
      </c>
      <c r="B71" s="5">
        <v>43870</v>
      </c>
      <c r="C71" s="5">
        <f t="shared" si="7"/>
        <v>9</v>
      </c>
      <c r="D71" s="6">
        <v>43870</v>
      </c>
      <c r="E71" s="2">
        <v>50</v>
      </c>
      <c r="F71" s="2">
        <v>25</v>
      </c>
      <c r="G71" s="2">
        <v>1250</v>
      </c>
      <c r="H71" s="2">
        <v>50</v>
      </c>
      <c r="I71" s="2">
        <v>24</v>
      </c>
      <c r="J71" s="2">
        <v>1200</v>
      </c>
      <c r="K71" s="2">
        <v>50</v>
      </c>
      <c r="L71" s="2">
        <v>26</v>
      </c>
      <c r="M71" s="2">
        <v>1300</v>
      </c>
      <c r="V71" s="16" t="s">
        <v>67</v>
      </c>
      <c r="W71" s="22">
        <f>720*2</f>
        <v>1440</v>
      </c>
      <c r="X71" s="20">
        <f>W71*25</f>
        <v>36000</v>
      </c>
      <c r="Y71" s="20">
        <f>W71*26</f>
        <v>37440</v>
      </c>
      <c r="Z71" s="20">
        <f t="shared" si="8"/>
        <v>1440</v>
      </c>
      <c r="AA71" s="17">
        <f t="shared" si="9"/>
        <v>0.04</v>
      </c>
      <c r="AC71" s="32" t="s">
        <v>69</v>
      </c>
      <c r="AD71" s="34">
        <f>W92</f>
        <v>64650</v>
      </c>
      <c r="AE71" s="34">
        <f>X92</f>
        <v>60750</v>
      </c>
      <c r="AF71" s="34">
        <f>Y92</f>
        <v>55275</v>
      </c>
      <c r="AG71" s="34">
        <f>SUM(AD71:AF71)</f>
        <v>180675</v>
      </c>
    </row>
    <row r="72" spans="1:33" ht="15.75" thickBot="1" x14ac:dyDescent="0.3">
      <c r="A72" s="1">
        <v>43871</v>
      </c>
      <c r="B72" s="5">
        <v>43871</v>
      </c>
      <c r="C72" s="5">
        <f t="shared" si="7"/>
        <v>10</v>
      </c>
      <c r="D72" s="6">
        <v>43871</v>
      </c>
      <c r="E72" s="2">
        <v>13</v>
      </c>
      <c r="F72" s="2">
        <v>25</v>
      </c>
      <c r="G72" s="2">
        <v>325</v>
      </c>
      <c r="H72" s="2">
        <v>13</v>
      </c>
      <c r="I72" s="2">
        <v>24</v>
      </c>
      <c r="J72" s="2">
        <v>312</v>
      </c>
      <c r="K72" s="2">
        <v>13</v>
      </c>
      <c r="L72" s="2">
        <v>26</v>
      </c>
      <c r="M72" s="2">
        <v>338</v>
      </c>
      <c r="V72" s="18" t="s">
        <v>54</v>
      </c>
      <c r="W72" s="23">
        <f>SUM(W69:W71)</f>
        <v>5040</v>
      </c>
      <c r="X72" s="21">
        <f>SUM(X69:X71)</f>
        <v>120693.6</v>
      </c>
      <c r="Y72" s="21">
        <f>SUM(Y69:Y71)</f>
        <v>125520</v>
      </c>
      <c r="Z72" s="21">
        <f>SUM(Z69:Z71)</f>
        <v>4826.4000000000015</v>
      </c>
      <c r="AA72" s="19"/>
      <c r="AC72" s="32" t="s">
        <v>103</v>
      </c>
      <c r="AD72" s="34">
        <f>W150</f>
        <v>230.70000000000118</v>
      </c>
      <c r="AE72" s="34">
        <f>X150</f>
        <v>-56591.899999999994</v>
      </c>
      <c r="AF72" s="34">
        <f>Y150</f>
        <v>-64697.799999999996</v>
      </c>
      <c r="AG72" s="34">
        <f>SUM(AD72:AF72)</f>
        <v>-121058.99999999999</v>
      </c>
    </row>
    <row r="73" spans="1:33" ht="15.75" thickTop="1" x14ac:dyDescent="0.25">
      <c r="A73" s="1">
        <v>43872</v>
      </c>
      <c r="B73" s="5">
        <v>43872</v>
      </c>
      <c r="C73" s="5">
        <f t="shared" si="7"/>
        <v>11</v>
      </c>
      <c r="D73" s="6">
        <v>43872</v>
      </c>
      <c r="E73" s="2">
        <v>6</v>
      </c>
      <c r="F73" s="2">
        <v>25</v>
      </c>
      <c r="G73" s="2">
        <v>150</v>
      </c>
      <c r="H73" s="2">
        <v>6</v>
      </c>
      <c r="I73" s="2">
        <v>24</v>
      </c>
      <c r="J73" s="2">
        <v>144</v>
      </c>
      <c r="K73" s="2">
        <v>6</v>
      </c>
      <c r="L73" s="2">
        <v>26</v>
      </c>
      <c r="M73" s="2">
        <v>156</v>
      </c>
    </row>
    <row r="74" spans="1:33" x14ac:dyDescent="0.25">
      <c r="A74" s="1">
        <v>43873</v>
      </c>
      <c r="B74" s="5">
        <v>43873</v>
      </c>
      <c r="C74" s="5">
        <f t="shared" si="7"/>
        <v>12</v>
      </c>
      <c r="D74" s="6">
        <v>43873</v>
      </c>
      <c r="E74" s="2">
        <v>3</v>
      </c>
      <c r="F74" s="2">
        <v>25</v>
      </c>
      <c r="G74" s="2">
        <v>75</v>
      </c>
      <c r="H74" s="2">
        <v>3</v>
      </c>
      <c r="I74" s="2">
        <v>24</v>
      </c>
      <c r="J74" s="2">
        <v>72</v>
      </c>
      <c r="K74" s="2">
        <v>3</v>
      </c>
      <c r="L74" s="2">
        <v>26</v>
      </c>
      <c r="M74" s="2">
        <v>78</v>
      </c>
    </row>
    <row r="75" spans="1:33" x14ac:dyDescent="0.25">
      <c r="A75" s="1">
        <v>43874</v>
      </c>
      <c r="B75" s="5">
        <v>43874</v>
      </c>
      <c r="C75" s="5">
        <f t="shared" si="7"/>
        <v>13</v>
      </c>
      <c r="D75" s="6">
        <v>43874</v>
      </c>
      <c r="E75" s="2">
        <v>18</v>
      </c>
      <c r="F75" s="2">
        <v>25</v>
      </c>
      <c r="G75" s="2">
        <v>450</v>
      </c>
      <c r="H75" s="2">
        <v>18</v>
      </c>
      <c r="I75" s="2">
        <v>24</v>
      </c>
      <c r="J75" s="2">
        <v>432</v>
      </c>
      <c r="K75" s="2">
        <v>18</v>
      </c>
      <c r="L75" s="2">
        <v>26</v>
      </c>
      <c r="M75" s="2">
        <v>468</v>
      </c>
    </row>
    <row r="76" spans="1:33" x14ac:dyDescent="0.25">
      <c r="A76" s="7">
        <v>43875</v>
      </c>
      <c r="B76" s="8">
        <v>43875</v>
      </c>
      <c r="C76" s="5">
        <f t="shared" si="7"/>
        <v>14</v>
      </c>
      <c r="D76" s="9">
        <v>43875</v>
      </c>
      <c r="E76" s="10">
        <v>48</v>
      </c>
      <c r="F76" s="10">
        <v>25</v>
      </c>
      <c r="G76" s="10">
        <v>1200</v>
      </c>
      <c r="H76" s="10">
        <v>48</v>
      </c>
      <c r="I76" s="10">
        <v>24</v>
      </c>
      <c r="J76" s="10">
        <v>1152</v>
      </c>
      <c r="K76" s="10">
        <v>48</v>
      </c>
      <c r="L76" s="10">
        <v>26</v>
      </c>
      <c r="M76" s="10">
        <v>1248</v>
      </c>
      <c r="O76" s="10"/>
      <c r="V76" s="31"/>
      <c r="W76" s="31" t="s">
        <v>61</v>
      </c>
      <c r="X76" s="31" t="s">
        <v>62</v>
      </c>
      <c r="Y76" s="31" t="s">
        <v>63</v>
      </c>
      <c r="Z76" s="31" t="s">
        <v>54</v>
      </c>
      <c r="AA76" s="31" t="s">
        <v>96</v>
      </c>
      <c r="AC76" s="31"/>
      <c r="AD76" s="31" t="s">
        <v>65</v>
      </c>
      <c r="AE76" s="31" t="s">
        <v>66</v>
      </c>
      <c r="AF76" s="31" t="s">
        <v>67</v>
      </c>
      <c r="AG76" s="31" t="s">
        <v>54</v>
      </c>
    </row>
    <row r="77" spans="1:33" x14ac:dyDescent="0.25">
      <c r="A77" s="1">
        <v>43876</v>
      </c>
      <c r="B77" s="5">
        <v>43876</v>
      </c>
      <c r="C77" s="5">
        <f t="shared" si="7"/>
        <v>15</v>
      </c>
      <c r="D77" s="6">
        <v>43876</v>
      </c>
      <c r="E77" s="2">
        <v>41</v>
      </c>
      <c r="F77" s="2">
        <v>25</v>
      </c>
      <c r="G77" s="2">
        <v>1025</v>
      </c>
      <c r="H77" s="2">
        <v>41</v>
      </c>
      <c r="I77" s="2">
        <v>24</v>
      </c>
      <c r="J77" s="2">
        <v>984</v>
      </c>
      <c r="K77" s="2">
        <v>41</v>
      </c>
      <c r="L77" s="2">
        <v>26</v>
      </c>
      <c r="M77" s="2">
        <v>1066</v>
      </c>
      <c r="V77" s="31" t="s">
        <v>64</v>
      </c>
      <c r="W77" s="31"/>
      <c r="X77" s="31"/>
      <c r="Y77" s="31"/>
      <c r="Z77" s="31"/>
      <c r="AA77" s="31"/>
      <c r="AC77" s="32" t="s">
        <v>104</v>
      </c>
      <c r="AD77" s="34">
        <f>Z112</f>
        <v>119700</v>
      </c>
      <c r="AE77" s="34">
        <f>Z113</f>
        <v>134380.79999999999</v>
      </c>
      <c r="AF77" s="34">
        <f>Z114</f>
        <v>108000</v>
      </c>
      <c r="AG77" s="30">
        <f>SUM(AD77:AF77)</f>
        <v>362080.8</v>
      </c>
    </row>
    <row r="78" spans="1:33" x14ac:dyDescent="0.25">
      <c r="A78" s="1">
        <v>43877</v>
      </c>
      <c r="B78" s="5">
        <v>43877</v>
      </c>
      <c r="C78" s="5">
        <f t="shared" si="7"/>
        <v>16</v>
      </c>
      <c r="D78" s="6">
        <v>43877</v>
      </c>
      <c r="E78" s="2">
        <v>55</v>
      </c>
      <c r="F78" s="2">
        <v>25</v>
      </c>
      <c r="G78" s="2">
        <v>1375</v>
      </c>
      <c r="H78" s="2">
        <v>55</v>
      </c>
      <c r="I78" s="2">
        <v>24</v>
      </c>
      <c r="J78" s="2">
        <v>1320</v>
      </c>
      <c r="K78" s="2">
        <v>55</v>
      </c>
      <c r="L78" s="2">
        <v>26</v>
      </c>
      <c r="M78" s="2">
        <v>1430</v>
      </c>
      <c r="V78" s="32" t="s">
        <v>65</v>
      </c>
      <c r="W78" s="33">
        <f>SUM(E2:E31)</f>
        <v>862</v>
      </c>
      <c r="X78" s="33">
        <f>SUM(E32:E62)</f>
        <v>810</v>
      </c>
      <c r="Y78" s="33">
        <f>SUM(E63:E91)</f>
        <v>737</v>
      </c>
      <c r="Z78" s="33">
        <f>SUM(W78:Y78)</f>
        <v>2409</v>
      </c>
      <c r="AA78" s="43">
        <f>Z78/5040</f>
        <v>0.4779761904761905</v>
      </c>
      <c r="AC78" s="32" t="s">
        <v>69</v>
      </c>
      <c r="AD78" s="34">
        <f>Z89</f>
        <v>60225</v>
      </c>
      <c r="AE78" s="34">
        <f>Z90</f>
        <v>57816</v>
      </c>
      <c r="AF78" s="34">
        <f>Z91</f>
        <v>62634</v>
      </c>
      <c r="AG78" s="30">
        <f t="shared" ref="AG78:AG79" si="10">SUM(AD78:AF78)</f>
        <v>180675</v>
      </c>
    </row>
    <row r="79" spans="1:33" x14ac:dyDescent="0.25">
      <c r="A79" s="1">
        <v>43878</v>
      </c>
      <c r="B79" s="5">
        <v>43878</v>
      </c>
      <c r="C79" s="5">
        <f t="shared" si="7"/>
        <v>17</v>
      </c>
      <c r="D79" s="6">
        <v>43878</v>
      </c>
      <c r="E79" s="2">
        <v>38</v>
      </c>
      <c r="F79" s="2">
        <v>25</v>
      </c>
      <c r="G79" s="2">
        <v>950</v>
      </c>
      <c r="H79" s="2">
        <v>38</v>
      </c>
      <c r="I79" s="2">
        <v>24</v>
      </c>
      <c r="J79" s="2">
        <v>912</v>
      </c>
      <c r="K79" s="2">
        <v>38</v>
      </c>
      <c r="L79" s="2">
        <v>26</v>
      </c>
      <c r="M79" s="2">
        <v>988</v>
      </c>
      <c r="V79" s="32" t="s">
        <v>66</v>
      </c>
      <c r="W79" s="33">
        <f>SUM(H2:H31)</f>
        <v>862</v>
      </c>
      <c r="X79" s="33">
        <f>SUM(H32:H62)</f>
        <v>810</v>
      </c>
      <c r="Y79" s="33">
        <f>SUM(H63:H91)</f>
        <v>737</v>
      </c>
      <c r="Z79" s="33">
        <f>SUM(W79:Y79)</f>
        <v>2409</v>
      </c>
      <c r="AA79" s="43">
        <f>Z79/5760</f>
        <v>0.41822916666666665</v>
      </c>
      <c r="AC79" s="32" t="s">
        <v>103</v>
      </c>
      <c r="AD79" s="34">
        <f>Z125</f>
        <v>-39525</v>
      </c>
      <c r="AE79" s="34">
        <f>Z126</f>
        <v>-54167.999999999993</v>
      </c>
      <c r="AF79" s="34">
        <f>Z127</f>
        <v>-27366</v>
      </c>
      <c r="AG79" s="30">
        <f t="shared" si="10"/>
        <v>-121059</v>
      </c>
    </row>
    <row r="80" spans="1:33" x14ac:dyDescent="0.25">
      <c r="A80" s="1">
        <v>43879</v>
      </c>
      <c r="B80" s="5">
        <v>43879</v>
      </c>
      <c r="C80" s="5">
        <f t="shared" si="7"/>
        <v>18</v>
      </c>
      <c r="D80" s="6">
        <v>43879</v>
      </c>
      <c r="E80" s="2">
        <v>5</v>
      </c>
      <c r="F80" s="2">
        <v>25</v>
      </c>
      <c r="G80" s="2">
        <v>125</v>
      </c>
      <c r="H80" s="2">
        <v>5</v>
      </c>
      <c r="I80" s="2">
        <v>24</v>
      </c>
      <c r="J80" s="2">
        <v>120</v>
      </c>
      <c r="K80" s="2">
        <v>5</v>
      </c>
      <c r="L80" s="2">
        <v>26</v>
      </c>
      <c r="M80" s="2">
        <v>130</v>
      </c>
      <c r="V80" s="32" t="s">
        <v>67</v>
      </c>
      <c r="W80" s="33">
        <f>SUM(K2:K31)</f>
        <v>862</v>
      </c>
      <c r="X80" s="33">
        <f>SUM(H32:H62)</f>
        <v>810</v>
      </c>
      <c r="Y80" s="33">
        <f>SUM(K63:K91)</f>
        <v>737</v>
      </c>
      <c r="Z80" s="33">
        <f>SUM(W80:Y80)</f>
        <v>2409</v>
      </c>
      <c r="AA80" s="43">
        <f>Z80/4320</f>
        <v>0.55763888888888891</v>
      </c>
    </row>
    <row r="81" spans="1:26" x14ac:dyDescent="0.25">
      <c r="A81" s="1">
        <v>43880</v>
      </c>
      <c r="B81" s="5">
        <v>43880</v>
      </c>
      <c r="C81" s="5">
        <f t="shared" si="7"/>
        <v>19</v>
      </c>
      <c r="D81" s="6">
        <v>43880</v>
      </c>
      <c r="E81" s="2">
        <v>40</v>
      </c>
      <c r="F81" s="2">
        <v>25</v>
      </c>
      <c r="G81" s="2">
        <v>1000</v>
      </c>
      <c r="H81" s="2">
        <v>40</v>
      </c>
      <c r="I81" s="2">
        <v>24</v>
      </c>
      <c r="J81" s="2">
        <v>960</v>
      </c>
      <c r="K81" s="2">
        <v>40</v>
      </c>
      <c r="L81" s="2">
        <v>26</v>
      </c>
      <c r="M81" s="2">
        <v>1040</v>
      </c>
      <c r="V81" s="35" t="s">
        <v>54</v>
      </c>
      <c r="W81" s="37">
        <f>SUM(W78:W80)</f>
        <v>2586</v>
      </c>
      <c r="X81" s="37">
        <f>SUM(X78:X80)</f>
        <v>2430</v>
      </c>
      <c r="Y81" s="37">
        <f>SUM(Y78:Y80)</f>
        <v>2211</v>
      </c>
      <c r="Z81" s="37"/>
    </row>
    <row r="82" spans="1:26" x14ac:dyDescent="0.25">
      <c r="A82" s="1">
        <v>43881</v>
      </c>
      <c r="B82" s="5">
        <v>43881</v>
      </c>
      <c r="C82" s="5">
        <f t="shared" si="7"/>
        <v>20</v>
      </c>
      <c r="D82" s="6">
        <v>43881</v>
      </c>
      <c r="E82" s="2">
        <v>17</v>
      </c>
      <c r="F82" s="2">
        <v>25</v>
      </c>
      <c r="G82" s="2">
        <v>425</v>
      </c>
      <c r="H82" s="2">
        <v>17</v>
      </c>
      <c r="I82" s="2">
        <v>24</v>
      </c>
      <c r="J82" s="2">
        <v>408</v>
      </c>
      <c r="K82" s="2">
        <v>17</v>
      </c>
      <c r="L82" s="2">
        <v>26</v>
      </c>
      <c r="M82" s="2">
        <v>442</v>
      </c>
      <c r="W82" s="2"/>
      <c r="X82" s="2"/>
      <c r="Y82" s="2"/>
    </row>
    <row r="83" spans="1:26" x14ac:dyDescent="0.25">
      <c r="A83" s="1">
        <v>43882</v>
      </c>
      <c r="B83" s="5">
        <v>43882</v>
      </c>
      <c r="C83" s="5">
        <f t="shared" si="7"/>
        <v>21</v>
      </c>
      <c r="D83" s="6">
        <v>43882</v>
      </c>
      <c r="E83" s="2">
        <v>16</v>
      </c>
      <c r="F83" s="2">
        <v>25</v>
      </c>
      <c r="G83" s="2">
        <v>400</v>
      </c>
      <c r="H83" s="2">
        <v>16</v>
      </c>
      <c r="I83" s="2">
        <v>24</v>
      </c>
      <c r="J83" s="2">
        <v>384</v>
      </c>
      <c r="K83" s="2">
        <v>16</v>
      </c>
      <c r="L83" s="2">
        <v>26</v>
      </c>
      <c r="M83" s="2">
        <v>416</v>
      </c>
      <c r="V83" s="31" t="s">
        <v>68</v>
      </c>
      <c r="W83" s="31"/>
      <c r="X83" s="31"/>
      <c r="Y83" s="31"/>
      <c r="Z83" s="31"/>
    </row>
    <row r="84" spans="1:26" x14ac:dyDescent="0.25">
      <c r="A84" s="1">
        <v>43883</v>
      </c>
      <c r="B84" s="5">
        <v>43883</v>
      </c>
      <c r="C84" s="5">
        <f t="shared" si="7"/>
        <v>22</v>
      </c>
      <c r="D84" s="6">
        <v>43883</v>
      </c>
      <c r="E84" s="2">
        <v>29</v>
      </c>
      <c r="F84" s="2">
        <v>25</v>
      </c>
      <c r="G84" s="2">
        <v>725</v>
      </c>
      <c r="H84" s="2">
        <v>29</v>
      </c>
      <c r="I84" s="2">
        <v>24</v>
      </c>
      <c r="J84" s="2">
        <v>696</v>
      </c>
      <c r="K84" s="2">
        <v>29</v>
      </c>
      <c r="L84" s="2">
        <v>26</v>
      </c>
      <c r="M84" s="2">
        <v>754</v>
      </c>
      <c r="V84" s="32" t="s">
        <v>65</v>
      </c>
      <c r="W84" s="33">
        <f>F2</f>
        <v>25</v>
      </c>
      <c r="X84" s="33">
        <f t="shared" ref="X84:Y86" si="11">W84</f>
        <v>25</v>
      </c>
      <c r="Y84" s="33">
        <f t="shared" si="11"/>
        <v>25</v>
      </c>
      <c r="Z84" s="32"/>
    </row>
    <row r="85" spans="1:26" x14ac:dyDescent="0.25">
      <c r="A85" s="1">
        <v>43884</v>
      </c>
      <c r="B85" s="5">
        <v>43884</v>
      </c>
      <c r="C85" s="5">
        <f t="shared" si="7"/>
        <v>23</v>
      </c>
      <c r="D85" s="6">
        <v>43884</v>
      </c>
      <c r="E85" s="2">
        <v>36</v>
      </c>
      <c r="F85" s="2">
        <v>25</v>
      </c>
      <c r="G85" s="2">
        <v>900</v>
      </c>
      <c r="H85" s="2">
        <v>36</v>
      </c>
      <c r="I85" s="2">
        <v>24</v>
      </c>
      <c r="J85" s="2">
        <v>864</v>
      </c>
      <c r="K85" s="2">
        <v>36</v>
      </c>
      <c r="L85" s="2">
        <v>26</v>
      </c>
      <c r="M85" s="2">
        <v>936</v>
      </c>
      <c r="V85" s="32" t="s">
        <v>66</v>
      </c>
      <c r="W85" s="33">
        <f>I48</f>
        <v>24</v>
      </c>
      <c r="X85" s="33">
        <f t="shared" si="11"/>
        <v>24</v>
      </c>
      <c r="Y85" s="33">
        <f t="shared" si="11"/>
        <v>24</v>
      </c>
      <c r="Z85" s="32"/>
    </row>
    <row r="86" spans="1:26" x14ac:dyDescent="0.25">
      <c r="A86" s="1">
        <v>43885</v>
      </c>
      <c r="B86" s="5">
        <v>43885</v>
      </c>
      <c r="C86" s="5">
        <f t="shared" si="7"/>
        <v>24</v>
      </c>
      <c r="D86" s="6">
        <v>43885</v>
      </c>
      <c r="E86" s="2">
        <v>32</v>
      </c>
      <c r="F86" s="2">
        <v>25</v>
      </c>
      <c r="G86" s="2">
        <v>800</v>
      </c>
      <c r="H86" s="2">
        <v>32</v>
      </c>
      <c r="I86" s="2">
        <v>24</v>
      </c>
      <c r="J86" s="2">
        <v>768</v>
      </c>
      <c r="K86" s="2">
        <v>32</v>
      </c>
      <c r="L86" s="2">
        <v>26</v>
      </c>
      <c r="M86" s="2">
        <v>832</v>
      </c>
      <c r="V86" s="32" t="s">
        <v>67</v>
      </c>
      <c r="W86" s="33">
        <f>L48</f>
        <v>26</v>
      </c>
      <c r="X86" s="33">
        <f t="shared" si="11"/>
        <v>26</v>
      </c>
      <c r="Y86" s="33">
        <f t="shared" si="11"/>
        <v>26</v>
      </c>
      <c r="Z86" s="32"/>
    </row>
    <row r="87" spans="1:26" x14ac:dyDescent="0.25">
      <c r="A87" s="1">
        <v>43886</v>
      </c>
      <c r="B87" s="5">
        <v>43886</v>
      </c>
      <c r="C87" s="5">
        <f t="shared" si="7"/>
        <v>25</v>
      </c>
      <c r="D87" s="6">
        <v>43886</v>
      </c>
      <c r="E87" s="2">
        <v>33</v>
      </c>
      <c r="F87" s="2">
        <v>25</v>
      </c>
      <c r="G87" s="2">
        <v>825</v>
      </c>
      <c r="H87" s="2">
        <v>33</v>
      </c>
      <c r="I87" s="2">
        <v>24</v>
      </c>
      <c r="J87" s="2">
        <v>792</v>
      </c>
      <c r="K87" s="2">
        <v>33</v>
      </c>
      <c r="L87" s="2">
        <v>26</v>
      </c>
      <c r="M87" s="2">
        <v>858</v>
      </c>
      <c r="W87" s="2"/>
      <c r="X87" s="2"/>
      <c r="Y87" s="2"/>
    </row>
    <row r="88" spans="1:26" x14ac:dyDescent="0.25">
      <c r="A88" s="1">
        <v>43887</v>
      </c>
      <c r="B88" s="5">
        <v>43887</v>
      </c>
      <c r="C88" s="5">
        <f t="shared" si="7"/>
        <v>26</v>
      </c>
      <c r="D88" s="6">
        <v>43887</v>
      </c>
      <c r="E88" s="2">
        <v>14</v>
      </c>
      <c r="F88" s="2">
        <v>25</v>
      </c>
      <c r="G88" s="2">
        <v>350</v>
      </c>
      <c r="H88" s="2">
        <v>14</v>
      </c>
      <c r="I88" s="2">
        <v>24</v>
      </c>
      <c r="J88" s="2">
        <v>336</v>
      </c>
      <c r="K88" s="2">
        <v>14</v>
      </c>
      <c r="L88" s="2">
        <v>26</v>
      </c>
      <c r="M88" s="2">
        <v>364</v>
      </c>
      <c r="V88" s="31" t="s">
        <v>69</v>
      </c>
      <c r="W88" s="31"/>
      <c r="X88" s="31"/>
      <c r="Y88" s="31"/>
      <c r="Z88" s="31"/>
    </row>
    <row r="89" spans="1:26" x14ac:dyDescent="0.25">
      <c r="A89" s="1">
        <v>43888</v>
      </c>
      <c r="B89" s="5">
        <v>43888</v>
      </c>
      <c r="C89" s="5">
        <f t="shared" si="7"/>
        <v>27</v>
      </c>
      <c r="D89" s="6">
        <v>43888</v>
      </c>
      <c r="E89" s="2">
        <v>30</v>
      </c>
      <c r="F89" s="2">
        <v>25</v>
      </c>
      <c r="G89" s="2">
        <v>750</v>
      </c>
      <c r="H89" s="2">
        <v>30</v>
      </c>
      <c r="I89" s="2">
        <v>24</v>
      </c>
      <c r="J89" s="2">
        <v>720</v>
      </c>
      <c r="K89" s="2">
        <v>30</v>
      </c>
      <c r="L89" s="2">
        <v>26</v>
      </c>
      <c r="M89" s="2">
        <v>780</v>
      </c>
      <c r="V89" s="32" t="s">
        <v>65</v>
      </c>
      <c r="W89" s="34">
        <f t="shared" ref="W89:Y91" si="12">W78*W84</f>
        <v>21550</v>
      </c>
      <c r="X89" s="34">
        <f>X78*X84</f>
        <v>20250</v>
      </c>
      <c r="Y89" s="34">
        <f>Y78*Y84</f>
        <v>18425</v>
      </c>
      <c r="Z89" s="34">
        <f>SUM(W89:Y89)</f>
        <v>60225</v>
      </c>
    </row>
    <row r="90" spans="1:26" x14ac:dyDescent="0.25">
      <c r="A90" s="1">
        <v>43889</v>
      </c>
      <c r="B90" s="5">
        <v>43889</v>
      </c>
      <c r="C90" s="5">
        <f t="shared" si="7"/>
        <v>28</v>
      </c>
      <c r="D90" s="6">
        <v>43889</v>
      </c>
      <c r="E90" s="2">
        <v>36</v>
      </c>
      <c r="F90" s="2">
        <v>25</v>
      </c>
      <c r="G90" s="2">
        <v>900</v>
      </c>
      <c r="H90" s="2">
        <v>36</v>
      </c>
      <c r="I90" s="2">
        <v>24</v>
      </c>
      <c r="J90" s="2">
        <v>864</v>
      </c>
      <c r="K90" s="2">
        <v>36</v>
      </c>
      <c r="L90" s="2">
        <v>26</v>
      </c>
      <c r="M90" s="2">
        <v>936</v>
      </c>
      <c r="V90" s="32" t="s">
        <v>66</v>
      </c>
      <c r="W90" s="34">
        <f>W79*W85</f>
        <v>20688</v>
      </c>
      <c r="X90" s="34">
        <f>X79*X85</f>
        <v>19440</v>
      </c>
      <c r="Y90" s="34">
        <f>Y79*Y85</f>
        <v>17688</v>
      </c>
      <c r="Z90" s="34">
        <f t="shared" ref="Z90:Z91" si="13">SUM(W90:Y90)</f>
        <v>57816</v>
      </c>
    </row>
    <row r="91" spans="1:26" x14ac:dyDescent="0.25">
      <c r="A91" s="7">
        <v>43890</v>
      </c>
      <c r="B91" s="8">
        <v>43890</v>
      </c>
      <c r="C91" s="5">
        <f t="shared" si="7"/>
        <v>29</v>
      </c>
      <c r="D91" s="9">
        <v>43890</v>
      </c>
      <c r="E91" s="10">
        <v>3</v>
      </c>
      <c r="F91" s="10">
        <v>25</v>
      </c>
      <c r="G91" s="10">
        <v>75</v>
      </c>
      <c r="H91" s="10">
        <v>3</v>
      </c>
      <c r="I91" s="10">
        <v>24</v>
      </c>
      <c r="J91" s="10">
        <v>72</v>
      </c>
      <c r="K91" s="10">
        <v>3</v>
      </c>
      <c r="L91" s="10">
        <v>26</v>
      </c>
      <c r="M91" s="10">
        <v>78</v>
      </c>
      <c r="O91" s="10"/>
      <c r="V91" s="32" t="s">
        <v>67</v>
      </c>
      <c r="W91" s="34">
        <f>W80*W86</f>
        <v>22412</v>
      </c>
      <c r="X91" s="34">
        <f>X80*X86</f>
        <v>21060</v>
      </c>
      <c r="Y91" s="34">
        <f>Y80*Y86</f>
        <v>19162</v>
      </c>
      <c r="Z91" s="34">
        <f t="shared" si="13"/>
        <v>62634</v>
      </c>
    </row>
    <row r="92" spans="1:26" x14ac:dyDescent="0.25">
      <c r="E92" s="2">
        <f>SUM(E2:E16)</f>
        <v>452</v>
      </c>
      <c r="G92" s="2">
        <v>60225</v>
      </c>
      <c r="J92" s="2">
        <v>57816</v>
      </c>
      <c r="M92" s="2">
        <v>62634</v>
      </c>
      <c r="O92" s="2"/>
      <c r="V92" s="35" t="s">
        <v>70</v>
      </c>
      <c r="W92" s="36">
        <f>SUM(W89:W91)</f>
        <v>64650</v>
      </c>
      <c r="X92" s="36">
        <f>SUM(X89:X91)</f>
        <v>60750</v>
      </c>
      <c r="Y92" s="36">
        <f>SUM(Y89:Y91)</f>
        <v>55275</v>
      </c>
      <c r="Z92" s="34"/>
    </row>
    <row r="95" spans="1:26" x14ac:dyDescent="0.25">
      <c r="V95" s="31" t="s">
        <v>73</v>
      </c>
      <c r="W95" s="31"/>
      <c r="X95" s="31"/>
      <c r="Y95" s="31"/>
      <c r="Z95" s="31"/>
    </row>
    <row r="96" spans="1:26" x14ac:dyDescent="0.25">
      <c r="V96" s="32" t="s">
        <v>65</v>
      </c>
      <c r="W96" s="32">
        <v>0</v>
      </c>
      <c r="X96" s="32">
        <f>445+413</f>
        <v>858</v>
      </c>
      <c r="Y96" s="32">
        <f>518+415</f>
        <v>933</v>
      </c>
      <c r="Z96" s="32"/>
    </row>
    <row r="97" spans="22:26" x14ac:dyDescent="0.25">
      <c r="V97" s="32" t="s">
        <v>66</v>
      </c>
      <c r="W97" s="32">
        <v>98</v>
      </c>
      <c r="X97" s="32">
        <f>587+533</f>
        <v>1120</v>
      </c>
      <c r="Y97" s="32">
        <f>535+638</f>
        <v>1173</v>
      </c>
      <c r="Z97" s="32"/>
    </row>
    <row r="98" spans="22:26" x14ac:dyDescent="0.25">
      <c r="V98" s="32" t="s">
        <v>67</v>
      </c>
      <c r="W98" s="32">
        <v>0</v>
      </c>
      <c r="X98" s="32">
        <f>205+293</f>
        <v>498</v>
      </c>
      <c r="Y98" s="32">
        <f>398+295</f>
        <v>693</v>
      </c>
      <c r="Z98" s="32"/>
    </row>
    <row r="99" spans="22:26" x14ac:dyDescent="0.25">
      <c r="V99" s="35" t="s">
        <v>54</v>
      </c>
      <c r="W99" s="35">
        <f>SUM(W96:W98)</f>
        <v>98</v>
      </c>
      <c r="X99" s="35">
        <f>SUM(X96:X98)</f>
        <v>2476</v>
      </c>
      <c r="Y99" s="35">
        <f>SUM(Y96:Y98)</f>
        <v>2799</v>
      </c>
      <c r="Z99" s="35"/>
    </row>
    <row r="101" spans="22:26" x14ac:dyDescent="0.25">
      <c r="V101" s="31" t="s">
        <v>74</v>
      </c>
      <c r="W101" s="31"/>
      <c r="X101" s="31"/>
      <c r="Y101" s="31"/>
      <c r="Z101" s="31"/>
    </row>
    <row r="102" spans="22:26" x14ac:dyDescent="0.25">
      <c r="V102" s="32" t="s">
        <v>65</v>
      </c>
      <c r="W102" s="32"/>
      <c r="X102" s="32"/>
      <c r="Y102" s="32">
        <v>840</v>
      </c>
      <c r="Z102" s="32"/>
    </row>
    <row r="103" spans="22:26" x14ac:dyDescent="0.25">
      <c r="V103" s="32" t="s">
        <v>66</v>
      </c>
      <c r="W103" s="32"/>
      <c r="X103" s="32"/>
      <c r="Y103" s="32">
        <v>960</v>
      </c>
      <c r="Z103" s="32"/>
    </row>
    <row r="104" spans="22:26" x14ac:dyDescent="0.25">
      <c r="V104" s="32" t="s">
        <v>67</v>
      </c>
      <c r="W104" s="32"/>
      <c r="X104" s="32"/>
      <c r="Y104" s="32">
        <v>720</v>
      </c>
      <c r="Z104" s="32"/>
    </row>
    <row r="107" spans="22:26" x14ac:dyDescent="0.25">
      <c r="V107" s="31" t="s">
        <v>71</v>
      </c>
      <c r="W107" s="31"/>
      <c r="X107" s="31"/>
      <c r="Y107" s="31"/>
      <c r="Z107" s="31"/>
    </row>
    <row r="108" spans="22:26" x14ac:dyDescent="0.25">
      <c r="V108" s="32" t="s">
        <v>65</v>
      </c>
      <c r="W108" s="32">
        <v>23.75</v>
      </c>
      <c r="X108" s="32">
        <v>23.75</v>
      </c>
      <c r="Y108" s="32">
        <v>23.75</v>
      </c>
      <c r="Z108" s="32"/>
    </row>
    <row r="109" spans="22:26" x14ac:dyDescent="0.25">
      <c r="V109" s="32" t="s">
        <v>66</v>
      </c>
      <c r="W109" s="32">
        <v>23.33</v>
      </c>
      <c r="X109" s="32">
        <v>23.33</v>
      </c>
      <c r="Y109" s="32">
        <v>23.33</v>
      </c>
      <c r="Z109" s="32"/>
    </row>
    <row r="110" spans="22:26" x14ac:dyDescent="0.25">
      <c r="V110" s="32" t="s">
        <v>67</v>
      </c>
      <c r="W110" s="32">
        <v>25</v>
      </c>
      <c r="X110" s="32">
        <v>25</v>
      </c>
      <c r="Y110" s="32">
        <v>25</v>
      </c>
      <c r="Z110" s="32"/>
    </row>
    <row r="111" spans="22:26" x14ac:dyDescent="0.25">
      <c r="V111" s="31" t="s">
        <v>72</v>
      </c>
      <c r="W111" s="31"/>
      <c r="X111" s="31"/>
      <c r="Y111" s="31"/>
      <c r="Z111" s="31"/>
    </row>
    <row r="112" spans="22:26" x14ac:dyDescent="0.25">
      <c r="V112" s="32" t="s">
        <v>65</v>
      </c>
      <c r="W112" s="34">
        <f>W108*1680</f>
        <v>39900</v>
      </c>
      <c r="X112" s="34">
        <f t="shared" ref="X112:Y114" si="14">W112</f>
        <v>39900</v>
      </c>
      <c r="Y112" s="34">
        <f t="shared" si="14"/>
        <v>39900</v>
      </c>
      <c r="Z112" s="34">
        <f>SUM(W112:Y112)</f>
        <v>119700</v>
      </c>
    </row>
    <row r="113" spans="22:26" x14ac:dyDescent="0.25">
      <c r="V113" s="32" t="s">
        <v>66</v>
      </c>
      <c r="W113" s="34">
        <f>W109*1920</f>
        <v>44793.599999999999</v>
      </c>
      <c r="X113" s="34">
        <f t="shared" si="14"/>
        <v>44793.599999999999</v>
      </c>
      <c r="Y113" s="34">
        <f t="shared" si="14"/>
        <v>44793.599999999999</v>
      </c>
      <c r="Z113" s="34">
        <f t="shared" ref="Z113:Z114" si="15">SUM(W113:Y113)</f>
        <v>134380.79999999999</v>
      </c>
    </row>
    <row r="114" spans="22:26" x14ac:dyDescent="0.25">
      <c r="V114" s="32" t="s">
        <v>67</v>
      </c>
      <c r="W114" s="34">
        <f>W110*1440</f>
        <v>36000</v>
      </c>
      <c r="X114" s="34">
        <f t="shared" si="14"/>
        <v>36000</v>
      </c>
      <c r="Y114" s="34">
        <f t="shared" si="14"/>
        <v>36000</v>
      </c>
      <c r="Z114" s="34">
        <f t="shared" si="15"/>
        <v>108000</v>
      </c>
    </row>
    <row r="115" spans="22:26" x14ac:dyDescent="0.25">
      <c r="V115" s="35" t="s">
        <v>75</v>
      </c>
      <c r="W115" s="36">
        <f>SUM(W112:W114)</f>
        <v>120693.6</v>
      </c>
      <c r="X115" s="36">
        <f t="shared" ref="X115:Y115" si="16">SUM(X112:X114)</f>
        <v>120693.6</v>
      </c>
      <c r="Y115" s="36">
        <f t="shared" si="16"/>
        <v>120693.6</v>
      </c>
      <c r="Z115" s="36"/>
    </row>
    <row r="117" spans="22:26" x14ac:dyDescent="0.25">
      <c r="V117" s="31" t="s">
        <v>107</v>
      </c>
      <c r="W117" s="31"/>
      <c r="X117" s="31"/>
      <c r="Y117" s="31"/>
      <c r="Z117" s="31"/>
    </row>
    <row r="118" spans="22:26" x14ac:dyDescent="0.25">
      <c r="V118" s="32" t="s">
        <v>65</v>
      </c>
      <c r="W118" s="32">
        <f>W108*W78</f>
        <v>20472.5</v>
      </c>
      <c r="X118" s="32">
        <f>X108*X78</f>
        <v>19237.5</v>
      </c>
      <c r="Y118" s="32">
        <f>Y108*Y78</f>
        <v>17503.75</v>
      </c>
    </row>
    <row r="119" spans="22:26" x14ac:dyDescent="0.25">
      <c r="V119" s="32" t="s">
        <v>66</v>
      </c>
      <c r="W119" s="52">
        <f>W109*W79</f>
        <v>20110.46</v>
      </c>
      <c r="X119" s="52">
        <f>X109*X79</f>
        <v>18897.3</v>
      </c>
      <c r="Y119" s="52">
        <f>Y109*Y79</f>
        <v>17194.21</v>
      </c>
    </row>
    <row r="120" spans="22:26" x14ac:dyDescent="0.25">
      <c r="V120" s="32" t="s">
        <v>67</v>
      </c>
      <c r="W120" s="52">
        <f>W80*W110</f>
        <v>21550</v>
      </c>
      <c r="X120" s="52">
        <f>X80*X110</f>
        <v>20250</v>
      </c>
      <c r="Y120" s="52">
        <f>Y80*Y110</f>
        <v>18425</v>
      </c>
    </row>
    <row r="123" spans="22:26" x14ac:dyDescent="0.25">
      <c r="W123" s="30"/>
      <c r="X123" s="30"/>
      <c r="Y123" s="30"/>
      <c r="Z123" s="30"/>
    </row>
    <row r="124" spans="22:26" x14ac:dyDescent="0.25">
      <c r="V124" s="31" t="s">
        <v>95</v>
      </c>
      <c r="W124" s="31" t="s">
        <v>92</v>
      </c>
      <c r="X124" s="31" t="s">
        <v>93</v>
      </c>
      <c r="Y124" s="31" t="s">
        <v>94</v>
      </c>
      <c r="Z124" s="31"/>
    </row>
    <row r="125" spans="22:26" x14ac:dyDescent="0.25">
      <c r="V125" s="32" t="s">
        <v>65</v>
      </c>
      <c r="W125" s="41">
        <f>W137-W143</f>
        <v>1077.5</v>
      </c>
      <c r="X125" s="41">
        <f>X137-X143</f>
        <v>-19365</v>
      </c>
      <c r="Y125" s="41">
        <f>Y137-Y143</f>
        <v>-21237.5</v>
      </c>
      <c r="Z125" s="41">
        <f>SUM(W125:Y125)</f>
        <v>-39525</v>
      </c>
    </row>
    <row r="126" spans="22:26" x14ac:dyDescent="0.25">
      <c r="V126" s="32" t="s">
        <v>66</v>
      </c>
      <c r="W126" s="41">
        <f>W138-W144</f>
        <v>-1708.7999999999988</v>
      </c>
      <c r="X126" s="41">
        <f>X138-X144</f>
        <v>-25586.899999999998</v>
      </c>
      <c r="Y126" s="41">
        <f>Y138-Y144</f>
        <v>-26872.299999999996</v>
      </c>
      <c r="Z126" s="41">
        <f>SUM(W126:Y126)</f>
        <v>-54167.999999999993</v>
      </c>
    </row>
    <row r="127" spans="22:26" x14ac:dyDescent="0.25">
      <c r="V127" s="32" t="s">
        <v>67</v>
      </c>
      <c r="W127" s="41">
        <f>W139-W145</f>
        <v>862</v>
      </c>
      <c r="X127" s="41">
        <f>X139-X145</f>
        <v>-11640</v>
      </c>
      <c r="Y127" s="41">
        <f>Y139-Y145</f>
        <v>-16588</v>
      </c>
      <c r="Z127" s="41">
        <f>SUM(W127:Y127)</f>
        <v>-27366</v>
      </c>
    </row>
    <row r="128" spans="22:26" x14ac:dyDescent="0.25">
      <c r="V128" s="35" t="s">
        <v>54</v>
      </c>
      <c r="W128" s="36">
        <f>SUM(W125:W127)</f>
        <v>230.70000000000118</v>
      </c>
      <c r="X128" s="36">
        <f>SUM(X125:X127)</f>
        <v>-56591.899999999994</v>
      </c>
      <c r="Y128" s="36">
        <f>SUM(Y125:Y127)</f>
        <v>-64697.799999999996</v>
      </c>
      <c r="Z128" s="36"/>
    </row>
    <row r="131" spans="22:26" x14ac:dyDescent="0.25">
      <c r="V131" s="31" t="s">
        <v>78</v>
      </c>
      <c r="W131" s="31"/>
      <c r="X131" s="31"/>
      <c r="Y131" s="31"/>
      <c r="Z131" s="31"/>
    </row>
    <row r="132" spans="22:26" x14ac:dyDescent="0.25">
      <c r="V132" s="32" t="s">
        <v>65</v>
      </c>
      <c r="W132" s="33">
        <f>SUM(E2:E31)/COUNT(E2:E31)</f>
        <v>28.733333333333334</v>
      </c>
      <c r="X132" s="33">
        <f>SUM(E32:E62)/COUNT(E32:E62)</f>
        <v>26.129032258064516</v>
      </c>
      <c r="Y132" s="33">
        <f>AVERAGE(E63:E91)</f>
        <v>25.413793103448278</v>
      </c>
      <c r="Z132" s="33">
        <f>AVERAGE(E2:E91)</f>
        <v>26.766666666666666</v>
      </c>
    </row>
    <row r="133" spans="22:26" x14ac:dyDescent="0.25">
      <c r="V133" s="32" t="s">
        <v>66</v>
      </c>
      <c r="W133" s="33">
        <f>SUM(H2:H31)/COUNT(H2:H31)</f>
        <v>28.733333333333334</v>
      </c>
      <c r="X133" s="33">
        <f>X132</f>
        <v>26.129032258064516</v>
      </c>
      <c r="Y133" s="33">
        <f>AVERAGE(H63:H91)</f>
        <v>25.413793103448278</v>
      </c>
      <c r="Z133" s="33">
        <f>AVERAGE(H2:H91)</f>
        <v>26.766666666666666</v>
      </c>
    </row>
    <row r="134" spans="22:26" x14ac:dyDescent="0.25">
      <c r="V134" s="32" t="s">
        <v>67</v>
      </c>
      <c r="W134" s="33">
        <f>W133</f>
        <v>28.733333333333334</v>
      </c>
      <c r="X134" s="33">
        <f>X133</f>
        <v>26.129032258064516</v>
      </c>
      <c r="Y134" s="33">
        <f>Y133</f>
        <v>25.413793103448278</v>
      </c>
      <c r="Z134" s="33">
        <f>AVERAGE(K2:K91)</f>
        <v>26.766666666666666</v>
      </c>
    </row>
    <row r="136" spans="22:26" x14ac:dyDescent="0.25">
      <c r="V136" s="31" t="s">
        <v>108</v>
      </c>
      <c r="W136" s="31"/>
      <c r="X136" s="31"/>
      <c r="Y136" s="31"/>
      <c r="Z136" s="31"/>
    </row>
    <row r="137" spans="22:26" x14ac:dyDescent="0.25">
      <c r="V137" s="32" t="s">
        <v>65</v>
      </c>
      <c r="W137" s="49">
        <f>W89-W118</f>
        <v>1077.5</v>
      </c>
      <c r="X137" s="49">
        <f>X89-X118</f>
        <v>1012.5</v>
      </c>
      <c r="Y137" s="49">
        <f>Y89-Y118</f>
        <v>921.25</v>
      </c>
      <c r="Z137" s="47">
        <f>SUM(W137:Y137)</f>
        <v>3011.25</v>
      </c>
    </row>
    <row r="138" spans="22:26" x14ac:dyDescent="0.25">
      <c r="V138" s="32" t="s">
        <v>66</v>
      </c>
      <c r="W138" s="50">
        <f>W90-W119</f>
        <v>577.54000000000087</v>
      </c>
      <c r="X138" s="49">
        <f>X90-X119</f>
        <v>542.70000000000073</v>
      </c>
      <c r="Y138" s="49">
        <f>Y90-Y119</f>
        <v>493.79000000000087</v>
      </c>
      <c r="Z138" s="47">
        <f>SUM(X138:Y138)</f>
        <v>1036.4900000000016</v>
      </c>
    </row>
    <row r="139" spans="22:26" x14ac:dyDescent="0.25">
      <c r="V139" s="32" t="s">
        <v>67</v>
      </c>
      <c r="W139" s="50">
        <f>W91-W120</f>
        <v>862</v>
      </c>
      <c r="X139" s="50">
        <f>X91-X120</f>
        <v>810</v>
      </c>
      <c r="Y139" s="50">
        <f>Y91-Y120</f>
        <v>737</v>
      </c>
      <c r="Z139" s="46">
        <f>SUM(X139:Y139)</f>
        <v>1547</v>
      </c>
    </row>
    <row r="140" spans="22:26" x14ac:dyDescent="0.25">
      <c r="V140" s="35" t="s">
        <v>75</v>
      </c>
      <c r="W140" s="48">
        <f>SUM(W137:W139)</f>
        <v>2517.0400000000009</v>
      </c>
      <c r="X140" s="48">
        <f t="shared" ref="X140:Y140" si="17">SUM(X137:X139)</f>
        <v>2365.2000000000007</v>
      </c>
      <c r="Y140" s="48">
        <f t="shared" si="17"/>
        <v>2152.0400000000009</v>
      </c>
    </row>
    <row r="142" spans="22:26" x14ac:dyDescent="0.25">
      <c r="V142" s="31" t="s">
        <v>109</v>
      </c>
      <c r="W142" s="31"/>
      <c r="X142" s="31"/>
      <c r="Y142" s="31"/>
    </row>
    <row r="143" spans="22:26" x14ac:dyDescent="0.25">
      <c r="V143" s="32" t="s">
        <v>65</v>
      </c>
      <c r="W143" s="32">
        <f>W96*W108</f>
        <v>0</v>
      </c>
      <c r="X143" s="32">
        <f>X96*X108</f>
        <v>20377.5</v>
      </c>
      <c r="Y143" s="32">
        <f>Y108*Y96</f>
        <v>22158.75</v>
      </c>
      <c r="Z143" s="51">
        <f>SUM(W143:Y143)</f>
        <v>42536.25</v>
      </c>
    </row>
    <row r="144" spans="22:26" x14ac:dyDescent="0.25">
      <c r="V144" s="32" t="s">
        <v>66</v>
      </c>
      <c r="W144" s="32">
        <f>W109*W97</f>
        <v>2286.3399999999997</v>
      </c>
      <c r="X144" s="32">
        <f>X109*X97</f>
        <v>26129.599999999999</v>
      </c>
      <c r="Y144" s="32">
        <f>Y109*Y97</f>
        <v>27366.089999999997</v>
      </c>
      <c r="Z144" s="51">
        <f>SUM(W144:Y144)</f>
        <v>55782.03</v>
      </c>
    </row>
    <row r="145" spans="22:26" x14ac:dyDescent="0.25">
      <c r="V145" s="32" t="s">
        <v>67</v>
      </c>
      <c r="W145" s="32">
        <f>W98*W110</f>
        <v>0</v>
      </c>
      <c r="X145" s="41">
        <f>X98*X110</f>
        <v>12450</v>
      </c>
      <c r="Y145" s="41">
        <f>Y110*Y98</f>
        <v>17325</v>
      </c>
      <c r="Z145" s="51">
        <f>SUM(W145:Y145)</f>
        <v>29775</v>
      </c>
    </row>
    <row r="146" spans="22:26" x14ac:dyDescent="0.25">
      <c r="V146" s="35" t="s">
        <v>54</v>
      </c>
      <c r="W146" s="35">
        <f>SUM(W143:W145)</f>
        <v>2286.3399999999997</v>
      </c>
      <c r="X146" s="35">
        <f t="shared" ref="X146:Y146" si="18">SUM(X143:X145)</f>
        <v>58957.1</v>
      </c>
      <c r="Y146" s="35">
        <f t="shared" si="18"/>
        <v>66849.84</v>
      </c>
    </row>
    <row r="150" spans="22:26" x14ac:dyDescent="0.25">
      <c r="W150" s="47">
        <f>W140-W146</f>
        <v>230.70000000000118</v>
      </c>
      <c r="X150" s="47">
        <f t="shared" ref="X150:Y150" si="19">X140-X146</f>
        <v>-56591.899999999994</v>
      </c>
      <c r="Y150" s="47">
        <f>Y140-Y146</f>
        <v>-64697.799999999996</v>
      </c>
    </row>
  </sheetData>
  <autoFilter ref="B1:B99" xr:uid="{C299A978-063F-4507-8F7A-5DF5A9243E81}"/>
  <mergeCells count="5">
    <mergeCell ref="AB19:AC19"/>
    <mergeCell ref="Z19:AA19"/>
    <mergeCell ref="X19:Y19"/>
    <mergeCell ref="X35:AC35"/>
    <mergeCell ref="X43:AC43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409DDFD-0D26-4EA4-B657-FF52411CEFD7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W125:Z128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5DF3-D16A-4CCB-921E-457B01891395}">
  <dimension ref="A1:AE32"/>
  <sheetViews>
    <sheetView zoomScale="97" workbookViewId="0">
      <pane xSplit="1" topLeftCell="Z1" activePane="topRight" state="frozen"/>
      <selection pane="topRight" activeCell="AF9" sqref="D9:AF10"/>
    </sheetView>
  </sheetViews>
  <sheetFormatPr defaultRowHeight="15" x14ac:dyDescent="0.25"/>
  <cols>
    <col min="1" max="1" width="7" bestFit="1" customWidth="1"/>
    <col min="2" max="2" width="15.85546875" bestFit="1" customWidth="1"/>
    <col min="3" max="3" width="5.42578125" bestFit="1" customWidth="1"/>
    <col min="4" max="9" width="4.42578125" bestFit="1" customWidth="1"/>
    <col min="10" max="10" width="5.85546875" bestFit="1" customWidth="1"/>
    <col min="11" max="11" width="8.5703125" bestFit="1" customWidth="1"/>
    <col min="12" max="12" width="10.140625" bestFit="1" customWidth="1"/>
    <col min="22" max="22" width="10.140625" bestFit="1" customWidth="1"/>
  </cols>
  <sheetData>
    <row r="1" spans="1:31" s="28" customFormat="1" ht="15.75" x14ac:dyDescent="0.25">
      <c r="B1" s="45" t="s">
        <v>31</v>
      </c>
      <c r="C1" s="45"/>
      <c r="D1" s="45"/>
      <c r="E1" s="45"/>
      <c r="F1" s="45"/>
      <c r="G1" s="45"/>
      <c r="H1" s="45"/>
      <c r="I1" s="45"/>
      <c r="J1" s="45"/>
      <c r="K1" s="45"/>
      <c r="L1" s="45" t="s">
        <v>39</v>
      </c>
      <c r="M1" s="45"/>
      <c r="N1" s="45"/>
      <c r="O1" s="45"/>
      <c r="P1" s="45"/>
      <c r="Q1" s="45"/>
      <c r="R1" s="45"/>
      <c r="S1" s="45"/>
      <c r="T1" s="45"/>
      <c r="U1" s="45"/>
      <c r="V1" s="45" t="s">
        <v>40</v>
      </c>
      <c r="W1" s="45"/>
      <c r="X1" s="45"/>
      <c r="Y1" s="45"/>
      <c r="Z1" s="45"/>
      <c r="AA1" s="45"/>
      <c r="AB1" s="45"/>
      <c r="AC1" s="45"/>
      <c r="AD1" s="45"/>
      <c r="AE1" s="45"/>
    </row>
    <row r="2" spans="1:31" s="28" customFormat="1" ht="15.75" x14ac:dyDescent="0.25">
      <c r="A2" s="28" t="s">
        <v>28</v>
      </c>
      <c r="B2" s="29" t="s">
        <v>58</v>
      </c>
      <c r="C2" s="28" t="s">
        <v>25</v>
      </c>
      <c r="D2" s="45" t="s">
        <v>29</v>
      </c>
      <c r="E2" s="45"/>
      <c r="F2" s="45"/>
      <c r="G2" s="45"/>
      <c r="H2" s="45"/>
      <c r="I2" s="45"/>
      <c r="K2" s="28" t="s">
        <v>77</v>
      </c>
      <c r="L2" s="29" t="s">
        <v>58</v>
      </c>
      <c r="M2" s="28" t="s">
        <v>25</v>
      </c>
      <c r="N2" s="45" t="s">
        <v>29</v>
      </c>
      <c r="O2" s="45"/>
      <c r="P2" s="45"/>
      <c r="Q2" s="45"/>
      <c r="R2" s="45"/>
      <c r="S2" s="45"/>
      <c r="U2" s="28" t="s">
        <v>77</v>
      </c>
      <c r="V2" s="29" t="s">
        <v>58</v>
      </c>
      <c r="W2" s="28" t="s">
        <v>25</v>
      </c>
      <c r="X2" s="45" t="s">
        <v>29</v>
      </c>
      <c r="Y2" s="45"/>
      <c r="Z2" s="45"/>
      <c r="AA2" s="45"/>
      <c r="AB2" s="45"/>
      <c r="AC2" s="45"/>
      <c r="AE2" s="28" t="s">
        <v>30</v>
      </c>
    </row>
    <row r="3" spans="1:31" x14ac:dyDescent="0.25">
      <c r="B3" s="27"/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29</v>
      </c>
      <c r="L3" s="27"/>
      <c r="N3" t="s">
        <v>32</v>
      </c>
      <c r="O3" t="s">
        <v>33</v>
      </c>
      <c r="P3" t="s">
        <v>34</v>
      </c>
      <c r="Q3" t="s">
        <v>35</v>
      </c>
      <c r="R3" t="s">
        <v>36</v>
      </c>
      <c r="S3" t="s">
        <v>37</v>
      </c>
      <c r="T3" t="s">
        <v>29</v>
      </c>
      <c r="V3" s="27"/>
      <c r="X3" t="s">
        <v>32</v>
      </c>
      <c r="Y3" t="s">
        <v>33</v>
      </c>
      <c r="Z3" t="s">
        <v>34</v>
      </c>
      <c r="AA3" t="s">
        <v>35</v>
      </c>
      <c r="AB3" t="s">
        <v>36</v>
      </c>
      <c r="AC3" t="s">
        <v>37</v>
      </c>
      <c r="AD3" t="s">
        <v>29</v>
      </c>
    </row>
    <row r="4" spans="1:31" x14ac:dyDescent="0.25">
      <c r="A4" s="13">
        <v>44532</v>
      </c>
      <c r="B4" s="27">
        <v>840</v>
      </c>
      <c r="D4" s="42">
        <v>840</v>
      </c>
      <c r="J4">
        <f>SUM(D4:I4)-K4</f>
        <v>840</v>
      </c>
      <c r="L4" s="27">
        <v>960</v>
      </c>
      <c r="N4" s="42">
        <f>L4</f>
        <v>960</v>
      </c>
      <c r="V4" s="27">
        <v>720</v>
      </c>
      <c r="X4" s="42">
        <v>720</v>
      </c>
    </row>
    <row r="5" spans="1:31" x14ac:dyDescent="0.25">
      <c r="A5" s="13">
        <v>44545</v>
      </c>
      <c r="B5" s="27">
        <v>840</v>
      </c>
      <c r="C5">
        <v>452</v>
      </c>
      <c r="D5">
        <f>D4-C5</f>
        <v>388</v>
      </c>
      <c r="E5" s="42">
        <f>B5</f>
        <v>840</v>
      </c>
      <c r="J5">
        <f t="shared" ref="J5:J10" si="0">SUM(D5:I5)-K5</f>
        <v>1228</v>
      </c>
      <c r="L5" s="27">
        <v>960</v>
      </c>
      <c r="M5">
        <v>452</v>
      </c>
      <c r="N5">
        <f>N4-M5</f>
        <v>508</v>
      </c>
      <c r="O5" s="42">
        <f>L5</f>
        <v>960</v>
      </c>
      <c r="T5">
        <f>SUM(N5:S5)</f>
        <v>1468</v>
      </c>
      <c r="V5" s="27">
        <v>720</v>
      </c>
      <c r="W5">
        <v>452</v>
      </c>
      <c r="X5">
        <f>X4-W5</f>
        <v>268</v>
      </c>
      <c r="Y5" s="42">
        <f>V5</f>
        <v>720</v>
      </c>
      <c r="AD5">
        <f>SUM(X5:AC5)</f>
        <v>988</v>
      </c>
    </row>
    <row r="6" spans="1:31" x14ac:dyDescent="0.25">
      <c r="A6" s="13">
        <v>44561</v>
      </c>
      <c r="B6" s="27">
        <v>840</v>
      </c>
      <c r="C6">
        <v>410</v>
      </c>
      <c r="D6">
        <f>D5-C6</f>
        <v>-22</v>
      </c>
      <c r="E6">
        <v>840</v>
      </c>
      <c r="F6" s="42">
        <f>B6</f>
        <v>840</v>
      </c>
      <c r="J6">
        <f t="shared" si="0"/>
        <v>1658</v>
      </c>
      <c r="L6" s="27">
        <v>960</v>
      </c>
      <c r="M6">
        <v>410</v>
      </c>
      <c r="N6" s="12">
        <f>N5-M6</f>
        <v>98</v>
      </c>
      <c r="O6">
        <f>O5</f>
        <v>960</v>
      </c>
      <c r="P6" s="42">
        <f>L6</f>
        <v>960</v>
      </c>
      <c r="T6">
        <f t="shared" ref="T6:T9" si="1">SUM(N6:S6)</f>
        <v>2018</v>
      </c>
      <c r="U6" s="12">
        <f>N6</f>
        <v>98</v>
      </c>
      <c r="V6" s="27">
        <v>720</v>
      </c>
      <c r="W6">
        <v>410</v>
      </c>
      <c r="X6">
        <f>X5-W6</f>
        <v>-142</v>
      </c>
      <c r="Y6">
        <f>Y5+X6</f>
        <v>578</v>
      </c>
      <c r="Z6" s="42">
        <v>720</v>
      </c>
      <c r="AD6">
        <f>SUM(Y6:AC6)</f>
        <v>1298</v>
      </c>
    </row>
    <row r="7" spans="1:31" x14ac:dyDescent="0.25">
      <c r="A7" s="13">
        <v>44211</v>
      </c>
      <c r="B7" s="27">
        <v>840</v>
      </c>
      <c r="C7">
        <v>373</v>
      </c>
      <c r="D7">
        <v>0</v>
      </c>
      <c r="E7" s="12">
        <f>E6+D6-C7</f>
        <v>445</v>
      </c>
      <c r="F7">
        <v>840</v>
      </c>
      <c r="G7" s="42">
        <f>B7</f>
        <v>840</v>
      </c>
      <c r="J7">
        <f t="shared" si="0"/>
        <v>1680</v>
      </c>
      <c r="K7" s="12">
        <f>E7</f>
        <v>445</v>
      </c>
      <c r="L7" s="27">
        <v>960</v>
      </c>
      <c r="M7">
        <v>373</v>
      </c>
      <c r="N7">
        <v>0</v>
      </c>
      <c r="O7" s="12">
        <f>O6-M7</f>
        <v>587</v>
      </c>
      <c r="P7">
        <f>P6</f>
        <v>960</v>
      </c>
      <c r="Q7" s="42">
        <f>L7</f>
        <v>960</v>
      </c>
      <c r="T7">
        <f t="shared" si="1"/>
        <v>2507</v>
      </c>
      <c r="U7" s="12">
        <f>O7</f>
        <v>587</v>
      </c>
      <c r="V7" s="27">
        <v>720</v>
      </c>
      <c r="W7">
        <v>373</v>
      </c>
      <c r="Y7" s="12">
        <f>Y6-W7</f>
        <v>205</v>
      </c>
      <c r="Z7">
        <f>Z6</f>
        <v>720</v>
      </c>
      <c r="AA7" s="42">
        <f>720</f>
        <v>720</v>
      </c>
      <c r="AD7">
        <f>SUM(Z7:AC7)</f>
        <v>1440</v>
      </c>
      <c r="AE7" s="12">
        <f>Y7</f>
        <v>205</v>
      </c>
    </row>
    <row r="8" spans="1:31" x14ac:dyDescent="0.25">
      <c r="A8" s="13">
        <v>44226</v>
      </c>
      <c r="B8" s="27">
        <v>840</v>
      </c>
      <c r="C8">
        <v>427</v>
      </c>
      <c r="E8">
        <v>0</v>
      </c>
      <c r="F8" s="12">
        <f>F7-C8</f>
        <v>413</v>
      </c>
      <c r="G8">
        <v>840</v>
      </c>
      <c r="H8" s="42">
        <f>B8</f>
        <v>840</v>
      </c>
      <c r="J8">
        <f>SUM(D8:I8)-K8</f>
        <v>1680</v>
      </c>
      <c r="K8" s="12">
        <f>F8</f>
        <v>413</v>
      </c>
      <c r="L8" s="27">
        <v>960</v>
      </c>
      <c r="M8">
        <v>427</v>
      </c>
      <c r="O8">
        <v>0</v>
      </c>
      <c r="P8" s="12">
        <f>P7-M8</f>
        <v>533</v>
      </c>
      <c r="Q8">
        <f>Q7</f>
        <v>960</v>
      </c>
      <c r="R8" s="42">
        <f>L8</f>
        <v>960</v>
      </c>
      <c r="T8">
        <f t="shared" si="1"/>
        <v>2453</v>
      </c>
      <c r="U8" s="12">
        <f>P8</f>
        <v>533</v>
      </c>
      <c r="V8" s="27">
        <v>720</v>
      </c>
      <c r="W8">
        <v>427</v>
      </c>
      <c r="Z8" s="12">
        <f>Z7-W8</f>
        <v>293</v>
      </c>
      <c r="AA8">
        <f>AA7</f>
        <v>720</v>
      </c>
      <c r="AB8" s="42">
        <v>720</v>
      </c>
      <c r="AE8" s="12">
        <f>Z8</f>
        <v>293</v>
      </c>
    </row>
    <row r="9" spans="1:31" x14ac:dyDescent="0.25">
      <c r="A9" t="s">
        <v>26</v>
      </c>
      <c r="B9" s="27">
        <v>840</v>
      </c>
      <c r="C9">
        <v>322</v>
      </c>
      <c r="F9">
        <v>0</v>
      </c>
      <c r="G9" s="12">
        <f>G8-C9</f>
        <v>518</v>
      </c>
      <c r="H9">
        <v>840</v>
      </c>
      <c r="I9" s="42">
        <f>B9</f>
        <v>840</v>
      </c>
      <c r="J9">
        <f>SUM(D9:I9)-K9</f>
        <v>1680</v>
      </c>
      <c r="K9" s="12">
        <f>G9</f>
        <v>518</v>
      </c>
      <c r="L9" s="27">
        <v>960</v>
      </c>
      <c r="M9">
        <v>322</v>
      </c>
      <c r="P9">
        <v>0</v>
      </c>
      <c r="Q9" s="12">
        <f>Q8-M9</f>
        <v>638</v>
      </c>
      <c r="R9">
        <f>R8</f>
        <v>960</v>
      </c>
      <c r="S9" s="42">
        <f>L9</f>
        <v>960</v>
      </c>
      <c r="T9">
        <f t="shared" si="1"/>
        <v>2558</v>
      </c>
      <c r="U9" s="12">
        <f>Q9</f>
        <v>638</v>
      </c>
      <c r="V9" s="27">
        <v>720</v>
      </c>
      <c r="W9">
        <v>322</v>
      </c>
      <c r="AA9" s="12">
        <f>AA8-W9</f>
        <v>398</v>
      </c>
      <c r="AB9">
        <f>AB8</f>
        <v>720</v>
      </c>
      <c r="AC9" s="42">
        <v>720</v>
      </c>
      <c r="AE9" s="12">
        <f>AA9</f>
        <v>398</v>
      </c>
    </row>
    <row r="10" spans="1:31" x14ac:dyDescent="0.25">
      <c r="A10" t="s">
        <v>27</v>
      </c>
      <c r="B10" s="27">
        <v>0</v>
      </c>
      <c r="C10">
        <v>425</v>
      </c>
      <c r="G10">
        <v>0</v>
      </c>
      <c r="H10" s="12">
        <f>H9-C10</f>
        <v>415</v>
      </c>
      <c r="I10">
        <v>840</v>
      </c>
      <c r="J10">
        <f t="shared" si="0"/>
        <v>840</v>
      </c>
      <c r="K10" s="12">
        <f>H10</f>
        <v>415</v>
      </c>
      <c r="L10" s="27"/>
      <c r="M10">
        <v>425</v>
      </c>
      <c r="R10" s="12">
        <f>R9-M10</f>
        <v>535</v>
      </c>
      <c r="S10">
        <f>S9</f>
        <v>960</v>
      </c>
      <c r="T10">
        <f>S10</f>
        <v>960</v>
      </c>
      <c r="U10" s="12">
        <f>R10</f>
        <v>535</v>
      </c>
      <c r="V10" s="27"/>
      <c r="W10">
        <v>425</v>
      </c>
      <c r="AB10" s="12">
        <f>AB9-W10</f>
        <v>295</v>
      </c>
      <c r="AC10">
        <v>720</v>
      </c>
      <c r="AE10" s="12">
        <f>AB10</f>
        <v>295</v>
      </c>
    </row>
    <row r="11" spans="1:31" x14ac:dyDescent="0.25">
      <c r="A11" t="s">
        <v>75</v>
      </c>
      <c r="B11" s="27">
        <f>SUM(B4:B10)</f>
        <v>5040</v>
      </c>
      <c r="C11">
        <f>SUM(C4:C10)</f>
        <v>2409</v>
      </c>
      <c r="K11" s="12">
        <f>SUM(K7:K10)</f>
        <v>1791</v>
      </c>
      <c r="L11" s="27"/>
      <c r="U11" s="12">
        <f>SUM(U6:U10)</f>
        <v>2391</v>
      </c>
      <c r="V11" s="27"/>
      <c r="AE11" s="12">
        <f>SUM(AE7:AE10)</f>
        <v>1191</v>
      </c>
    </row>
    <row r="28" spans="17:20" x14ac:dyDescent="0.25">
      <c r="Q28" t="s">
        <v>38</v>
      </c>
      <c r="R28" t="s">
        <v>45</v>
      </c>
      <c r="S28" t="s">
        <v>46</v>
      </c>
      <c r="T28" t="s">
        <v>47</v>
      </c>
    </row>
    <row r="29" spans="17:20" x14ac:dyDescent="0.25">
      <c r="Q29" t="s">
        <v>41</v>
      </c>
      <c r="R29">
        <v>119700</v>
      </c>
      <c r="S29">
        <v>134380.79999999999</v>
      </c>
      <c r="T29">
        <v>108000</v>
      </c>
    </row>
    <row r="30" spans="17:20" x14ac:dyDescent="0.25">
      <c r="Q30" t="s">
        <v>42</v>
      </c>
      <c r="R30">
        <v>60225</v>
      </c>
      <c r="S30">
        <v>57816</v>
      </c>
      <c r="T30">
        <v>62634</v>
      </c>
    </row>
    <row r="31" spans="17:20" x14ac:dyDescent="0.25">
      <c r="Q31" t="s">
        <v>43</v>
      </c>
      <c r="R31">
        <v>840</v>
      </c>
      <c r="S31">
        <v>960</v>
      </c>
      <c r="T31">
        <v>720</v>
      </c>
    </row>
    <row r="32" spans="17:20" x14ac:dyDescent="0.25">
      <c r="Q32" t="s">
        <v>44</v>
      </c>
      <c r="R32">
        <v>44825</v>
      </c>
      <c r="S32">
        <v>57384</v>
      </c>
      <c r="T32">
        <v>30966</v>
      </c>
    </row>
  </sheetData>
  <mergeCells count="6">
    <mergeCell ref="D2:I2"/>
    <mergeCell ref="B1:K1"/>
    <mergeCell ref="L1:U1"/>
    <mergeCell ref="N2:S2"/>
    <mergeCell ref="V1:AE1"/>
    <mergeCell ref="X2:A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stat</vt:lpstr>
      <vt:lpstr>Graph</vt:lpstr>
      <vt:lpstr>Tables and dataset</vt:lpstr>
      <vt:lpstr>Expired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Jackyvens</dc:creator>
  <cp:lastModifiedBy>Camille Jackyvens</cp:lastModifiedBy>
  <dcterms:created xsi:type="dcterms:W3CDTF">2021-05-22T12:42:08Z</dcterms:created>
  <dcterms:modified xsi:type="dcterms:W3CDTF">2021-05-28T07:52:08Z</dcterms:modified>
</cp:coreProperties>
</file>