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E:\OTHER\Project-e\Github\docs\"/>
    </mc:Choice>
  </mc:AlternateContent>
  <bookViews>
    <workbookView xWindow="0" yWindow="0" windowWidth="20490" windowHeight="7905"/>
  </bookViews>
  <sheets>
    <sheet name="Sheet1" sheetId="1" r:id="rId1"/>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43" i="1" l="1"/>
  <c r="J43" i="1"/>
  <c r="H43" i="1"/>
  <c r="J42" i="1"/>
  <c r="J41" i="1"/>
  <c r="J40" i="1"/>
  <c r="J39" i="1"/>
  <c r="J38" i="1"/>
  <c r="I42" i="1"/>
  <c r="I39" i="1"/>
  <c r="I40" i="1"/>
  <c r="I41" i="1"/>
  <c r="I38" i="1"/>
  <c r="H42" i="1"/>
  <c r="H39" i="1"/>
  <c r="H40" i="1"/>
  <c r="H41" i="1"/>
  <c r="H38" i="1"/>
  <c r="J28" i="1" l="1"/>
  <c r="K19" i="1"/>
  <c r="K20" i="1"/>
  <c r="J19" i="1"/>
  <c r="J20" i="1"/>
  <c r="I18" i="1"/>
  <c r="J18" i="1" s="1"/>
  <c r="K18" i="1" s="1"/>
  <c r="J27" i="1"/>
  <c r="I19" i="1"/>
  <c r="I20" i="1"/>
  <c r="I14" i="1"/>
  <c r="J14" i="1"/>
  <c r="H14" i="1"/>
  <c r="I13" i="1"/>
  <c r="J13" i="1"/>
  <c r="H13" i="1"/>
  <c r="I12" i="1"/>
  <c r="J12" i="1"/>
  <c r="H12" i="1"/>
  <c r="H11" i="1"/>
  <c r="H10" i="1"/>
  <c r="H9" i="1"/>
  <c r="I11" i="1"/>
  <c r="J11" i="1"/>
  <c r="J30" i="1" s="1"/>
  <c r="I10" i="1"/>
  <c r="J10" i="1"/>
  <c r="I9" i="1"/>
  <c r="J9" i="1"/>
  <c r="I8" i="1"/>
  <c r="I15" i="1" s="1"/>
  <c r="J8" i="1"/>
  <c r="J15" i="1" s="1"/>
  <c r="H8" i="1"/>
  <c r="H5" i="1"/>
  <c r="I5" i="1"/>
  <c r="J5" i="1"/>
  <c r="J4" i="1"/>
  <c r="I4" i="1"/>
  <c r="H4" i="1"/>
  <c r="D44" i="1"/>
  <c r="E44" i="1"/>
  <c r="C44" i="1"/>
  <c r="H31" i="1" l="1"/>
  <c r="H30" i="1"/>
  <c r="I32" i="1"/>
  <c r="I27" i="1"/>
  <c r="I33" i="1"/>
  <c r="I31" i="1"/>
  <c r="I34" i="1" s="1"/>
  <c r="I28" i="1"/>
  <c r="I30" i="1"/>
  <c r="J32" i="1"/>
  <c r="H27" i="1"/>
  <c r="H28" i="1"/>
  <c r="J29" i="1"/>
  <c r="J31" i="1"/>
  <c r="H33" i="1"/>
  <c r="I29" i="1"/>
  <c r="H29" i="1"/>
  <c r="H32" i="1"/>
  <c r="J33" i="1"/>
  <c r="H15" i="1"/>
  <c r="J34" i="1" l="1"/>
  <c r="H34" i="1"/>
</calcChain>
</file>

<file path=xl/comments1.xml><?xml version="1.0" encoding="utf-8"?>
<comments xmlns="http://schemas.openxmlformats.org/spreadsheetml/2006/main">
  <authors>
    <author>LE AN</author>
  </authors>
  <commentList>
    <comment ref="G13" authorId="0" shapeId="0">
      <text>
        <r>
          <rPr>
            <b/>
            <sz val="9"/>
            <color indexed="81"/>
            <rFont val="Tahoma"/>
            <family val="2"/>
          </rPr>
          <t>LE AN:</t>
        </r>
        <r>
          <rPr>
            <sz val="9"/>
            <color indexed="81"/>
            <rFont val="Tahoma"/>
            <family val="2"/>
          </rPr>
          <t xml:space="preserve">
Chỉ tính ngày 31/03</t>
        </r>
      </text>
    </comment>
    <comment ref="G14" authorId="0" shapeId="0">
      <text>
        <r>
          <rPr>
            <b/>
            <sz val="9"/>
            <color indexed="81"/>
            <rFont val="Tahoma"/>
            <family val="2"/>
          </rPr>
          <t>LE AN:</t>
        </r>
        <r>
          <rPr>
            <sz val="9"/>
            <color indexed="81"/>
            <rFont val="Tahoma"/>
            <family val="2"/>
          </rPr>
          <t xml:space="preserve">
Thời gian trước 24/02
</t>
        </r>
      </text>
    </comment>
    <comment ref="I18" authorId="0" shapeId="0">
      <text>
        <r>
          <rPr>
            <b/>
            <sz val="9"/>
            <color indexed="81"/>
            <rFont val="Tahoma"/>
            <family val="2"/>
          </rPr>
          <t>LE AN:</t>
        </r>
        <r>
          <rPr>
            <sz val="9"/>
            <color indexed="81"/>
            <rFont val="Tahoma"/>
            <family val="2"/>
          </rPr>
          <t xml:space="preserve">
Tính theo công thức 1/2 lương mặc định * 80%.
</t>
        </r>
      </text>
    </comment>
    <comment ref="J18" authorId="0" shapeId="0">
      <text>
        <r>
          <rPr>
            <b/>
            <sz val="9"/>
            <color indexed="81"/>
            <rFont val="Tahoma"/>
            <family val="2"/>
          </rPr>
          <t>LE AN:</t>
        </r>
        <r>
          <rPr>
            <sz val="9"/>
            <color indexed="81"/>
            <rFont val="Tahoma"/>
            <family val="2"/>
          </rPr>
          <t xml:space="preserve">
Số ngày làm việc trong tháng
</t>
        </r>
      </text>
    </comment>
    <comment ref="K18" authorId="0" shapeId="0">
      <text>
        <r>
          <rPr>
            <b/>
            <sz val="9"/>
            <color indexed="81"/>
            <rFont val="Tahoma"/>
            <family val="2"/>
          </rPr>
          <t>LE AN:</t>
        </r>
        <r>
          <rPr>
            <sz val="9"/>
            <color indexed="81"/>
            <rFont val="Tahoma"/>
            <family val="2"/>
          </rPr>
          <t xml:space="preserve">
1 giờ làm việc trong ngày
</t>
        </r>
      </text>
    </comment>
    <comment ref="G36" authorId="0" shapeId="0">
      <text>
        <r>
          <rPr>
            <b/>
            <sz val="9"/>
            <color indexed="81"/>
            <rFont val="Tahoma"/>
            <family val="2"/>
          </rPr>
          <t>LE AN:</t>
        </r>
        <r>
          <rPr>
            <sz val="9"/>
            <color indexed="81"/>
            <rFont val="Tahoma"/>
            <family val="2"/>
          </rPr>
          <t xml:space="preserve">
Cái này giúp A nhìn được hàng tháng m sẽ phải chi ra sao với 1 tháng là 31 ngày</t>
        </r>
      </text>
    </comment>
    <comment ref="C43" authorId="0" shapeId="0">
      <text>
        <r>
          <rPr>
            <b/>
            <sz val="9"/>
            <color indexed="81"/>
            <rFont val="Tahoma"/>
            <family val="2"/>
          </rPr>
          <t>LE AN:</t>
        </r>
        <r>
          <rPr>
            <sz val="9"/>
            <color indexed="81"/>
            <rFont val="Tahoma"/>
            <family val="2"/>
          </rPr>
          <t xml:space="preserve">
Tạm tính là 4
</t>
        </r>
      </text>
    </comment>
    <comment ref="E43" authorId="0" shapeId="0">
      <text>
        <r>
          <rPr>
            <b/>
            <sz val="9"/>
            <color indexed="81"/>
            <rFont val="Tahoma"/>
            <family val="2"/>
          </rPr>
          <t>LE AN:</t>
        </r>
        <r>
          <rPr>
            <sz val="9"/>
            <color indexed="81"/>
            <rFont val="Tahoma"/>
            <family val="2"/>
          </rPr>
          <t xml:space="preserve">
Tạm tính là 4
</t>
        </r>
      </text>
    </comment>
  </commentList>
</comments>
</file>

<file path=xl/sharedStrings.xml><?xml version="1.0" encoding="utf-8"?>
<sst xmlns="http://schemas.openxmlformats.org/spreadsheetml/2006/main" count="53" uniqueCount="33">
  <si>
    <t>ANLT</t>
  </si>
  <si>
    <t>T2</t>
  </si>
  <si>
    <t xml:space="preserve">Ngày </t>
  </si>
  <si>
    <t>QUANGDT</t>
  </si>
  <si>
    <t>ANHDT</t>
  </si>
  <si>
    <t xml:space="preserve">SPRINT </t>
  </si>
  <si>
    <t xml:space="preserve">Chia theo tháng </t>
  </si>
  <si>
    <t>T3</t>
  </si>
  <si>
    <t xml:space="preserve">ANLT </t>
  </si>
  <si>
    <t xml:space="preserve">Chia Theo tuần </t>
  </si>
  <si>
    <t xml:space="preserve">Sprint 1 - tuần 1 </t>
  </si>
  <si>
    <t>Sprint 1 - tuần 2</t>
  </si>
  <si>
    <t>Sprint 2 - tuần 1</t>
  </si>
  <si>
    <t>Sprint 2 - tuần 2</t>
  </si>
  <si>
    <t>Sprint 3 - tuần 1</t>
  </si>
  <si>
    <t xml:space="preserve">Sprint 3 - tuần 2 </t>
  </si>
  <si>
    <t>Chuẩn bị</t>
  </si>
  <si>
    <t xml:space="preserve">QUANGDT </t>
  </si>
  <si>
    <t xml:space="preserve">Lương </t>
  </si>
  <si>
    <t xml:space="preserve">ACCOUNT </t>
  </si>
  <si>
    <t xml:space="preserve">Trên Tháng </t>
  </si>
  <si>
    <t xml:space="preserve">Trên Giờ </t>
  </si>
  <si>
    <t xml:space="preserve">Trên Ngày </t>
  </si>
  <si>
    <t>Thời gian làm việc từ 20/02 đến 31/03</t>
  </si>
  <si>
    <t>Giải thuyết tất cả load full</t>
  </si>
  <si>
    <t>Giai đoạn</t>
  </si>
  <si>
    <t xml:space="preserve">Giai đoạn </t>
  </si>
  <si>
    <t xml:space="preserve">Tuần 1 - 6 ngày </t>
  </si>
  <si>
    <t xml:space="preserve">Tuần 2 - 6 ngày </t>
  </si>
  <si>
    <t xml:space="preserve">Tuần 3 - 6 ngày </t>
  </si>
  <si>
    <t xml:space="preserve">Tuần 4 - 6 ngày </t>
  </si>
  <si>
    <t xml:space="preserve">Tuần 5 - 3 ngày </t>
  </si>
  <si>
    <t>NOTE: Do AE làm cả CN nhưng vẫn tính là ngày làm việc bình thường và cộng cho tuần đó thay vì tính ngày riêng
Tất cả con số dựa theo report của AE hằng ngày
Phần "Giả thuyêt load full" Là giả thuyết chi phí hằng tháng của đội với 1 tuần 24h, 1 tháng 31 ngày làm việc và có 4 CN</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</si>
</sst>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theme="4"/>
      </left>
      <right/>
      <top style="thin">
        <color theme="4"/>
      </top>
      <bottom/>
      <diagonal/>
    </border>
  </borders>
  <cellStyleXfs count="1">
    <xf numFmtId="0" fontId="0" fillId="0" borderId="0"/>
  </cellStyleXfs>
  <cellXfs count="10">
    <xf numFmtId="0" fontId="0" fillId="0" borderId="0" xfId="0"/>
    <xf numFmtId="14" fontId="0" fillId="0" borderId="0" xfId="0" applyNumberFormat="1"/>
    <xf numFmtId="0" fontId="0" fillId="0" borderId="0" xfId="0" applyAlignment="1">
      <alignment horizontal="left" vertical="center"/>
    </xf>
    <xf numFmtId="0" fontId="1" fillId="2" borderId="0" xfId="0" applyFont="1" applyFill="1" applyAlignment="1">
      <alignment horizontal="center" vertical="top"/>
    </xf>
    <xf numFmtId="0" fontId="0" fillId="0" borderId="1" xfId="0" applyFont="1" applyBorder="1"/>
    <xf numFmtId="1" fontId="0" fillId="0" borderId="0" xfId="0" applyNumberFormat="1" applyAlignment="1">
      <alignment horizontal="left" vertical="center"/>
    </xf>
    <xf numFmtId="1" fontId="0" fillId="0" borderId="0" xfId="0" applyNumberFormat="1"/>
    <xf numFmtId="3" fontId="0" fillId="0" borderId="0" xfId="0" applyNumberFormat="1"/>
    <xf numFmtId="0" fontId="0" fillId="0" borderId="0" xfId="0" applyAlignment="1">
      <alignment horizontal="left" vertical="top" wrapText="1"/>
    </xf>
    <xf numFmtId="0" fontId="1" fillId="0" borderId="0" xfId="0" applyFont="1" applyAlignment="1">
      <alignment horizontal="center"/>
    </xf>
  </cellXfs>
  <cellStyles count="1">
    <cellStyle name="Normal" xfId="0" builtinId="0"/>
  </cellStyles>
  <dxfs count="34">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font>
        <b val="0"/>
        <i val="0"/>
        <strike val="0"/>
        <condense val="0"/>
        <extend val="0"/>
        <outline val="0"/>
        <shadow val="0"/>
        <u val="none"/>
        <vertAlign val="baseline"/>
        <sz val="11"/>
        <color theme="1"/>
        <name val="Calibri"/>
        <scheme val="minor"/>
      </font>
      <border diagonalUp="0" diagonalDown="0" outline="0">
        <left style="thin">
          <color theme="4"/>
        </left>
        <right/>
        <top style="thin">
          <color theme="4"/>
        </top>
        <bottom/>
      </border>
    </dxf>
    <dxf>
      <numFmt numFmtId="1" formatCode="0"/>
    </dxf>
    <dxf>
      <numFmt numFmtId="1" formatCode="0"/>
    </dxf>
    <dxf>
      <numFmt numFmtId="1" formatCode="0"/>
    </dxf>
    <dxf>
      <numFmt numFmtId="19" formatCode="dd/mm/yyyy"/>
    </dxf>
    <dxf>
      <numFmt numFmtId="3" formatCode="#,##0"/>
    </dxf>
    <dxf>
      <numFmt numFmtId="3" formatCode="#,##0"/>
    </dxf>
    <dxf>
      <numFmt numFmtId="3" formatCode="#,##0"/>
    </dxf>
    <dxf>
      <numFmt numFmtId="3" formatCode="#,##0"/>
    </dxf>
    <dxf>
      <numFmt numFmtId="3" formatCode="#,##0"/>
    </dxf>
    <dxf>
      <font>
        <b val="0"/>
        <i val="0"/>
        <strike val="0"/>
        <condense val="0"/>
        <extend val="0"/>
        <outline val="0"/>
        <shadow val="0"/>
        <u val="none"/>
        <vertAlign val="baseline"/>
        <sz val="11"/>
        <color theme="1"/>
        <name val="Calibri"/>
        <scheme val="minor"/>
      </font>
      <border diagonalUp="0" diagonalDown="0">
        <left style="thin">
          <color theme="4"/>
        </left>
        <right/>
        <top style="thin">
          <color theme="4"/>
        </top>
        <bottom/>
        <vertical/>
        <horizontal/>
      </border>
    </dxf>
    <dxf>
      <numFmt numFmtId="3" formatCode="#,##0"/>
    </dxf>
    <dxf>
      <numFmt numFmtId="3"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9" formatCode="dd/mm/yyyy"/>
    </dxf>
    <dxf>
      <alignment horizontal="left"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id="1" name="Table1" displayName="Table1" ref="A3:E44" totalsRowCount="1" headerRowDxfId="33">
  <autoFilter ref="A3:E44"/>
  <tableColumns count="5">
    <tableColumn id="1" name="SPRINT "/>
    <tableColumn id="2" name="Ngày " dataDxfId="32" totalsRowDxfId="13"/>
    <tableColumn id="3" name="ANLT" totalsRowFunction="custom" dataDxfId="31" totalsRowDxfId="12">
      <totalsRowFormula>SUM(Table1[ANLT])</totalsRowFormula>
    </tableColumn>
    <tableColumn id="4" name="QUANGDT" totalsRowFunction="custom" totalsRowDxfId="11">
      <totalsRowFormula>SUM(Table1[QUANGDT])</totalsRowFormula>
    </tableColumn>
    <tableColumn id="5" name="ANHDT" totalsRowFunction="custom" totalsRowDxfId="10">
      <totalsRowFormula>SUM(Table1[ANHDT])</totalsRowFormula>
    </tableColumn>
  </tableColumns>
  <tableStyleInfo name="TableStyleLight9" showFirstColumn="0" showLastColumn="0" showRowStripes="1" showColumnStripes="0"/>
</table>
</file>

<file path=xl/tables/table2.xml><?xml version="1.0" encoding="utf-8"?>
<table xmlns="http://schemas.openxmlformats.org/spreadsheetml/2006/main" id="2" name="Table2" displayName="Table2" ref="G3:J5" totalsRowShown="0">
  <autoFilter ref="G3:J5"/>
  <tableColumns count="4">
    <tableColumn id="1" name="Chia theo tháng "/>
    <tableColumn id="2" name="ANLT " dataDxfId="30">
      <calculatedColumnFormula>SUM(C12:C42)</calculatedColumnFormula>
    </tableColumn>
    <tableColumn id="3" name="QUANGDT" dataDxfId="29">
      <calculatedColumnFormula>SUM(D12:D42)</calculatedColumnFormula>
    </tableColumn>
    <tableColumn id="4" name="ANHDT" dataDxfId="28">
      <calculatedColumnFormula>SUM(E12:E42)</calculatedColumnFormula>
    </tableColumn>
  </tableColumns>
  <tableStyleInfo name="TableStyleLight9" showFirstColumn="0" showLastColumn="0" showRowStripes="1" showColumnStripes="0"/>
</table>
</file>

<file path=xl/tables/table3.xml><?xml version="1.0" encoding="utf-8"?>
<table xmlns="http://schemas.openxmlformats.org/spreadsheetml/2006/main" id="3" name="Table3" displayName="Table3" ref="G7:J15" totalsRowCount="1">
  <autoFilter ref="G7:J15"/>
  <tableColumns count="4">
    <tableColumn id="1" name="Chia Theo tuần "/>
    <tableColumn id="2" name="ANLT " totalsRowFunction="custom" dataDxfId="27" totalsRowDxfId="24">
      <totalsRowFormula>SUM(Table3[[ANLT ]])</totalsRowFormula>
    </tableColumn>
    <tableColumn id="3" name="QUANGDT" totalsRowFunction="custom" dataDxfId="26" totalsRowDxfId="23">
      <totalsRowFormula>SUM(Table3[QUANGDT])</totalsRowFormula>
    </tableColumn>
    <tableColumn id="4" name="ANHDT" totalsRowFunction="custom" dataDxfId="25" totalsRowDxfId="22">
      <totalsRowFormula>SUM(Table3[ANHDT])</totalsRowFormula>
    </tableColumn>
  </tableColumns>
  <tableStyleInfo name="TableStyleLight9" showFirstColumn="0" showLastColumn="0" showRowStripes="1" showColumnStripes="0"/>
</table>
</file>

<file path=xl/tables/table4.xml><?xml version="1.0" encoding="utf-8"?>
<table xmlns="http://schemas.openxmlformats.org/spreadsheetml/2006/main" id="5" name="Table5" displayName="Table5" ref="G17:K20" totalsRowShown="0">
  <autoFilter ref="G17:K20"/>
  <tableColumns count="5">
    <tableColumn id="1" name="ACCOUNT "/>
    <tableColumn id="2" name="Lương " dataDxfId="21"/>
    <tableColumn id="3" name="Trên Tháng " dataDxfId="20">
      <calculatedColumnFormula>(H18/2)*0.8</calculatedColumnFormula>
    </tableColumn>
    <tableColumn id="4" name="Trên Ngày " dataDxfId="15">
      <calculatedColumnFormula>I18/(31-5)</calculatedColumnFormula>
    </tableColumn>
    <tableColumn id="5" name="Trên Giờ " dataDxfId="14">
      <calculatedColumnFormula>J18/4</calculatedColumnFormula>
    </tableColumn>
  </tableColumns>
  <tableStyleInfo name="TableStyleLight9" showFirstColumn="0" showLastColumn="0" showRowStripes="1" showColumnStripes="0"/>
</table>
</file>

<file path=xl/tables/table5.xml><?xml version="1.0" encoding="utf-8"?>
<table xmlns="http://schemas.openxmlformats.org/spreadsheetml/2006/main" id="6" name="Table6" displayName="Table6" ref="G26:J34" totalsRowCount="1">
  <autoFilter ref="G26:J34"/>
  <tableColumns count="4">
    <tableColumn id="1" name="Giai đoạn" dataDxfId="19" totalsRowDxfId="9"/>
    <tableColumn id="2" name="ANLT " totalsRowFunction="custom" dataDxfId="18" totalsRowDxfId="8">
      <calculatedColumnFormula>IF(H8&gt;=28,(H8-4)*$K$18,IF(H8&lt;=24,H8 *$K$18,24*$K$18 ))</calculatedColumnFormula>
      <totalsRowFormula>SUM(Table6[[ANLT ]])</totalsRowFormula>
    </tableColumn>
    <tableColumn id="3" name="QUANGDT " totalsRowFunction="custom" dataDxfId="17" totalsRowDxfId="7">
      <calculatedColumnFormula>IF(I8&gt;=28,(I8-4)*$K$19,IF(I8&lt;=24,I8 *$K$19,24*$K$19 ))</calculatedColumnFormula>
      <totalsRowFormula>SUM(Table6[[QUANGDT ]])</totalsRowFormula>
    </tableColumn>
    <tableColumn id="4" name="ANHDT" totalsRowFunction="custom" dataDxfId="16" totalsRowDxfId="6">
      <calculatedColumnFormula>IF(J8&gt;=28,(J8-4)*$K$20,IF(J8&lt;=24,J8 *$K$20,24*$K$20 ))</calculatedColumnFormula>
      <totalsRowFormula>SUM(Table6[ANHDT])</totalsRowFormula>
    </tableColumn>
  </tableColumns>
  <tableStyleInfo name="TableStyleLight9" showFirstColumn="0" showLastColumn="0" showRowStripes="1" showColumnStripes="0"/>
</table>
</file>

<file path=xl/tables/table6.xml><?xml version="1.0" encoding="utf-8"?>
<table xmlns="http://schemas.openxmlformats.org/spreadsheetml/2006/main" id="8" name="Table8" displayName="Table8" ref="G37:J43" totalsRowCount="1">
  <autoFilter ref="G37:J43"/>
  <tableColumns count="4">
    <tableColumn id="1" name="Giai đoạn "/>
    <tableColumn id="2" name="ANLT" totalsRowFunction="custom" dataDxfId="4" totalsRowDxfId="5">
      <totalsRowFormula>SUM(Table8[ANLT])</totalsRowFormula>
    </tableColumn>
    <tableColumn id="3" name="QUANGDT" totalsRowFunction="custom" dataDxfId="2" totalsRowDxfId="3">
      <totalsRowFormula>SUM(Table8[QUANGDT])</totalsRowFormula>
    </tableColumn>
    <tableColumn id="4" name="ANHDT" totalsRowFunction="custom" dataDxfId="0" totalsRowDxfId="1">
      <totalsRowFormula>SUM(Table8[ANHDT])</totalsRowFormula>
    </tableColumn>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table" Target="../tables/table6.xml"/><Relationship Id="rId3" Type="http://schemas.openxmlformats.org/officeDocument/2006/relationships/table" Target="../tables/table1.xml"/><Relationship Id="rId7" Type="http://schemas.openxmlformats.org/officeDocument/2006/relationships/table" Target="../tables/table5.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6" Type="http://schemas.openxmlformats.org/officeDocument/2006/relationships/table" Target="../tables/table4.xml"/><Relationship Id="rId5" Type="http://schemas.openxmlformats.org/officeDocument/2006/relationships/table" Target="../tables/table3.xml"/><Relationship Id="rId4" Type="http://schemas.openxmlformats.org/officeDocument/2006/relationships/table" Target="../tables/table2.xml"/><Relationship Id="rId9"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Q44"/>
  <sheetViews>
    <sheetView tabSelected="1" workbookViewId="0">
      <selection activeCell="N14" sqref="N14"/>
    </sheetView>
  </sheetViews>
  <sheetFormatPr defaultRowHeight="15" x14ac:dyDescent="0.25"/>
  <cols>
    <col min="1" max="1" width="12.140625" customWidth="1"/>
    <col min="2" max="2" width="10.7109375" bestFit="1" customWidth="1"/>
    <col min="3" max="3" width="7.7109375" style="6" customWidth="1"/>
    <col min="4" max="4" width="12.140625" customWidth="1"/>
    <col min="5" max="5" width="9.42578125" customWidth="1"/>
    <col min="6" max="6" width="11.7109375" customWidth="1"/>
    <col min="7" max="7" width="17.42578125" customWidth="1"/>
    <col min="8" max="8" width="11.5703125" customWidth="1"/>
    <col min="9" max="9" width="13.28515625" customWidth="1"/>
    <col min="10" max="10" width="12.28515625" customWidth="1"/>
    <col min="11" max="11" width="11.140625" customWidth="1"/>
  </cols>
  <sheetData>
    <row r="1" spans="1:17" x14ac:dyDescent="0.25">
      <c r="A1" s="3" t="s">
        <v>23</v>
      </c>
      <c r="B1" s="3"/>
      <c r="C1" s="3"/>
      <c r="D1" s="3"/>
      <c r="E1" s="3"/>
      <c r="F1" s="3"/>
      <c r="G1" s="3"/>
      <c r="H1" s="3"/>
      <c r="I1" s="3"/>
      <c r="J1" s="3"/>
    </row>
    <row r="2" spans="1:17" x14ac:dyDescent="0.25">
      <c r="L2" s="8" t="s">
        <v>32</v>
      </c>
      <c r="M2" s="8"/>
      <c r="N2" s="8"/>
      <c r="O2" s="8"/>
      <c r="P2" s="8"/>
      <c r="Q2" s="8"/>
    </row>
    <row r="3" spans="1:17" s="2" customFormat="1" x14ac:dyDescent="0.25">
      <c r="A3" s="2" t="s">
        <v>5</v>
      </c>
      <c r="B3" s="2" t="s">
        <v>2</v>
      </c>
      <c r="C3" s="5" t="s">
        <v>0</v>
      </c>
      <c r="D3" s="2" t="s">
        <v>3</v>
      </c>
      <c r="E3" s="2" t="s">
        <v>4</v>
      </c>
      <c r="G3" t="s">
        <v>6</v>
      </c>
      <c r="H3" t="s">
        <v>8</v>
      </c>
      <c r="I3" t="s">
        <v>3</v>
      </c>
      <c r="J3" t="s">
        <v>4</v>
      </c>
      <c r="L3" s="8"/>
      <c r="M3" s="8"/>
      <c r="N3" s="8"/>
      <c r="O3" s="8"/>
      <c r="P3" s="8"/>
      <c r="Q3" s="8"/>
    </row>
    <row r="4" spans="1:17" x14ac:dyDescent="0.25">
      <c r="A4">
        <v>0</v>
      </c>
      <c r="B4" s="1">
        <v>41690</v>
      </c>
      <c r="C4" s="6">
        <v>4</v>
      </c>
      <c r="G4" t="s">
        <v>1</v>
      </c>
      <c r="H4" s="6">
        <f>SUM(C4:C12)</f>
        <v>37</v>
      </c>
      <c r="I4" s="6">
        <f t="shared" ref="I4:J4" si="0">SUM(D4:D12)</f>
        <v>0</v>
      </c>
      <c r="J4" s="6">
        <f>SUM(E4:E12)</f>
        <v>20</v>
      </c>
      <c r="L4" s="8"/>
      <c r="M4" s="8"/>
      <c r="N4" s="8"/>
      <c r="O4" s="8"/>
      <c r="P4" s="8"/>
      <c r="Q4" s="8"/>
    </row>
    <row r="5" spans="1:17" x14ac:dyDescent="0.25">
      <c r="A5">
        <v>0</v>
      </c>
      <c r="B5" s="1">
        <v>41691</v>
      </c>
      <c r="C5" s="6">
        <v>4</v>
      </c>
      <c r="G5" t="s">
        <v>7</v>
      </c>
      <c r="H5" s="6">
        <f>SUM(C13:C43)</f>
        <v>117</v>
      </c>
      <c r="I5" s="6">
        <f t="shared" ref="I5:J5" si="1">SUM(D13:D43)</f>
        <v>52</v>
      </c>
      <c r="J5" s="6">
        <f t="shared" si="1"/>
        <v>76</v>
      </c>
      <c r="L5" s="8"/>
      <c r="M5" s="8"/>
      <c r="N5" s="8"/>
      <c r="O5" s="8"/>
      <c r="P5" s="8"/>
      <c r="Q5" s="8"/>
    </row>
    <row r="6" spans="1:17" x14ac:dyDescent="0.25">
      <c r="A6">
        <v>0</v>
      </c>
      <c r="B6" s="1">
        <v>41692</v>
      </c>
      <c r="C6" s="6">
        <v>4</v>
      </c>
      <c r="L6" s="8"/>
      <c r="M6" s="8"/>
      <c r="N6" s="8"/>
      <c r="O6" s="8"/>
      <c r="P6" s="8"/>
      <c r="Q6" s="8"/>
    </row>
    <row r="7" spans="1:17" x14ac:dyDescent="0.25">
      <c r="A7">
        <v>0</v>
      </c>
      <c r="B7" s="1">
        <v>41693</v>
      </c>
      <c r="C7" s="6">
        <v>5</v>
      </c>
      <c r="G7" t="s">
        <v>9</v>
      </c>
      <c r="H7" t="s">
        <v>8</v>
      </c>
      <c r="I7" t="s">
        <v>3</v>
      </c>
      <c r="J7" t="s">
        <v>4</v>
      </c>
      <c r="L7" s="8"/>
      <c r="M7" s="8"/>
      <c r="N7" s="8"/>
      <c r="O7" s="8"/>
      <c r="P7" s="8"/>
      <c r="Q7" s="8"/>
    </row>
    <row r="8" spans="1:17" x14ac:dyDescent="0.25">
      <c r="A8">
        <v>1</v>
      </c>
      <c r="B8" s="1">
        <v>41694</v>
      </c>
      <c r="C8" s="6">
        <v>4</v>
      </c>
      <c r="E8">
        <v>4</v>
      </c>
      <c r="G8" t="s">
        <v>10</v>
      </c>
      <c r="H8" s="6">
        <f>SUM(C8:C14)</f>
        <v>28</v>
      </c>
      <c r="I8" s="6">
        <f t="shared" ref="I8:J8" si="2">SUM(D8:D14)</f>
        <v>0</v>
      </c>
      <c r="J8" s="6">
        <f t="shared" si="2"/>
        <v>28</v>
      </c>
      <c r="L8" s="8"/>
      <c r="M8" s="8"/>
      <c r="N8" s="8"/>
      <c r="O8" s="8"/>
      <c r="P8" s="8"/>
      <c r="Q8" s="8"/>
    </row>
    <row r="9" spans="1:17" x14ac:dyDescent="0.25">
      <c r="A9">
        <v>1</v>
      </c>
      <c r="B9" s="1">
        <v>41695</v>
      </c>
      <c r="C9" s="6">
        <v>4</v>
      </c>
      <c r="E9">
        <v>4</v>
      </c>
      <c r="G9" t="s">
        <v>11</v>
      </c>
      <c r="H9" s="6">
        <f>SUM(C15:C21)</f>
        <v>25</v>
      </c>
      <c r="I9" s="6">
        <f t="shared" ref="I9:J9" si="3">SUM(D15:D21)</f>
        <v>16</v>
      </c>
      <c r="J9" s="6">
        <f t="shared" si="3"/>
        <v>20</v>
      </c>
      <c r="L9" s="8"/>
      <c r="M9" s="8"/>
      <c r="N9" s="8"/>
      <c r="O9" s="8"/>
      <c r="P9" s="8"/>
      <c r="Q9" s="8"/>
    </row>
    <row r="10" spans="1:17" x14ac:dyDescent="0.25">
      <c r="A10">
        <v>1</v>
      </c>
      <c r="B10" s="1">
        <v>41696</v>
      </c>
      <c r="C10" s="6">
        <v>4</v>
      </c>
      <c r="E10">
        <v>4</v>
      </c>
      <c r="G10" t="s">
        <v>12</v>
      </c>
      <c r="H10" s="6">
        <f>SUM(C22:C28)</f>
        <v>28</v>
      </c>
      <c r="I10" s="6">
        <f t="shared" ref="I10:J10" si="4">SUM(D22:D28)</f>
        <v>24</v>
      </c>
      <c r="J10" s="6">
        <f t="shared" si="4"/>
        <v>20</v>
      </c>
      <c r="L10" s="8"/>
      <c r="M10" s="8"/>
      <c r="N10" s="8"/>
      <c r="O10" s="8"/>
      <c r="P10" s="8"/>
      <c r="Q10" s="8"/>
    </row>
    <row r="11" spans="1:17" x14ac:dyDescent="0.25">
      <c r="A11">
        <v>1</v>
      </c>
      <c r="B11" s="1">
        <v>41697</v>
      </c>
      <c r="C11" s="6">
        <v>4</v>
      </c>
      <c r="E11">
        <v>4</v>
      </c>
      <c r="G11" t="s">
        <v>13</v>
      </c>
      <c r="H11" s="6">
        <f>SUM(C29:C35)</f>
        <v>23</v>
      </c>
      <c r="I11" s="6">
        <f t="shared" ref="I11:J11" si="5">SUM(D29:D35)</f>
        <v>12</v>
      </c>
      <c r="J11" s="6">
        <f t="shared" si="5"/>
        <v>8</v>
      </c>
    </row>
    <row r="12" spans="1:17" x14ac:dyDescent="0.25">
      <c r="A12">
        <v>1</v>
      </c>
      <c r="B12" s="1">
        <v>41698</v>
      </c>
      <c r="C12" s="6">
        <v>4</v>
      </c>
      <c r="E12">
        <v>4</v>
      </c>
      <c r="G12" t="s">
        <v>14</v>
      </c>
      <c r="H12" s="6">
        <f>SUM(C36:C42)</f>
        <v>29</v>
      </c>
      <c r="I12" s="6">
        <f t="shared" ref="I12:J12" si="6">SUM(D36:D42)</f>
        <v>0</v>
      </c>
      <c r="J12" s="6">
        <f t="shared" si="6"/>
        <v>16</v>
      </c>
    </row>
    <row r="13" spans="1:17" x14ac:dyDescent="0.25">
      <c r="A13">
        <v>1</v>
      </c>
      <c r="B13" s="1">
        <v>41699</v>
      </c>
      <c r="C13" s="6">
        <v>4</v>
      </c>
      <c r="E13">
        <v>4</v>
      </c>
      <c r="G13" t="s">
        <v>15</v>
      </c>
      <c r="H13" s="6">
        <f>C43</f>
        <v>4</v>
      </c>
      <c r="I13" s="6">
        <f t="shared" ref="I13:J13" si="7">D43</f>
        <v>0</v>
      </c>
      <c r="J13" s="6">
        <f t="shared" si="7"/>
        <v>4</v>
      </c>
    </row>
    <row r="14" spans="1:17" x14ac:dyDescent="0.25">
      <c r="A14">
        <v>1</v>
      </c>
      <c r="B14" s="1">
        <v>41700</v>
      </c>
      <c r="C14" s="6">
        <v>4</v>
      </c>
      <c r="E14">
        <v>4</v>
      </c>
      <c r="G14" t="s">
        <v>16</v>
      </c>
      <c r="H14" s="6">
        <f>SUM(C4:C7)</f>
        <v>17</v>
      </c>
      <c r="I14" s="6">
        <f t="shared" ref="I14:J14" si="8">SUM(D4:D7)</f>
        <v>0</v>
      </c>
      <c r="J14" s="6">
        <f t="shared" si="8"/>
        <v>0</v>
      </c>
    </row>
    <row r="15" spans="1:17" x14ac:dyDescent="0.25">
      <c r="A15">
        <v>1</v>
      </c>
      <c r="B15" s="1">
        <v>41701</v>
      </c>
      <c r="C15" s="6">
        <v>4</v>
      </c>
      <c r="D15">
        <v>4</v>
      </c>
      <c r="E15">
        <v>4</v>
      </c>
      <c r="H15" s="6">
        <f>SUM(Table3[[ANLT ]])</f>
        <v>154</v>
      </c>
      <c r="I15" s="6">
        <f>SUM(Table3[QUANGDT])</f>
        <v>52</v>
      </c>
      <c r="J15" s="6">
        <f>SUM(Table3[ANHDT])</f>
        <v>96</v>
      </c>
    </row>
    <row r="16" spans="1:17" x14ac:dyDescent="0.25">
      <c r="A16">
        <v>1</v>
      </c>
      <c r="B16" s="1">
        <v>41702</v>
      </c>
      <c r="C16" s="6">
        <v>4</v>
      </c>
      <c r="D16">
        <v>4</v>
      </c>
      <c r="E16">
        <v>4</v>
      </c>
    </row>
    <row r="17" spans="1:13" x14ac:dyDescent="0.25">
      <c r="A17">
        <v>1</v>
      </c>
      <c r="B17" s="1">
        <v>41703</v>
      </c>
      <c r="C17" s="6">
        <v>4</v>
      </c>
      <c r="D17">
        <v>4</v>
      </c>
      <c r="E17">
        <v>4</v>
      </c>
      <c r="G17" t="s">
        <v>19</v>
      </c>
      <c r="H17" t="s">
        <v>18</v>
      </c>
      <c r="I17" t="s">
        <v>20</v>
      </c>
      <c r="J17" t="s">
        <v>22</v>
      </c>
      <c r="K17" t="s">
        <v>21</v>
      </c>
    </row>
    <row r="18" spans="1:13" x14ac:dyDescent="0.25">
      <c r="A18">
        <v>1</v>
      </c>
      <c r="B18" s="1">
        <v>41704</v>
      </c>
      <c r="C18" s="6">
        <v>4</v>
      </c>
      <c r="D18">
        <v>4</v>
      </c>
      <c r="E18">
        <v>4</v>
      </c>
      <c r="G18" t="s">
        <v>0</v>
      </c>
      <c r="H18" s="7">
        <v>11000000</v>
      </c>
      <c r="I18" s="7">
        <f>(H18/2)*0.8</f>
        <v>4400000</v>
      </c>
      <c r="J18" s="7">
        <f>I18/(31-5)</f>
        <v>169230.76923076922</v>
      </c>
      <c r="K18" s="7">
        <f t="shared" ref="K18:K20" si="9">J18/4</f>
        <v>42307.692307692305</v>
      </c>
      <c r="M18" s="7"/>
    </row>
    <row r="19" spans="1:13" x14ac:dyDescent="0.25">
      <c r="A19">
        <v>1</v>
      </c>
      <c r="B19" s="1">
        <v>41705</v>
      </c>
      <c r="C19" s="6">
        <v>4</v>
      </c>
      <c r="E19">
        <v>4</v>
      </c>
      <c r="G19" s="7" t="s">
        <v>3</v>
      </c>
      <c r="H19" s="7">
        <v>7000000</v>
      </c>
      <c r="I19" s="7">
        <f t="shared" ref="I19:I20" si="10">(H19/2)*0.8</f>
        <v>2800000</v>
      </c>
      <c r="J19" s="7">
        <f t="shared" ref="J18:J20" si="11">I19/(31-5)</f>
        <v>107692.30769230769</v>
      </c>
      <c r="K19" s="7">
        <f t="shared" si="9"/>
        <v>26923.076923076922</v>
      </c>
    </row>
    <row r="20" spans="1:13" x14ac:dyDescent="0.25">
      <c r="A20">
        <v>1</v>
      </c>
      <c r="B20" s="1">
        <v>41706</v>
      </c>
      <c r="C20" s="6">
        <v>1</v>
      </c>
      <c r="G20" s="7" t="s">
        <v>4</v>
      </c>
      <c r="H20" s="7">
        <v>7000000</v>
      </c>
      <c r="I20" s="7">
        <f t="shared" si="10"/>
        <v>2800000</v>
      </c>
      <c r="J20" s="7">
        <f t="shared" si="11"/>
        <v>107692.30769230769</v>
      </c>
      <c r="K20" s="7">
        <f t="shared" si="9"/>
        <v>26923.076923076922</v>
      </c>
    </row>
    <row r="21" spans="1:13" x14ac:dyDescent="0.25">
      <c r="B21" s="1">
        <v>41707</v>
      </c>
      <c r="C21" s="6">
        <v>4</v>
      </c>
    </row>
    <row r="22" spans="1:13" x14ac:dyDescent="0.25">
      <c r="A22">
        <v>2</v>
      </c>
      <c r="B22" s="1">
        <v>41708</v>
      </c>
      <c r="C22" s="6">
        <v>4</v>
      </c>
      <c r="D22">
        <v>4</v>
      </c>
      <c r="E22">
        <v>4</v>
      </c>
    </row>
    <row r="23" spans="1:13" x14ac:dyDescent="0.25">
      <c r="A23">
        <v>2</v>
      </c>
      <c r="B23" s="1">
        <v>41709</v>
      </c>
      <c r="C23" s="6">
        <v>4</v>
      </c>
      <c r="D23">
        <v>4</v>
      </c>
    </row>
    <row r="24" spans="1:13" x14ac:dyDescent="0.25">
      <c r="A24">
        <v>2</v>
      </c>
      <c r="B24" s="1">
        <v>41710</v>
      </c>
      <c r="C24" s="6">
        <v>4</v>
      </c>
      <c r="D24">
        <v>4</v>
      </c>
    </row>
    <row r="25" spans="1:13" x14ac:dyDescent="0.25">
      <c r="A25">
        <v>2</v>
      </c>
      <c r="B25" s="1">
        <v>41711</v>
      </c>
      <c r="C25" s="6">
        <v>4</v>
      </c>
      <c r="D25">
        <v>4</v>
      </c>
      <c r="E25">
        <v>4</v>
      </c>
    </row>
    <row r="26" spans="1:13" x14ac:dyDescent="0.25">
      <c r="A26">
        <v>2</v>
      </c>
      <c r="B26" s="1">
        <v>41712</v>
      </c>
      <c r="C26" s="6">
        <v>4</v>
      </c>
      <c r="D26">
        <v>4</v>
      </c>
      <c r="G26" t="s">
        <v>25</v>
      </c>
      <c r="H26" t="s">
        <v>8</v>
      </c>
      <c r="I26" t="s">
        <v>17</v>
      </c>
      <c r="J26" t="s">
        <v>4</v>
      </c>
    </row>
    <row r="27" spans="1:13" x14ac:dyDescent="0.25">
      <c r="A27">
        <v>2</v>
      </c>
      <c r="B27" s="1">
        <v>41713</v>
      </c>
      <c r="C27" s="6">
        <v>4</v>
      </c>
      <c r="D27">
        <v>4</v>
      </c>
      <c r="G27" s="4" t="s">
        <v>10</v>
      </c>
      <c r="H27" s="7">
        <f>IF(H8&gt;=28,(H8-4)*$K$18,IF(H8&lt;=24,H8 *$K$18,24*$K$18 ))</f>
        <v>1015384.6153846153</v>
      </c>
      <c r="I27" s="7">
        <f t="shared" ref="I27:J33" si="12">IF(I8&gt;=28,(I8-4)*$K$19,IF(I8&lt;=24,I8 *$K$19,24*$K$19 ))</f>
        <v>0</v>
      </c>
      <c r="J27" s="7">
        <f t="shared" ref="J27:J33" si="13">IF(J8&gt;=28,(J8-4)*$K$20,IF(J8&lt;=24,J8 *$K$20,24*$K$20 ))</f>
        <v>646153.84615384613</v>
      </c>
    </row>
    <row r="28" spans="1:13" x14ac:dyDescent="0.25">
      <c r="A28">
        <v>2</v>
      </c>
      <c r="B28" s="1">
        <v>41714</v>
      </c>
      <c r="C28" s="6">
        <v>4</v>
      </c>
      <c r="E28">
        <v>12</v>
      </c>
      <c r="G28" s="4" t="s">
        <v>11</v>
      </c>
      <c r="H28" s="7">
        <f t="shared" ref="H28:H33" si="14">IF(H9&gt;=28,(H9-4)*$K$18,IF(H9&lt;=24,H9 *$K$18,24*$K$18 ))</f>
        <v>1015384.6153846153</v>
      </c>
      <c r="I28" s="7">
        <f t="shared" si="12"/>
        <v>430769.23076923075</v>
      </c>
      <c r="J28" s="7">
        <f>IF(J9&gt;=28,(J9-4)*$K$20,IF(J9&lt;=24,J9 *$K$20,24*$K$20 ))</f>
        <v>538461.5384615385</v>
      </c>
    </row>
    <row r="29" spans="1:13" x14ac:dyDescent="0.25">
      <c r="A29">
        <v>2</v>
      </c>
      <c r="B29" s="1">
        <v>41715</v>
      </c>
      <c r="C29" s="6">
        <v>4</v>
      </c>
      <c r="D29">
        <v>4</v>
      </c>
      <c r="G29" s="4" t="s">
        <v>12</v>
      </c>
      <c r="H29" s="7">
        <f t="shared" si="14"/>
        <v>1015384.6153846153</v>
      </c>
      <c r="I29" s="7">
        <f t="shared" si="12"/>
        <v>646153.84615384613</v>
      </c>
      <c r="J29" s="7">
        <f t="shared" si="13"/>
        <v>538461.5384615385</v>
      </c>
    </row>
    <row r="30" spans="1:13" x14ac:dyDescent="0.25">
      <c r="A30">
        <v>2</v>
      </c>
      <c r="B30" s="1">
        <v>41716</v>
      </c>
      <c r="C30" s="6">
        <v>1</v>
      </c>
      <c r="D30">
        <v>4</v>
      </c>
      <c r="G30" s="4" t="s">
        <v>13</v>
      </c>
      <c r="H30" s="7">
        <f t="shared" si="14"/>
        <v>973076.92307692301</v>
      </c>
      <c r="I30" s="7">
        <f t="shared" si="12"/>
        <v>323076.92307692306</v>
      </c>
      <c r="J30" s="7">
        <f t="shared" si="13"/>
        <v>215384.61538461538</v>
      </c>
    </row>
    <row r="31" spans="1:13" x14ac:dyDescent="0.25">
      <c r="A31">
        <v>2</v>
      </c>
      <c r="B31" s="1">
        <v>41717</v>
      </c>
      <c r="C31" s="6">
        <v>3</v>
      </c>
      <c r="D31">
        <v>4</v>
      </c>
      <c r="G31" s="4" t="s">
        <v>14</v>
      </c>
      <c r="H31" s="7">
        <f t="shared" si="14"/>
        <v>1057692.3076923075</v>
      </c>
      <c r="I31" s="7">
        <f t="shared" si="12"/>
        <v>0</v>
      </c>
      <c r="J31" s="7">
        <f t="shared" si="13"/>
        <v>430769.23076923075</v>
      </c>
      <c r="K31" s="7"/>
    </row>
    <row r="32" spans="1:13" x14ac:dyDescent="0.25">
      <c r="A32">
        <v>2</v>
      </c>
      <c r="B32" s="1">
        <v>41718</v>
      </c>
      <c r="C32" s="6">
        <v>4</v>
      </c>
      <c r="G32" s="4" t="s">
        <v>15</v>
      </c>
      <c r="H32" s="7">
        <f t="shared" si="14"/>
        <v>169230.76923076922</v>
      </c>
      <c r="I32" s="7">
        <f t="shared" si="12"/>
        <v>0</v>
      </c>
      <c r="J32" s="7">
        <f t="shared" si="13"/>
        <v>107692.30769230769</v>
      </c>
    </row>
    <row r="33" spans="1:10" x14ac:dyDescent="0.25">
      <c r="A33">
        <v>2</v>
      </c>
      <c r="B33" s="1">
        <v>41719</v>
      </c>
      <c r="C33" s="6">
        <v>4</v>
      </c>
      <c r="G33" s="4" t="s">
        <v>16</v>
      </c>
      <c r="H33" s="7">
        <f t="shared" si="14"/>
        <v>719230.76923076913</v>
      </c>
      <c r="I33" s="7">
        <f t="shared" si="12"/>
        <v>0</v>
      </c>
      <c r="J33" s="7">
        <f t="shared" si="13"/>
        <v>0</v>
      </c>
    </row>
    <row r="34" spans="1:10" x14ac:dyDescent="0.25">
      <c r="A34">
        <v>2</v>
      </c>
      <c r="B34" s="1">
        <v>41720</v>
      </c>
      <c r="C34" s="6">
        <v>7</v>
      </c>
      <c r="E34">
        <v>8</v>
      </c>
      <c r="G34" s="4"/>
      <c r="H34" s="7">
        <f>SUM(Table6[[ANLT ]])</f>
        <v>5965384.6153846141</v>
      </c>
      <c r="I34" s="7">
        <f>SUM(Table6[[QUANGDT ]])</f>
        <v>1400000</v>
      </c>
      <c r="J34" s="7">
        <f>SUM(Table6[ANHDT])</f>
        <v>2476923.0769230765</v>
      </c>
    </row>
    <row r="35" spans="1:10" x14ac:dyDescent="0.25">
      <c r="B35" s="1">
        <v>41721</v>
      </c>
    </row>
    <row r="36" spans="1:10" x14ac:dyDescent="0.25">
      <c r="A36">
        <v>3</v>
      </c>
      <c r="B36" s="1">
        <v>41722</v>
      </c>
      <c r="C36" s="6">
        <v>4</v>
      </c>
      <c r="E36">
        <v>4</v>
      </c>
      <c r="G36" s="9" t="s">
        <v>24</v>
      </c>
      <c r="H36" s="9"/>
      <c r="I36" s="9"/>
      <c r="J36" s="9"/>
    </row>
    <row r="37" spans="1:10" x14ac:dyDescent="0.25">
      <c r="A37">
        <v>3</v>
      </c>
      <c r="B37" s="1">
        <v>41723</v>
      </c>
      <c r="C37" s="6">
        <v>4</v>
      </c>
      <c r="E37">
        <v>4</v>
      </c>
      <c r="G37" t="s">
        <v>26</v>
      </c>
      <c r="H37" t="s">
        <v>0</v>
      </c>
      <c r="I37" t="s">
        <v>3</v>
      </c>
      <c r="J37" t="s">
        <v>4</v>
      </c>
    </row>
    <row r="38" spans="1:10" x14ac:dyDescent="0.25">
      <c r="A38">
        <v>3</v>
      </c>
      <c r="B38" s="1">
        <v>41724</v>
      </c>
      <c r="C38" s="6">
        <v>4</v>
      </c>
      <c r="E38">
        <v>0</v>
      </c>
      <c r="G38" t="s">
        <v>27</v>
      </c>
      <c r="H38" s="7">
        <f>24*$K$18</f>
        <v>1015384.6153846153</v>
      </c>
      <c r="I38" s="7">
        <f>24*$K$19</f>
        <v>646153.84615384613</v>
      </c>
      <c r="J38" s="7">
        <f>24*$K$19</f>
        <v>646153.84615384613</v>
      </c>
    </row>
    <row r="39" spans="1:10" x14ac:dyDescent="0.25">
      <c r="A39">
        <v>3</v>
      </c>
      <c r="B39" s="1">
        <v>41725</v>
      </c>
      <c r="C39" s="6">
        <v>4</v>
      </c>
      <c r="E39">
        <v>4</v>
      </c>
      <c r="G39" t="s">
        <v>28</v>
      </c>
      <c r="H39" s="7">
        <f t="shared" ref="H39:H42" si="15">24*$K$18</f>
        <v>1015384.6153846153</v>
      </c>
      <c r="I39" s="7">
        <f t="shared" ref="I39:J42" si="16">24*$K$19</f>
        <v>646153.84615384613</v>
      </c>
      <c r="J39" s="7">
        <f t="shared" si="16"/>
        <v>646153.84615384613</v>
      </c>
    </row>
    <row r="40" spans="1:10" x14ac:dyDescent="0.25">
      <c r="A40">
        <v>3</v>
      </c>
      <c r="B40" s="1">
        <v>41726</v>
      </c>
      <c r="C40" s="6">
        <v>3</v>
      </c>
      <c r="E40">
        <v>4</v>
      </c>
      <c r="G40" t="s">
        <v>29</v>
      </c>
      <c r="H40" s="7">
        <f t="shared" si="15"/>
        <v>1015384.6153846153</v>
      </c>
      <c r="I40" s="7">
        <f t="shared" si="16"/>
        <v>646153.84615384613</v>
      </c>
      <c r="J40" s="7">
        <f t="shared" si="16"/>
        <v>646153.84615384613</v>
      </c>
    </row>
    <row r="41" spans="1:10" x14ac:dyDescent="0.25">
      <c r="A41">
        <v>3</v>
      </c>
      <c r="B41" s="1">
        <v>41727</v>
      </c>
      <c r="C41" s="6">
        <v>6</v>
      </c>
      <c r="G41" t="s">
        <v>30</v>
      </c>
      <c r="H41" s="7">
        <f t="shared" si="15"/>
        <v>1015384.6153846153</v>
      </c>
      <c r="I41" s="7">
        <f t="shared" si="16"/>
        <v>646153.84615384613</v>
      </c>
      <c r="J41" s="7">
        <f t="shared" si="16"/>
        <v>646153.84615384613</v>
      </c>
    </row>
    <row r="42" spans="1:10" x14ac:dyDescent="0.25">
      <c r="A42">
        <v>3</v>
      </c>
      <c r="B42" s="1">
        <v>41728</v>
      </c>
      <c r="C42" s="6">
        <v>4</v>
      </c>
      <c r="G42" t="s">
        <v>31</v>
      </c>
      <c r="H42" s="7">
        <f>3*$K$18</f>
        <v>126923.07692307691</v>
      </c>
      <c r="I42" s="7">
        <f>3*$K$19</f>
        <v>80769.230769230766</v>
      </c>
      <c r="J42" s="7">
        <f>3*$K$19</f>
        <v>80769.230769230766</v>
      </c>
    </row>
    <row r="43" spans="1:10" x14ac:dyDescent="0.25">
      <c r="A43">
        <v>3</v>
      </c>
      <c r="B43" s="1">
        <v>41729</v>
      </c>
      <c r="C43" s="6">
        <v>4</v>
      </c>
      <c r="E43">
        <v>4</v>
      </c>
      <c r="H43" s="7">
        <f>SUM(Table8[ANLT])</f>
        <v>4188461.538461538</v>
      </c>
      <c r="I43" s="7">
        <f>SUM(Table8[QUANGDT])</f>
        <v>2665384.6153846155</v>
      </c>
      <c r="J43" s="7">
        <f>SUM(Table8[ANHDT])</f>
        <v>2665384.6153846155</v>
      </c>
    </row>
    <row r="44" spans="1:10" x14ac:dyDescent="0.25">
      <c r="B44" s="1"/>
      <c r="C44" s="6">
        <f>SUM(Table1[ANLT])</f>
        <v>154</v>
      </c>
      <c r="D44" s="6">
        <f>SUM(Table1[QUANGDT])</f>
        <v>52</v>
      </c>
      <c r="E44" s="6">
        <f>SUM(Table1[ANHDT])</f>
        <v>96</v>
      </c>
    </row>
  </sheetData>
  <mergeCells count="3">
    <mergeCell ref="G36:J36"/>
    <mergeCell ref="L2:Q10"/>
    <mergeCell ref="A1:J1"/>
  </mergeCells>
  <pageMargins left="0.7" right="0.7" top="0.75" bottom="0.75" header="0.3" footer="0.3"/>
  <pageSetup orientation="portrait" r:id="rId1"/>
  <legacyDrawing r:id="rId2"/>
  <tableParts count="6">
    <tablePart r:id="rId3"/>
    <tablePart r:id="rId4"/>
    <tablePart r:id="rId5"/>
    <tablePart r:id="rId6"/>
    <tablePart r:id="rId7"/>
    <tablePart r:id="rId8"/>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 AN</dc:creator>
  <cp:lastModifiedBy>LE AN</cp:lastModifiedBy>
  <dcterms:created xsi:type="dcterms:W3CDTF">2014-03-30T14:07:57Z</dcterms:created>
  <dcterms:modified xsi:type="dcterms:W3CDTF">2014-03-30T15:33:21Z</dcterms:modified>
</cp:coreProperties>
</file>