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25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6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2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-480" yWindow="0" windowWidth="25420" windowHeight="14940" tabRatio="695"/>
  </bookViews>
  <sheets>
    <sheet name="PVanalysis" sheetId="145" r:id="rId1"/>
    <sheet name="1" sheetId="66" r:id="rId2"/>
    <sheet name="2" sheetId="116" r:id="rId3"/>
    <sheet name="3" sheetId="117" r:id="rId4"/>
    <sheet name="4" sheetId="118" r:id="rId5"/>
    <sheet name="5" sheetId="119" r:id="rId6"/>
    <sheet name="6" sheetId="120" r:id="rId7"/>
    <sheet name="7" sheetId="121" r:id="rId8"/>
    <sheet name="8" sheetId="122" r:id="rId9"/>
    <sheet name="9" sheetId="123" r:id="rId10"/>
    <sheet name="10" sheetId="124" r:id="rId11"/>
    <sheet name="11" sheetId="125" r:id="rId12"/>
    <sheet name="12" sheetId="126" r:id="rId13"/>
    <sheet name="13" sheetId="127" r:id="rId14"/>
    <sheet name="14" sheetId="128" r:id="rId15"/>
    <sheet name="15" sheetId="129" r:id="rId16"/>
    <sheet name="16" sheetId="130" r:id="rId17"/>
    <sheet name="17" sheetId="131" r:id="rId18"/>
    <sheet name="18" sheetId="155" r:id="rId19"/>
    <sheet name="19" sheetId="151" r:id="rId20"/>
    <sheet name="20" sheetId="152" r:id="rId21"/>
    <sheet name="21" sheetId="153" r:id="rId22"/>
    <sheet name="22" sheetId="156" r:id="rId23"/>
    <sheet name="24" sheetId="158" r:id="rId24"/>
    <sheet name="23" sheetId="157" r:id="rId25"/>
    <sheet name="25" sheetId="159" r:id="rId26"/>
    <sheet name="26" sheetId="160" r:id="rId27"/>
    <sheet name="27" sheetId="154" r:id="rId28"/>
  </sheets>
  <definedNames>
    <definedName name="H2Omass1" localSheetId="18">OFFSET(INDIRECT("'1'!$D$"&amp;'18'!$K$5),0,0,('18'!$K$6-'18'!$K$5+1))</definedName>
    <definedName name="H2Omass1" localSheetId="19">OFFSET(INDIRECT("'1'!$D$"&amp;'19'!$K$5),0,0,('19'!$K$6-'19'!$K$5+1))</definedName>
    <definedName name="H2Omass1" localSheetId="20">OFFSET(INDIRECT("'1'!$D$"&amp;'20'!$K$5),0,0,('20'!$K$6-'20'!$K$5+1))</definedName>
    <definedName name="H2Omass1" localSheetId="21">OFFSET(INDIRECT("'1'!$D$"&amp;'21'!$K$5),0,0,('21'!$K$6-'21'!$K$5+1))</definedName>
    <definedName name="H2Omass1" localSheetId="22">OFFSET(INDIRECT("'1'!$D$"&amp;'22'!$K$5),0,0,('22'!$K$6-'22'!$K$5+1))</definedName>
    <definedName name="H2Omass1" localSheetId="24">OFFSET(INDIRECT("'1'!$D$"&amp;'23'!$K$5),0,0,('23'!$K$6-'23'!$K$5+1))</definedName>
    <definedName name="H2Omass1" localSheetId="23">OFFSET(INDIRECT("'1'!$D$"&amp;'24'!$K$5),0,0,('24'!$K$6-'24'!$K$5+1))</definedName>
    <definedName name="H2Omass1" localSheetId="25">OFFSET(INDIRECT("'1'!$D$"&amp;'25'!$K$5),0,0,('25'!$K$6-'25'!$K$5+1))</definedName>
    <definedName name="H2Omass1" localSheetId="26">OFFSET(INDIRECT("'1'!$D$"&amp;'26'!$K$5),0,0,('26'!$K$6-'26'!$K$5+1))</definedName>
    <definedName name="H2Omass1" localSheetId="27">OFFSET(INDIRECT("'1'!$D$"&amp;'27'!$K$5),0,0,('27'!$K$6-'27'!$K$5+1))</definedName>
    <definedName name="H2Omass1">OFFSET(INDIRECT("'1'!$D$"&amp;'1'!$K$5),0,0,('1'!$K$6-'1'!$K$5+1))</definedName>
    <definedName name="H2Omass2" localSheetId="18">OFFSET(INDIRECT("'1'!$D$"&amp;'18'!$K$7),0,0,('18'!$K$8-'18'!$K$7+1))</definedName>
    <definedName name="H2Omass2" localSheetId="19">OFFSET(INDIRECT("'1'!$D$"&amp;'19'!$K$7),0,0,('19'!$K$8-'19'!$K$7+1))</definedName>
    <definedName name="H2Omass2" localSheetId="20">OFFSET(INDIRECT("'1'!$D$"&amp;'20'!$K$7),0,0,('20'!$K$8-'20'!$K$7+1))</definedName>
    <definedName name="H2Omass2" localSheetId="21">OFFSET(INDIRECT("'1'!$D$"&amp;'21'!$K$7),0,0,('21'!$K$8-'21'!$K$7+1))</definedName>
    <definedName name="H2Omass2" localSheetId="22">OFFSET(INDIRECT("'1'!$D$"&amp;'22'!$K$7),0,0,('22'!$K$8-'22'!$K$7+1))</definedName>
    <definedName name="H2Omass2" localSheetId="24">OFFSET(INDIRECT("'1'!$D$"&amp;'23'!$K$7),0,0,('23'!$K$8-'23'!$K$7+1))</definedName>
    <definedName name="H2Omass2" localSheetId="23">OFFSET(INDIRECT("'1'!$D$"&amp;'24'!$K$7),0,0,('24'!$K$8-'24'!$K$7+1))</definedName>
    <definedName name="H2Omass2" localSheetId="25">OFFSET(INDIRECT("'1'!$D$"&amp;'25'!$K$7),0,0,('25'!$K$8-'25'!$K$7+1))</definedName>
    <definedName name="H2Omass2" localSheetId="26">OFFSET(INDIRECT("'1'!$D$"&amp;'26'!$K$7),0,0,('26'!$K$8-'26'!$K$7+1))</definedName>
    <definedName name="H2Omass2" localSheetId="27">OFFSET(INDIRECT("'1'!$D$"&amp;'27'!$K$7),0,0,('27'!$K$8-'27'!$K$7+1))</definedName>
    <definedName name="H2Omass2">OFFSET(INDIRECT("'1'!$D$"&amp;'1'!$K$7),0,0,('1'!$K$8-'1'!$K$7+1))</definedName>
    <definedName name="mass1" localSheetId="18">OFFSET(INDIRECT("'1'!$C$"&amp;'18'!$K$5),0,0,('18'!$K$6-'18'!$K$5+1))</definedName>
    <definedName name="mass1" localSheetId="19">OFFSET(INDIRECT("'1'!$C$"&amp;'19'!$K$5),0,0,('19'!$K$6-'19'!$K$5+1))</definedName>
    <definedName name="mass1" localSheetId="20">OFFSET(INDIRECT("'1'!$C$"&amp;'20'!$K$5),0,0,('20'!$K$6-'20'!$K$5+1))</definedName>
    <definedName name="mass1" localSheetId="21">OFFSET(INDIRECT("'1'!$C$"&amp;'21'!$K$5),0,0,('21'!$K$6-'21'!$K$5+1))</definedName>
    <definedName name="mass1" localSheetId="22">OFFSET(INDIRECT("'1'!$C$"&amp;'22'!$K$5),0,0,('22'!$K$6-'22'!$K$5+1))</definedName>
    <definedName name="mass1" localSheetId="24">OFFSET(INDIRECT("'1'!$C$"&amp;'23'!$K$5),0,0,('23'!$K$6-'23'!$K$5+1))</definedName>
    <definedName name="mass1" localSheetId="23">OFFSET(INDIRECT("'1'!$C$"&amp;'24'!$K$5),0,0,('24'!$K$6-'24'!$K$5+1))</definedName>
    <definedName name="mass1" localSheetId="25">OFFSET(INDIRECT("'1'!$C$"&amp;'25'!$K$5),0,0,('25'!$K$6-'25'!$K$5+1))</definedName>
    <definedName name="mass1" localSheetId="26">OFFSET(INDIRECT("'1'!$C$"&amp;'26'!$K$5),0,0,('26'!$K$6-'26'!$K$5+1))</definedName>
    <definedName name="mass1" localSheetId="27">OFFSET(INDIRECT("'1'!$C$"&amp;'27'!$K$5),0,0,('27'!$K$6-'27'!$K$5+1))</definedName>
    <definedName name="mass1">OFFSET(INDIRECT("'1'!$C$"&amp;'1'!$K$5),0,0,('1'!$K$6-'1'!$K$5+1))</definedName>
    <definedName name="OneMinusRWC1" localSheetId="18">OFFSET(INDIRECT("'1'!$F$"&amp;'18'!$K$5),0,0,('18'!$K$6-'18'!$K$5+1))</definedName>
    <definedName name="OneMinusRWC1" localSheetId="19">OFFSET(INDIRECT("'1'!$F$"&amp;'19'!$K$5),0,0,('19'!$K$6-'19'!$K$5+1))</definedName>
    <definedName name="OneMinusRWC1" localSheetId="20">OFFSET(INDIRECT("'1'!$F$"&amp;'20'!$K$5),0,0,('20'!$K$6-'20'!$K$5+1))</definedName>
    <definedName name="OneMinusRWC1" localSheetId="21">OFFSET(INDIRECT("'1'!$F$"&amp;'21'!$K$5),0,0,('21'!$K$6-'21'!$K$5+1))</definedName>
    <definedName name="OneMinusRWC1" localSheetId="22">OFFSET(INDIRECT("'1'!$F$"&amp;'22'!$K$5),0,0,('22'!$K$6-'22'!$K$5+1))</definedName>
    <definedName name="OneMinusRWC1" localSheetId="24">OFFSET(INDIRECT("'1'!$F$"&amp;'23'!$K$5),0,0,('23'!$K$6-'23'!$K$5+1))</definedName>
    <definedName name="OneMinusRWC1" localSheetId="23">OFFSET(INDIRECT("'1'!$F$"&amp;'24'!$K$5),0,0,('24'!$K$6-'24'!$K$5+1))</definedName>
    <definedName name="OneMinusRWC1" localSheetId="25">OFFSET(INDIRECT("'1'!$F$"&amp;'25'!$K$5),0,0,('25'!$K$6-'25'!$K$5+1))</definedName>
    <definedName name="OneMinusRWC1" localSheetId="26">OFFSET(INDIRECT("'1'!$F$"&amp;'26'!$K$5),0,0,('26'!$K$6-'26'!$K$5+1))</definedName>
    <definedName name="OneMinusRWC1" localSheetId="27">OFFSET(INDIRECT("'1'!$F$"&amp;'27'!$K$5),0,0,('27'!$K$6-'27'!$K$5+1))</definedName>
    <definedName name="OneMinusRWC1">OFFSET(INDIRECT("'1'!$F$"&amp;'1'!$K$5),0,0,('1'!$K$6-'1'!$K$5+1))</definedName>
    <definedName name="OneMinusRWC2" localSheetId="18">OFFSET(INDIRECT("'1'!$F$"&amp;'18'!$K$7),0,0,('18'!$K$8-'18'!$K$7+1))</definedName>
    <definedName name="OneMinusRWC2" localSheetId="19">OFFSET(INDIRECT("'1'!$F$"&amp;'19'!$K$7),0,0,('19'!$K$8-'19'!$K$7+1))</definedName>
    <definedName name="OneMinusRWC2" localSheetId="20">OFFSET(INDIRECT("'1'!$F$"&amp;'20'!$K$7),0,0,('20'!$K$8-'20'!$K$7+1))</definedName>
    <definedName name="OneMinusRWC2" localSheetId="21">OFFSET(INDIRECT("'1'!$F$"&amp;'21'!$K$7),0,0,('21'!$K$8-'21'!$K$7+1))</definedName>
    <definedName name="OneMinusRWC2" localSheetId="22">OFFSET(INDIRECT("'1'!$F$"&amp;'22'!$K$7),0,0,('22'!$K$8-'22'!$K$7+1))</definedName>
    <definedName name="OneMinusRWC2" localSheetId="24">OFFSET(INDIRECT("'1'!$F$"&amp;'23'!$K$7),0,0,('23'!$K$8-'23'!$K$7+1))</definedName>
    <definedName name="OneMinusRWC2" localSheetId="23">OFFSET(INDIRECT("'1'!$F$"&amp;'24'!$K$7),0,0,('24'!$K$8-'24'!$K$7+1))</definedName>
    <definedName name="OneMinusRWC2" localSheetId="25">OFFSET(INDIRECT("'1'!$F$"&amp;'25'!$K$7),0,0,('25'!$K$8-'25'!$K$7+1))</definedName>
    <definedName name="OneMinusRWC2" localSheetId="26">OFFSET(INDIRECT("'1'!$F$"&amp;'26'!$K$7),0,0,('26'!$K$8-'26'!$K$7+1))</definedName>
    <definedName name="OneMinusRWC2" localSheetId="27">OFFSET(INDIRECT("'1'!$F$"&amp;'27'!$K$7),0,0,('27'!$K$8-'27'!$K$7+1))</definedName>
    <definedName name="OneMinusRWC2">OFFSET(INDIRECT("'1'!$F$"&amp;'1'!$K$7),0,0,('1'!$K$8-'1'!$K$7+1))</definedName>
    <definedName name="OneOverPsi1" localSheetId="18">OFFSET(INDIRECT("'1'!$B$"&amp;'18'!$K$5),0,0,('18'!$K$6-'18'!$K$5+1))</definedName>
    <definedName name="OneOverPsi1" localSheetId="19">OFFSET(INDIRECT("'1'!$B$"&amp;'19'!$K$5),0,0,('19'!$K$6-'19'!$K$5+1))</definedName>
    <definedName name="OneOverPsi1" localSheetId="20">OFFSET(INDIRECT("'1'!$B$"&amp;'20'!$K$5),0,0,('20'!$K$6-'20'!$K$5+1))</definedName>
    <definedName name="OneOverPsi1" localSheetId="21">OFFSET(INDIRECT("'1'!$B$"&amp;'21'!$K$5),0,0,('21'!$K$6-'21'!$K$5+1))</definedName>
    <definedName name="OneOverPsi1" localSheetId="22">OFFSET(INDIRECT("'1'!$B$"&amp;'22'!$K$5),0,0,('22'!$K$6-'22'!$K$5+1))</definedName>
    <definedName name="OneOverPsi1" localSheetId="24">OFFSET(INDIRECT("'1'!$B$"&amp;'23'!$K$5),0,0,('23'!$K$6-'23'!$K$5+1))</definedName>
    <definedName name="OneOverPsi1" localSheetId="23">OFFSET(INDIRECT("'1'!$B$"&amp;'24'!$K$5),0,0,('24'!$K$6-'24'!$K$5+1))</definedName>
    <definedName name="OneOverPsi1" localSheetId="25">OFFSET(INDIRECT("'1'!$B$"&amp;'25'!$K$5),0,0,('25'!$K$6-'25'!$K$5+1))</definedName>
    <definedName name="OneOverPsi1" localSheetId="26">OFFSET(INDIRECT("'1'!$B$"&amp;'26'!$K$5),0,0,('26'!$K$6-'26'!$K$5+1))</definedName>
    <definedName name="OneOverPsi1" localSheetId="27">OFFSET(INDIRECT("'1'!$B$"&amp;'27'!$K$5),0,0,('27'!$K$6-'27'!$K$5+1))</definedName>
    <definedName name="OneOverPsi1">OFFSET(INDIRECT("'1'!$B$"&amp;'1'!$K$5),0,0,('1'!$K$6-'1'!$K$5+1))</definedName>
    <definedName name="OneOverPsi2" localSheetId="18">OFFSET(INDIRECT("'1'!$B$"&amp;'18'!$K$7),0,0,('18'!$K$8-'18'!$K$7+1))</definedName>
    <definedName name="OneOverPsi2" localSheetId="19">OFFSET(INDIRECT("'1'!$B$"&amp;'19'!$K$7),0,0,('19'!$K$8-'19'!$K$7+1))</definedName>
    <definedName name="OneOverPsi2" localSheetId="20">OFFSET(INDIRECT("'1'!$B$"&amp;'20'!$K$7),0,0,('20'!$K$8-'20'!$K$7+1))</definedName>
    <definedName name="OneOverPsi2" localSheetId="21">OFFSET(INDIRECT("'1'!$B$"&amp;'21'!$K$7),0,0,('21'!$K$8-'21'!$K$7+1))</definedName>
    <definedName name="OneOverPsi2" localSheetId="22">OFFSET(INDIRECT("'1'!$B$"&amp;'22'!$K$7),0,0,('22'!$K$8-'22'!$K$7+1))</definedName>
    <definedName name="OneOverPsi2" localSheetId="24">OFFSET(INDIRECT("'1'!$B$"&amp;'23'!$K$7),0,0,('23'!$K$8-'23'!$K$7+1))</definedName>
    <definedName name="OneOverPsi2" localSheetId="23">OFFSET(INDIRECT("'1'!$B$"&amp;'24'!$K$7),0,0,('24'!$K$8-'24'!$K$7+1))</definedName>
    <definedName name="OneOverPsi2" localSheetId="25">OFFSET(INDIRECT("'1'!$B$"&amp;'25'!$K$7),0,0,('25'!$K$8-'25'!$K$7+1))</definedName>
    <definedName name="OneOverPsi2" localSheetId="26">OFFSET(INDIRECT("'1'!$B$"&amp;'26'!$K$7),0,0,('26'!$K$8-'26'!$K$7+1))</definedName>
    <definedName name="OneOverPsi2" localSheetId="27">OFFSET(INDIRECT("'1'!$B$"&amp;'27'!$K$7),0,0,('27'!$K$8-'27'!$K$7+1))</definedName>
    <definedName name="OneOverPsi2">OFFSET(INDIRECT("'1'!$B$"&amp;'1'!$K$7),0,0,('1'!$K$8-'1'!$K$7+1))</definedName>
    <definedName name="psimpa1" localSheetId="18">OFFSET(INDIRECT("'1'!$E$"&amp;'18'!$K$5),0,0,('18'!$K$6-'18'!$K$5+1))</definedName>
    <definedName name="psimpa1" localSheetId="19">OFFSET(INDIRECT("'1'!$E$"&amp;'19'!$K$5),0,0,('19'!$K$6-'19'!$K$5+1))</definedName>
    <definedName name="psimpa1" localSheetId="20">OFFSET(INDIRECT("'1'!$E$"&amp;'20'!$K$5),0,0,('20'!$K$6-'20'!$K$5+1))</definedName>
    <definedName name="psimpa1" localSheetId="21">OFFSET(INDIRECT("'1'!$E$"&amp;'21'!$K$5),0,0,('21'!$K$6-'21'!$K$5+1))</definedName>
    <definedName name="psimpa1" localSheetId="22">OFFSET(INDIRECT("'1'!$E$"&amp;'22'!$K$5),0,0,('22'!$K$6-'22'!$K$5+1))</definedName>
    <definedName name="psimpa1" localSheetId="24">OFFSET(INDIRECT("'1'!$E$"&amp;'23'!$K$5),0,0,('23'!$K$6-'23'!$K$5+1))</definedName>
    <definedName name="psimpa1" localSheetId="23">OFFSET(INDIRECT("'1'!$E$"&amp;'24'!$K$5),0,0,('24'!$K$6-'24'!$K$5+1))</definedName>
    <definedName name="psimpa1" localSheetId="25">OFFSET(INDIRECT("'1'!$E$"&amp;'25'!$K$5),0,0,('25'!$K$6-'25'!$K$5+1))</definedName>
    <definedName name="psimpa1" localSheetId="26">OFFSET(INDIRECT("'1'!$E$"&amp;'26'!$K$5),0,0,('26'!$K$6-'26'!$K$5+1))</definedName>
    <definedName name="psimpa1" localSheetId="27">OFFSET(INDIRECT("'1'!$E$"&amp;'27'!$K$5),0,0,('27'!$K$6-'27'!$K$5+1))</definedName>
    <definedName name="psimpa1">OFFSET(INDIRECT("'1'!$E$"&amp;'1'!$K$5),0,0,('1'!$K$6-'1'!$K$5+1))</definedName>
    <definedName name="psimpa2" localSheetId="18">OFFSET(INDIRECT("'1'!$E$"&amp;'18'!$K$7),0,0,('18'!$K$8-'18'!$K$7+1))</definedName>
    <definedName name="psimpa2" localSheetId="19">OFFSET(INDIRECT("'1'!$E$"&amp;'19'!$K$7),0,0,('19'!$K$8-'19'!$K$7+1))</definedName>
    <definedName name="psimpa2" localSheetId="20">OFFSET(INDIRECT("'1'!$E$"&amp;'20'!$K$7),0,0,('20'!$K$8-'20'!$K$7+1))</definedName>
    <definedName name="psimpa2" localSheetId="21">OFFSET(INDIRECT("'1'!$E$"&amp;'21'!$K$7),0,0,('21'!$K$8-'21'!$K$7+1))</definedName>
    <definedName name="psimpa2" localSheetId="22">OFFSET(INDIRECT("'1'!$E$"&amp;'22'!$K$7),0,0,('22'!$K$8-'22'!$K$7+1))</definedName>
    <definedName name="psimpa2" localSheetId="24">OFFSET(INDIRECT("'1'!$E$"&amp;'23'!$K$7),0,0,('23'!$K$8-'23'!$K$7+1))</definedName>
    <definedName name="psimpa2" localSheetId="23">OFFSET(INDIRECT("'1'!$E$"&amp;'24'!$K$7),0,0,('24'!$K$8-'24'!$K$7+1))</definedName>
    <definedName name="psimpa2" localSheetId="25">OFFSET(INDIRECT("'1'!$E$"&amp;'25'!$K$7),0,0,('25'!$K$8-'25'!$K$7+1))</definedName>
    <definedName name="psimpa2" localSheetId="26">OFFSET(INDIRECT("'1'!$E$"&amp;'26'!$K$7),0,0,('26'!$K$8-'26'!$K$7+1))</definedName>
    <definedName name="psimpa2" localSheetId="27">OFFSET(INDIRECT("'1'!$E$"&amp;'27'!$K$7),0,0,('27'!$K$8-'27'!$K$7+1))</definedName>
    <definedName name="psimpa2">OFFSET(INDIRECT("'1'!$E$"&amp;'1'!$K$7),0,0,('1'!$K$8-'1'!$K$7+1))</definedName>
    <definedName name="PsiP1" localSheetId="18">OFFSET(INDIRECT("'1'!$I$"&amp;'18'!$K$5),0,0,('18'!$K$6-'18'!$K$5+1))</definedName>
    <definedName name="PsiP1" localSheetId="19">OFFSET(INDIRECT("'1'!$I$"&amp;'19'!$K$5),0,0,('19'!$K$6-'19'!$K$5+1))</definedName>
    <definedName name="PsiP1" localSheetId="20">OFFSET(INDIRECT("'1'!$I$"&amp;'20'!$K$5),0,0,('20'!$K$6-'20'!$K$5+1))</definedName>
    <definedName name="PsiP1" localSheetId="21">OFFSET(INDIRECT("'1'!$I$"&amp;'21'!$K$5),0,0,('21'!$K$6-'21'!$K$5+1))</definedName>
    <definedName name="PsiP1" localSheetId="22">OFFSET(INDIRECT("'1'!$I$"&amp;'22'!$K$5),0,0,('22'!$K$6-'22'!$K$5+1))</definedName>
    <definedName name="PsiP1" localSheetId="24">OFFSET(INDIRECT("'1'!$I$"&amp;'23'!$K$5),0,0,('23'!$K$6-'23'!$K$5+1))</definedName>
    <definedName name="PsiP1" localSheetId="23">OFFSET(INDIRECT("'1'!$I$"&amp;'24'!$K$5),0,0,('24'!$K$6-'24'!$K$5+1))</definedName>
    <definedName name="PsiP1" localSheetId="25">OFFSET(INDIRECT("'1'!$I$"&amp;'25'!$K$5),0,0,('25'!$K$6-'25'!$K$5+1))</definedName>
    <definedName name="PsiP1" localSheetId="26">OFFSET(INDIRECT("'1'!$I$"&amp;'26'!$K$5),0,0,('26'!$K$6-'26'!$K$5+1))</definedName>
    <definedName name="PsiP1" localSheetId="27">OFFSET(INDIRECT("'1'!$I$"&amp;'27'!$K$5),0,0,('27'!$K$6-'27'!$K$5+1))</definedName>
    <definedName name="PsiP1">OFFSET(INDIRECT("'1'!$I$"&amp;'1'!$K$5),0,0,('1'!$K$6-'1'!$K$5+1))</definedName>
    <definedName name="PsiP2" localSheetId="18">OFFSET(INDIRECT("'1'!$I$"&amp;'18'!$K$7),0,0,('18'!$K$8-'18'!$K$7+1))</definedName>
    <definedName name="PsiP2" localSheetId="19">OFFSET(INDIRECT("'1'!$I$"&amp;'19'!$K$7),0,0,('19'!$K$8-'19'!$K$7+1))</definedName>
    <definedName name="PsiP2" localSheetId="20">OFFSET(INDIRECT("'1'!$I$"&amp;'20'!$K$7),0,0,('20'!$K$8-'20'!$K$7+1))</definedName>
    <definedName name="PsiP2" localSheetId="21">OFFSET(INDIRECT("'1'!$I$"&amp;'21'!$K$7),0,0,('21'!$K$8-'21'!$K$7+1))</definedName>
    <definedName name="PsiP2" localSheetId="22">OFFSET(INDIRECT("'1'!$I$"&amp;'22'!$K$7),0,0,('22'!$K$8-'22'!$K$7+1))</definedName>
    <definedName name="PsiP2" localSheetId="24">OFFSET(INDIRECT("'1'!$I$"&amp;'23'!$K$7),0,0,('23'!$K$8-'23'!$K$7+1))</definedName>
    <definedName name="PsiP2" localSheetId="23">OFFSET(INDIRECT("'1'!$I$"&amp;'24'!$K$7),0,0,('24'!$K$8-'24'!$K$7+1))</definedName>
    <definedName name="PsiP2" localSheetId="25">OFFSET(INDIRECT("'1'!$I$"&amp;'25'!$K$7),0,0,('25'!$K$8-'25'!$K$7+1))</definedName>
    <definedName name="PsiP2" localSheetId="26">OFFSET(INDIRECT("'1'!$I$"&amp;'26'!$K$7),0,0,('26'!$K$8-'26'!$K$7+1))</definedName>
    <definedName name="PsiP2" localSheetId="27">OFFSET(INDIRECT("'1'!$I$"&amp;'27'!$K$7),0,0,('27'!$K$8-'27'!$K$7+1))</definedName>
    <definedName name="PsiP2">OFFSET(INDIRECT("'1'!$I$"&amp;'1'!$K$7),0,0,('1'!$K$8-'1'!$K$7+1))</definedName>
    <definedName name="PsiS1" localSheetId="18">OFFSET(INDIRECT("'1'!$H$"&amp;'18'!$K$5),0,0,('18'!$K$6-'18'!$K$5+1))</definedName>
    <definedName name="PsiS1" localSheetId="19">OFFSET(INDIRECT("'1'!$H$"&amp;'19'!$K$5),0,0,('19'!$K$6-'19'!$K$5+1))</definedName>
    <definedName name="PsiS1" localSheetId="20">OFFSET(INDIRECT("'1'!$H$"&amp;'20'!$K$5),0,0,('20'!$K$6-'20'!$K$5+1))</definedName>
    <definedName name="PsiS1" localSheetId="21">OFFSET(INDIRECT("'1'!$H$"&amp;'21'!$K$5),0,0,('21'!$K$6-'21'!$K$5+1))</definedName>
    <definedName name="PsiS1" localSheetId="22">OFFSET(INDIRECT("'1'!$H$"&amp;'22'!$K$5),0,0,('22'!$K$6-'22'!$K$5+1))</definedName>
    <definedName name="PsiS1" localSheetId="24">OFFSET(INDIRECT("'1'!$H$"&amp;'23'!$K$5),0,0,('23'!$K$6-'23'!$K$5+1))</definedName>
    <definedName name="PsiS1" localSheetId="23">OFFSET(INDIRECT("'1'!$H$"&amp;'24'!$K$5),0,0,('24'!$K$6-'24'!$K$5+1))</definedName>
    <definedName name="PsiS1" localSheetId="25">OFFSET(INDIRECT("'1'!$H$"&amp;'25'!$K$5),0,0,('25'!$K$6-'25'!$K$5+1))</definedName>
    <definedName name="PsiS1" localSheetId="26">OFFSET(INDIRECT("'1'!$H$"&amp;'26'!$K$5),0,0,('26'!$K$6-'26'!$K$5+1))</definedName>
    <definedName name="PsiS1" localSheetId="27">OFFSET(INDIRECT("'1'!$H$"&amp;'27'!$K$5),0,0,('27'!$K$6-'27'!$K$5+1))</definedName>
    <definedName name="PsiS1">OFFSET(INDIRECT("'1'!$H$"&amp;'1'!$K$5),0,0,('1'!$K$6-'1'!$K$5+1))</definedName>
    <definedName name="PsiS2" localSheetId="18">OFFSET(INDIRECT("'1'!$H$"&amp;'18'!$K$7),0,0,('18'!$K$8-'18'!$K$7+1))</definedName>
    <definedName name="PsiS2" localSheetId="19">OFFSET(INDIRECT("'1'!$H$"&amp;'19'!$K$7),0,0,('19'!$K$8-'19'!$K$7+1))</definedName>
    <definedName name="PsiS2" localSheetId="20">OFFSET(INDIRECT("'1'!$H$"&amp;'20'!$K$7),0,0,('20'!$K$8-'20'!$K$7+1))</definedName>
    <definedName name="PsiS2" localSheetId="21">OFFSET(INDIRECT("'1'!$H$"&amp;'21'!$K$7),0,0,('21'!$K$8-'21'!$K$7+1))</definedName>
    <definedName name="PsiS2" localSheetId="22">OFFSET(INDIRECT("'1'!$H$"&amp;'22'!$K$7),0,0,('22'!$K$8-'22'!$K$7+1))</definedName>
    <definedName name="PsiS2" localSheetId="24">OFFSET(INDIRECT("'1'!$H$"&amp;'23'!$K$7),0,0,('23'!$K$8-'23'!$K$7+1))</definedName>
    <definedName name="PsiS2" localSheetId="23">OFFSET(INDIRECT("'1'!$H$"&amp;'24'!$K$7),0,0,('24'!$K$8-'24'!$K$7+1))</definedName>
    <definedName name="PsiS2" localSheetId="25">OFFSET(INDIRECT("'1'!$H$"&amp;'25'!$K$7),0,0,('25'!$K$8-'25'!$K$7+1))</definedName>
    <definedName name="PsiS2" localSheetId="26">OFFSET(INDIRECT("'1'!$H$"&amp;'26'!$K$7),0,0,('26'!$K$8-'26'!$K$7+1))</definedName>
    <definedName name="PsiS2" localSheetId="27">OFFSET(INDIRECT("'1'!$H$"&amp;'27'!$K$7),0,0,('27'!$K$8-'27'!$K$7+1))</definedName>
    <definedName name="PsiS2">OFFSET(INDIRECT("'1'!$H$"&amp;'1'!$K$7),0,0,('1'!$K$8-'1'!$K$7+1))</definedName>
    <definedName name="RWCdec1" localSheetId="18">OFFSET(INDIRECT("'1'!$G$"&amp;'18'!$K$5),0,0,('18'!$K$6-'18'!$K$5+1))</definedName>
    <definedName name="RWCdec1" localSheetId="19">OFFSET(INDIRECT("'1'!$G$"&amp;'19'!$K$5),0,0,('19'!$K$6-'19'!$K$5+1))</definedName>
    <definedName name="RWCdec1" localSheetId="20">OFFSET(INDIRECT("'1'!$G$"&amp;'20'!$K$5),0,0,('20'!$K$6-'20'!$K$5+1))</definedName>
    <definedName name="RWCdec1" localSheetId="21">OFFSET(INDIRECT("'1'!$G$"&amp;'21'!$K$5),0,0,('21'!$K$6-'21'!$K$5+1))</definedName>
    <definedName name="RWCdec1" localSheetId="22">OFFSET(INDIRECT("'1'!$G$"&amp;'22'!$K$5),0,0,('22'!$K$6-'22'!$K$5+1))</definedName>
    <definedName name="RWCdec1" localSheetId="24">OFFSET(INDIRECT("'1'!$G$"&amp;'23'!$K$5),0,0,('23'!$K$6-'23'!$K$5+1))</definedName>
    <definedName name="RWCdec1" localSheetId="23">OFFSET(INDIRECT("'1'!$G$"&amp;'24'!$K$5),0,0,('24'!$K$6-'24'!$K$5+1))</definedName>
    <definedName name="RWCdec1" localSheetId="25">OFFSET(INDIRECT("'1'!$G$"&amp;'25'!$K$5),0,0,('25'!$K$6-'25'!$K$5+1))</definedName>
    <definedName name="RWCdec1" localSheetId="26">OFFSET(INDIRECT("'1'!$G$"&amp;'26'!$K$5),0,0,('26'!$K$6-'26'!$K$5+1))</definedName>
    <definedName name="RWCdec1" localSheetId="27">OFFSET(INDIRECT("'1'!$G$"&amp;'27'!$K$5),0,0,('27'!$K$6-'27'!$K$5+1))</definedName>
    <definedName name="RWCdec1">OFFSET(INDIRECT("'1'!$G$"&amp;'1'!$K$5),0,0,('1'!$K$6-'1'!$K$5+1))</definedName>
    <definedName name="RWCdec2" localSheetId="18">OFFSET(INDIRECT("'1'!$G$"&amp;'18'!$K$7),0,0,('18'!$K$8-'18'!$K$7+1))</definedName>
    <definedName name="RWCdec2" localSheetId="19">OFFSET(INDIRECT("'1'!$G$"&amp;'19'!$K$7),0,0,('19'!$K$8-'19'!$K$7+1))</definedName>
    <definedName name="RWCdec2" localSheetId="20">OFFSET(INDIRECT("'1'!$G$"&amp;'20'!$K$7),0,0,('20'!$K$8-'20'!$K$7+1))</definedName>
    <definedName name="RWCdec2" localSheetId="21">OFFSET(INDIRECT("'1'!$G$"&amp;'21'!$K$7),0,0,('21'!$K$8-'21'!$K$7+1))</definedName>
    <definedName name="RWCdec2" localSheetId="22">OFFSET(INDIRECT("'1'!$G$"&amp;'22'!$K$7),0,0,('22'!$K$8-'22'!$K$7+1))</definedName>
    <definedName name="RWCdec2" localSheetId="24">OFFSET(INDIRECT("'1'!$G$"&amp;'23'!$K$7),0,0,('23'!$K$8-'23'!$K$7+1))</definedName>
    <definedName name="RWCdec2" localSheetId="23">OFFSET(INDIRECT("'1'!$G$"&amp;'24'!$K$7),0,0,('24'!$K$8-'24'!$K$7+1))</definedName>
    <definedName name="RWCdec2" localSheetId="25">OFFSET(INDIRECT("'1'!$G$"&amp;'25'!$K$7),0,0,('25'!$K$8-'25'!$K$7+1))</definedName>
    <definedName name="RWCdec2" localSheetId="26">OFFSET(INDIRECT("'1'!$G$"&amp;'26'!$K$7),0,0,('26'!$K$8-'26'!$K$7+1))</definedName>
    <definedName name="RWCdec2" localSheetId="27">OFFSET(INDIRECT("'1'!$G$"&amp;'27'!$K$7),0,0,('27'!$K$8-'27'!$K$7+1))</definedName>
    <definedName name="RWCdec2">OFFSET(INDIRECT("'1'!$G$"&amp;'1'!$K$7),0,0,('1'!$K$8-'1'!$K$7+1))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45" l="1"/>
  <c r="G3" i="145"/>
  <c r="H3" i="145"/>
  <c r="I3" i="145"/>
  <c r="AC3" i="145"/>
  <c r="AD3" i="145"/>
  <c r="AE3" i="145"/>
  <c r="F3" i="145"/>
  <c r="F29" i="145"/>
  <c r="H29" i="145"/>
  <c r="I29" i="145"/>
  <c r="AC29" i="145"/>
  <c r="AD29" i="145"/>
  <c r="AE29" i="145"/>
  <c r="G29" i="145"/>
  <c r="G20" i="145"/>
  <c r="H20" i="145"/>
  <c r="I20" i="145"/>
  <c r="AC20" i="145"/>
  <c r="AD20" i="145"/>
  <c r="AE20" i="145"/>
  <c r="G21" i="145"/>
  <c r="H21" i="145"/>
  <c r="I21" i="145"/>
  <c r="AC21" i="145"/>
  <c r="AD21" i="145"/>
  <c r="AE21" i="145"/>
  <c r="G22" i="145"/>
  <c r="H22" i="145"/>
  <c r="I22" i="145"/>
  <c r="AC22" i="145"/>
  <c r="AD22" i="145"/>
  <c r="AE22" i="145"/>
  <c r="G23" i="145"/>
  <c r="H23" i="145"/>
  <c r="I23" i="145"/>
  <c r="AC23" i="145"/>
  <c r="AD23" i="145"/>
  <c r="AE23" i="145"/>
  <c r="G24" i="145"/>
  <c r="H24" i="145"/>
  <c r="I24" i="145"/>
  <c r="AC24" i="145"/>
  <c r="AD24" i="145"/>
  <c r="AE24" i="145"/>
  <c r="G25" i="145"/>
  <c r="H25" i="145"/>
  <c r="I25" i="145"/>
  <c r="AC25" i="145"/>
  <c r="AD25" i="145"/>
  <c r="AE25" i="145"/>
  <c r="G26" i="145"/>
  <c r="H26" i="145"/>
  <c r="I26" i="145"/>
  <c r="AC26" i="145"/>
  <c r="AD26" i="145"/>
  <c r="AE26" i="145"/>
  <c r="G27" i="145"/>
  <c r="H27" i="145"/>
  <c r="I27" i="145"/>
  <c r="AC27" i="145"/>
  <c r="AD27" i="145"/>
  <c r="AE27" i="145"/>
  <c r="G28" i="145"/>
  <c r="H28" i="145"/>
  <c r="I28" i="145"/>
  <c r="AC28" i="145"/>
  <c r="AD28" i="145"/>
  <c r="AE28" i="145"/>
  <c r="F28" i="145"/>
  <c r="F27" i="145"/>
  <c r="F26" i="145"/>
  <c r="F25" i="145"/>
  <c r="F24" i="145"/>
  <c r="F23" i="145"/>
  <c r="F21" i="145"/>
  <c r="F20" i="145"/>
  <c r="F5" i="145"/>
  <c r="F6" i="145"/>
  <c r="F7" i="145"/>
  <c r="F8" i="145"/>
  <c r="F9" i="145"/>
  <c r="F10" i="145"/>
  <c r="F11" i="145"/>
  <c r="F12" i="145"/>
  <c r="F13" i="145"/>
  <c r="F14" i="145"/>
  <c r="F15" i="145"/>
  <c r="F16" i="145"/>
  <c r="F17" i="145"/>
  <c r="F18" i="145"/>
  <c r="F19" i="145"/>
  <c r="F4" i="145"/>
  <c r="G5" i="145"/>
  <c r="H5" i="145"/>
  <c r="I5" i="145"/>
  <c r="AC5" i="145"/>
  <c r="AD5" i="145"/>
  <c r="AE5" i="145"/>
  <c r="G6" i="145"/>
  <c r="H6" i="145"/>
  <c r="I6" i="145"/>
  <c r="AC6" i="145"/>
  <c r="AD6" i="145"/>
  <c r="AE6" i="145"/>
  <c r="G7" i="145"/>
  <c r="H7" i="145"/>
  <c r="I7" i="145"/>
  <c r="AC7" i="145"/>
  <c r="AD7" i="145"/>
  <c r="AE7" i="145"/>
  <c r="G8" i="145"/>
  <c r="H8" i="145"/>
  <c r="I8" i="145"/>
  <c r="AC8" i="145"/>
  <c r="AD8" i="145"/>
  <c r="AE8" i="145"/>
  <c r="G9" i="145"/>
  <c r="H9" i="145"/>
  <c r="I9" i="145"/>
  <c r="AC9" i="145"/>
  <c r="AD9" i="145"/>
  <c r="AE9" i="145"/>
  <c r="G10" i="145"/>
  <c r="H10" i="145"/>
  <c r="I10" i="145"/>
  <c r="AC10" i="145"/>
  <c r="AD10" i="145"/>
  <c r="AE10" i="145"/>
  <c r="G11" i="145"/>
  <c r="H11" i="145"/>
  <c r="I11" i="145"/>
  <c r="AC11" i="145"/>
  <c r="AD11" i="145"/>
  <c r="AE11" i="145"/>
  <c r="G12" i="145"/>
  <c r="H12" i="145"/>
  <c r="I12" i="145"/>
  <c r="AC12" i="145"/>
  <c r="AD12" i="145"/>
  <c r="AE12" i="145"/>
  <c r="G13" i="145"/>
  <c r="H13" i="145"/>
  <c r="I13" i="145"/>
  <c r="AC13" i="145"/>
  <c r="AD13" i="145"/>
  <c r="AE13" i="145"/>
  <c r="G14" i="145"/>
  <c r="H14" i="145"/>
  <c r="I14" i="145"/>
  <c r="AC14" i="145"/>
  <c r="AD14" i="145"/>
  <c r="AE14" i="145"/>
  <c r="G15" i="145"/>
  <c r="H15" i="145"/>
  <c r="I15" i="145"/>
  <c r="AC15" i="145"/>
  <c r="AD15" i="145"/>
  <c r="AE15" i="145"/>
  <c r="G16" i="145"/>
  <c r="H16" i="145"/>
  <c r="I16" i="145"/>
  <c r="AC16" i="145"/>
  <c r="AD16" i="145"/>
  <c r="AE16" i="145"/>
  <c r="G17" i="145"/>
  <c r="H17" i="145"/>
  <c r="I17" i="145"/>
  <c r="AC17" i="145"/>
  <c r="AD17" i="145"/>
  <c r="AE17" i="145"/>
  <c r="G18" i="145"/>
  <c r="H18" i="145"/>
  <c r="I18" i="145"/>
  <c r="AC18" i="145"/>
  <c r="AD18" i="145"/>
  <c r="AE18" i="145"/>
  <c r="G19" i="145"/>
  <c r="H19" i="145"/>
  <c r="I19" i="145"/>
  <c r="AC19" i="145"/>
  <c r="AD19" i="145"/>
  <c r="AE19" i="145"/>
  <c r="G4" i="145"/>
  <c r="H4" i="145"/>
  <c r="I4" i="145"/>
  <c r="AC4" i="145"/>
  <c r="AD4" i="145"/>
  <c r="AE4" i="145"/>
  <c r="I25" i="160"/>
  <c r="H25" i="160"/>
  <c r="F25" i="160"/>
  <c r="E25" i="160"/>
  <c r="D25" i="160"/>
  <c r="C25" i="160"/>
  <c r="I24" i="160"/>
  <c r="H24" i="160"/>
  <c r="G24" i="160"/>
  <c r="F24" i="160"/>
  <c r="E24" i="160"/>
  <c r="D24" i="160"/>
  <c r="C24" i="160"/>
  <c r="I23" i="160"/>
  <c r="H23" i="160"/>
  <c r="G23" i="160"/>
  <c r="F23" i="160"/>
  <c r="E23" i="160"/>
  <c r="D23" i="160"/>
  <c r="C23" i="160"/>
  <c r="I22" i="160"/>
  <c r="H22" i="160"/>
  <c r="G22" i="160"/>
  <c r="F22" i="160"/>
  <c r="E22" i="160"/>
  <c r="D22" i="160"/>
  <c r="C22" i="160"/>
  <c r="I21" i="160"/>
  <c r="H21" i="160"/>
  <c r="G21" i="160"/>
  <c r="F21" i="160"/>
  <c r="E21" i="160"/>
  <c r="D21" i="160"/>
  <c r="C21" i="160"/>
  <c r="I20" i="160"/>
  <c r="H20" i="160"/>
  <c r="G20" i="160"/>
  <c r="F20" i="160"/>
  <c r="E20" i="160"/>
  <c r="D20" i="160"/>
  <c r="C20" i="160"/>
  <c r="I19" i="160"/>
  <c r="H19" i="160"/>
  <c r="G19" i="160"/>
  <c r="F19" i="160"/>
  <c r="E19" i="160"/>
  <c r="D19" i="160"/>
  <c r="C19" i="160"/>
  <c r="I18" i="160"/>
  <c r="H18" i="160"/>
  <c r="G18" i="160"/>
  <c r="F18" i="160"/>
  <c r="D8" i="160"/>
  <c r="D9" i="160"/>
  <c r="D10" i="160"/>
  <c r="D11" i="160"/>
  <c r="D12" i="160"/>
  <c r="D13" i="160"/>
  <c r="D14" i="160"/>
  <c r="D15" i="160"/>
  <c r="D16" i="160"/>
  <c r="D17" i="160"/>
  <c r="E8" i="160"/>
  <c r="E9" i="160"/>
  <c r="E10" i="160"/>
  <c r="E11" i="160"/>
  <c r="E12" i="160"/>
  <c r="E13" i="160"/>
  <c r="E14" i="160"/>
  <c r="E15" i="160"/>
  <c r="E16" i="160"/>
  <c r="E17" i="160"/>
  <c r="H40" i="160"/>
  <c r="E18" i="160"/>
  <c r="D18" i="160"/>
  <c r="C18" i="160"/>
  <c r="C17" i="160"/>
  <c r="C16" i="160"/>
  <c r="C15" i="160"/>
  <c r="C14" i="160"/>
  <c r="C13" i="160"/>
  <c r="C12" i="160"/>
  <c r="C11" i="160"/>
  <c r="C10" i="160"/>
  <c r="C9" i="160"/>
  <c r="C8" i="160"/>
  <c r="E7" i="160"/>
  <c r="D7" i="160"/>
  <c r="C7" i="160"/>
  <c r="E6" i="160"/>
  <c r="D6" i="160"/>
  <c r="C6" i="160"/>
  <c r="E5" i="160"/>
  <c r="D5" i="160"/>
  <c r="C5" i="160"/>
  <c r="I25" i="159"/>
  <c r="H25" i="159"/>
  <c r="F25" i="159"/>
  <c r="E25" i="159"/>
  <c r="D25" i="159"/>
  <c r="C25" i="159"/>
  <c r="I24" i="159"/>
  <c r="H24" i="159"/>
  <c r="G24" i="159"/>
  <c r="F24" i="159"/>
  <c r="E24" i="159"/>
  <c r="D24" i="159"/>
  <c r="C24" i="159"/>
  <c r="I23" i="159"/>
  <c r="H23" i="159"/>
  <c r="G23" i="159"/>
  <c r="F23" i="159"/>
  <c r="E23" i="159"/>
  <c r="D23" i="159"/>
  <c r="C23" i="159"/>
  <c r="I22" i="159"/>
  <c r="H22" i="159"/>
  <c r="G22" i="159"/>
  <c r="F22" i="159"/>
  <c r="E22" i="159"/>
  <c r="D22" i="159"/>
  <c r="C22" i="159"/>
  <c r="I21" i="159"/>
  <c r="H21" i="159"/>
  <c r="G21" i="159"/>
  <c r="F21" i="159"/>
  <c r="E21" i="159"/>
  <c r="D21" i="159"/>
  <c r="C21" i="159"/>
  <c r="I20" i="159"/>
  <c r="H20" i="159"/>
  <c r="G20" i="159"/>
  <c r="F20" i="159"/>
  <c r="D6" i="159"/>
  <c r="D7" i="159"/>
  <c r="D8" i="159"/>
  <c r="D9" i="159"/>
  <c r="D10" i="159"/>
  <c r="D11" i="159"/>
  <c r="D12" i="159"/>
  <c r="D13" i="159"/>
  <c r="D14" i="159"/>
  <c r="D15" i="159"/>
  <c r="D16" i="159"/>
  <c r="D17" i="159"/>
  <c r="D18" i="159"/>
  <c r="D19" i="159"/>
  <c r="E6" i="159"/>
  <c r="E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D42" i="159"/>
  <c r="E20" i="159"/>
  <c r="D20" i="159"/>
  <c r="C20" i="159"/>
  <c r="I19" i="159"/>
  <c r="H19" i="159"/>
  <c r="G19" i="159"/>
  <c r="F19" i="159"/>
  <c r="C19" i="159"/>
  <c r="I18" i="159"/>
  <c r="H18" i="159"/>
  <c r="G18" i="159"/>
  <c r="F18" i="159"/>
  <c r="C18" i="159"/>
  <c r="C17" i="159"/>
  <c r="C16" i="159"/>
  <c r="C15" i="159"/>
  <c r="C14" i="159"/>
  <c r="C13" i="159"/>
  <c r="C12" i="159"/>
  <c r="C11" i="159"/>
  <c r="C10" i="159"/>
  <c r="C9" i="159"/>
  <c r="C8" i="159"/>
  <c r="C7" i="159"/>
  <c r="C6" i="159"/>
  <c r="E5" i="159"/>
  <c r="D5" i="159"/>
  <c r="C5" i="159"/>
  <c r="I25" i="158"/>
  <c r="H25" i="158"/>
  <c r="F25" i="158"/>
  <c r="E25" i="158"/>
  <c r="D25" i="158"/>
  <c r="C25" i="158"/>
  <c r="I24" i="158"/>
  <c r="H24" i="158"/>
  <c r="G24" i="158"/>
  <c r="F24" i="158"/>
  <c r="E24" i="158"/>
  <c r="D24" i="158"/>
  <c r="C24" i="158"/>
  <c r="I23" i="158"/>
  <c r="H23" i="158"/>
  <c r="G23" i="158"/>
  <c r="F23" i="158"/>
  <c r="E23" i="158"/>
  <c r="D23" i="158"/>
  <c r="C23" i="158"/>
  <c r="I22" i="158"/>
  <c r="H22" i="158"/>
  <c r="G22" i="158"/>
  <c r="F22" i="158"/>
  <c r="E22" i="158"/>
  <c r="D22" i="158"/>
  <c r="C22" i="158"/>
  <c r="E21" i="158"/>
  <c r="D21" i="158"/>
  <c r="C21" i="158"/>
  <c r="E20" i="158"/>
  <c r="D20" i="158"/>
  <c r="C20" i="158"/>
  <c r="E19" i="158"/>
  <c r="D19" i="158"/>
  <c r="C19" i="158"/>
  <c r="E18" i="158"/>
  <c r="D18" i="158"/>
  <c r="C18" i="158"/>
  <c r="E17" i="158"/>
  <c r="D17" i="158"/>
  <c r="C17" i="158"/>
  <c r="E16" i="158"/>
  <c r="D16" i="158"/>
  <c r="C16" i="158"/>
  <c r="E15" i="158"/>
  <c r="D15" i="158"/>
  <c r="C15" i="158"/>
  <c r="E14" i="158"/>
  <c r="D14" i="158"/>
  <c r="C14" i="158"/>
  <c r="E13" i="158"/>
  <c r="D13" i="158"/>
  <c r="C13" i="158"/>
  <c r="E12" i="158"/>
  <c r="D12" i="158"/>
  <c r="C12" i="158"/>
  <c r="E11" i="158"/>
  <c r="D11" i="158"/>
  <c r="C11" i="158"/>
  <c r="E10" i="158"/>
  <c r="D10" i="158"/>
  <c r="C10" i="158"/>
  <c r="E9" i="158"/>
  <c r="D9" i="158"/>
  <c r="C9" i="158"/>
  <c r="E8" i="158"/>
  <c r="D8" i="158"/>
  <c r="C8" i="158"/>
  <c r="E7" i="158"/>
  <c r="D7" i="158"/>
  <c r="C7" i="158"/>
  <c r="E6" i="158"/>
  <c r="D6" i="158"/>
  <c r="C6" i="158"/>
  <c r="E5" i="158"/>
  <c r="D5" i="158"/>
  <c r="C5" i="158"/>
  <c r="I25" i="157"/>
  <c r="H25" i="157"/>
  <c r="F25" i="157"/>
  <c r="E25" i="157"/>
  <c r="D25" i="157"/>
  <c r="C25" i="157"/>
  <c r="I24" i="157"/>
  <c r="H24" i="157"/>
  <c r="G24" i="157"/>
  <c r="F24" i="157"/>
  <c r="E24" i="157"/>
  <c r="D24" i="157"/>
  <c r="C24" i="157"/>
  <c r="I23" i="157"/>
  <c r="H23" i="157"/>
  <c r="G23" i="157"/>
  <c r="F23" i="157"/>
  <c r="E23" i="157"/>
  <c r="D23" i="157"/>
  <c r="C23" i="157"/>
  <c r="I22" i="157"/>
  <c r="H22" i="157"/>
  <c r="G22" i="157"/>
  <c r="F22" i="157"/>
  <c r="E22" i="157"/>
  <c r="D22" i="157"/>
  <c r="C22" i="157"/>
  <c r="E21" i="157"/>
  <c r="D21" i="157"/>
  <c r="C21" i="157"/>
  <c r="E20" i="157"/>
  <c r="D20" i="157"/>
  <c r="C20" i="157"/>
  <c r="E19" i="157"/>
  <c r="D19" i="157"/>
  <c r="C19" i="157"/>
  <c r="E18" i="157"/>
  <c r="D18" i="157"/>
  <c r="C18" i="157"/>
  <c r="E17" i="157"/>
  <c r="D17" i="157"/>
  <c r="C17" i="157"/>
  <c r="E16" i="157"/>
  <c r="D16" i="157"/>
  <c r="C16" i="157"/>
  <c r="E15" i="157"/>
  <c r="D15" i="157"/>
  <c r="C15" i="157"/>
  <c r="E14" i="157"/>
  <c r="D14" i="157"/>
  <c r="C14" i="157"/>
  <c r="E13" i="157"/>
  <c r="D13" i="157"/>
  <c r="C13" i="157"/>
  <c r="E12" i="157"/>
  <c r="D12" i="157"/>
  <c r="C12" i="157"/>
  <c r="E11" i="157"/>
  <c r="D11" i="157"/>
  <c r="C11" i="157"/>
  <c r="E10" i="157"/>
  <c r="D10" i="157"/>
  <c r="C10" i="157"/>
  <c r="E9" i="157"/>
  <c r="D9" i="157"/>
  <c r="C9" i="157"/>
  <c r="E8" i="157"/>
  <c r="D8" i="157"/>
  <c r="C8" i="157"/>
  <c r="E7" i="157"/>
  <c r="D7" i="157"/>
  <c r="C7" i="157"/>
  <c r="E6" i="157"/>
  <c r="D6" i="157"/>
  <c r="C6" i="157"/>
  <c r="E5" i="157"/>
  <c r="D5" i="157"/>
  <c r="C5" i="157"/>
  <c r="I25" i="156"/>
  <c r="H25" i="156"/>
  <c r="F25" i="156"/>
  <c r="E25" i="156"/>
  <c r="D25" i="156"/>
  <c r="C25" i="156"/>
  <c r="I24" i="156"/>
  <c r="H24" i="156"/>
  <c r="G24" i="156"/>
  <c r="F24" i="156"/>
  <c r="E24" i="156"/>
  <c r="D24" i="156"/>
  <c r="C24" i="156"/>
  <c r="I23" i="156"/>
  <c r="H23" i="156"/>
  <c r="G23" i="156"/>
  <c r="F23" i="156"/>
  <c r="E23" i="156"/>
  <c r="D23" i="156"/>
  <c r="C23" i="156"/>
  <c r="I22" i="156"/>
  <c r="H22" i="156"/>
  <c r="G22" i="156"/>
  <c r="F22" i="156"/>
  <c r="E22" i="156"/>
  <c r="D22" i="156"/>
  <c r="C22" i="156"/>
  <c r="E21" i="156"/>
  <c r="D21" i="156"/>
  <c r="C21" i="156"/>
  <c r="E20" i="156"/>
  <c r="D20" i="156"/>
  <c r="C20" i="156"/>
  <c r="E19" i="156"/>
  <c r="D19" i="156"/>
  <c r="C19" i="156"/>
  <c r="E18" i="156"/>
  <c r="D18" i="156"/>
  <c r="C18" i="156"/>
  <c r="E17" i="156"/>
  <c r="D17" i="156"/>
  <c r="C17" i="156"/>
  <c r="E16" i="156"/>
  <c r="D16" i="156"/>
  <c r="C16" i="156"/>
  <c r="E15" i="156"/>
  <c r="D15" i="156"/>
  <c r="C15" i="156"/>
  <c r="E14" i="156"/>
  <c r="D14" i="156"/>
  <c r="C14" i="156"/>
  <c r="E13" i="156"/>
  <c r="D13" i="156"/>
  <c r="C13" i="156"/>
  <c r="E12" i="156"/>
  <c r="D12" i="156"/>
  <c r="C12" i="156"/>
  <c r="E11" i="156"/>
  <c r="D11" i="156"/>
  <c r="C11" i="156"/>
  <c r="E10" i="156"/>
  <c r="D10" i="156"/>
  <c r="C10" i="156"/>
  <c r="E9" i="156"/>
  <c r="D9" i="156"/>
  <c r="C9" i="156"/>
  <c r="E8" i="156"/>
  <c r="D8" i="156"/>
  <c r="C8" i="156"/>
  <c r="E7" i="156"/>
  <c r="D7" i="156"/>
  <c r="C7" i="156"/>
  <c r="E6" i="156"/>
  <c r="D6" i="156"/>
  <c r="C6" i="156"/>
  <c r="E5" i="156"/>
  <c r="D5" i="156"/>
  <c r="C5" i="156"/>
  <c r="I25" i="155"/>
  <c r="H25" i="155"/>
  <c r="F25" i="155"/>
  <c r="E25" i="155"/>
  <c r="D25" i="155"/>
  <c r="C25" i="155"/>
  <c r="I24" i="155"/>
  <c r="H24" i="155"/>
  <c r="G24" i="155"/>
  <c r="F24" i="155"/>
  <c r="E24" i="155"/>
  <c r="D24" i="155"/>
  <c r="C24" i="155"/>
  <c r="I23" i="155"/>
  <c r="H23" i="155"/>
  <c r="G23" i="155"/>
  <c r="F23" i="155"/>
  <c r="E23" i="155"/>
  <c r="D23" i="155"/>
  <c r="C23" i="155"/>
  <c r="I22" i="155"/>
  <c r="H22" i="155"/>
  <c r="G22" i="155"/>
  <c r="F22" i="155"/>
  <c r="E22" i="155"/>
  <c r="D22" i="155"/>
  <c r="C22" i="155"/>
  <c r="I21" i="155"/>
  <c r="H21" i="155"/>
  <c r="G21" i="155"/>
  <c r="F21" i="155"/>
  <c r="E21" i="155"/>
  <c r="D21" i="155"/>
  <c r="C21" i="155"/>
  <c r="I20" i="155"/>
  <c r="H20" i="155"/>
  <c r="G20" i="155"/>
  <c r="F20" i="155"/>
  <c r="D6" i="155"/>
  <c r="D7" i="155"/>
  <c r="D8" i="155"/>
  <c r="D9" i="155"/>
  <c r="D10" i="155"/>
  <c r="D11" i="155"/>
  <c r="D12" i="155"/>
  <c r="D13" i="155"/>
  <c r="D14" i="155"/>
  <c r="D15" i="155"/>
  <c r="D16" i="155"/>
  <c r="D17" i="155"/>
  <c r="D18" i="155"/>
  <c r="D19" i="155"/>
  <c r="E6" i="155"/>
  <c r="E7" i="155"/>
  <c r="E8" i="155"/>
  <c r="E9" i="155"/>
  <c r="E10" i="155"/>
  <c r="E11" i="155"/>
  <c r="E12" i="155"/>
  <c r="E13" i="155"/>
  <c r="E14" i="155"/>
  <c r="E15" i="155"/>
  <c r="E16" i="155"/>
  <c r="E17" i="155"/>
  <c r="E18" i="155"/>
  <c r="E19" i="155"/>
  <c r="D42" i="155"/>
  <c r="E20" i="155"/>
  <c r="D20" i="155"/>
  <c r="C20" i="155"/>
  <c r="I19" i="155"/>
  <c r="H19" i="155"/>
  <c r="G19" i="155"/>
  <c r="F19" i="155"/>
  <c r="C19" i="155"/>
  <c r="I18" i="155"/>
  <c r="H18" i="155"/>
  <c r="G18" i="155"/>
  <c r="F18" i="155"/>
  <c r="C18" i="155"/>
  <c r="I17" i="155"/>
  <c r="H17" i="155"/>
  <c r="G17" i="155"/>
  <c r="F17" i="155"/>
  <c r="C17" i="155"/>
  <c r="I16" i="155"/>
  <c r="H16" i="155"/>
  <c r="G16" i="155"/>
  <c r="F16" i="155"/>
  <c r="C16" i="155"/>
  <c r="C15" i="155"/>
  <c r="C14" i="155"/>
  <c r="C13" i="155"/>
  <c r="C12" i="155"/>
  <c r="C11" i="155"/>
  <c r="C10" i="155"/>
  <c r="C9" i="155"/>
  <c r="C8" i="155"/>
  <c r="C7" i="155"/>
  <c r="C6" i="155"/>
  <c r="E5" i="155"/>
  <c r="D5" i="155"/>
  <c r="C5" i="155"/>
  <c r="I25" i="154"/>
  <c r="H25" i="154"/>
  <c r="F25" i="154"/>
  <c r="E25" i="154"/>
  <c r="D25" i="154"/>
  <c r="C25" i="154"/>
  <c r="I24" i="154"/>
  <c r="H24" i="154"/>
  <c r="G24" i="154"/>
  <c r="F24" i="154"/>
  <c r="E24" i="154"/>
  <c r="D24" i="154"/>
  <c r="C24" i="154"/>
  <c r="I23" i="154"/>
  <c r="H23" i="154"/>
  <c r="G23" i="154"/>
  <c r="F23" i="154"/>
  <c r="E23" i="154"/>
  <c r="D23" i="154"/>
  <c r="C23" i="154"/>
  <c r="I22" i="154"/>
  <c r="H22" i="154"/>
  <c r="G22" i="154"/>
  <c r="F22" i="154"/>
  <c r="F20" i="154"/>
  <c r="F21" i="154"/>
  <c r="D7" i="154"/>
  <c r="D8" i="154"/>
  <c r="D9" i="154"/>
  <c r="D10" i="154"/>
  <c r="D11" i="154"/>
  <c r="D12" i="154"/>
  <c r="D13" i="154"/>
  <c r="D14" i="154"/>
  <c r="D15" i="154"/>
  <c r="D16" i="154"/>
  <c r="D17" i="154"/>
  <c r="D18" i="154"/>
  <c r="D19" i="154"/>
  <c r="D20" i="154"/>
  <c r="E7" i="154"/>
  <c r="E8" i="154"/>
  <c r="E9" i="154"/>
  <c r="E10" i="154"/>
  <c r="E11" i="154"/>
  <c r="E12" i="154"/>
  <c r="E13" i="154"/>
  <c r="E14" i="154"/>
  <c r="E15" i="154"/>
  <c r="E16" i="154"/>
  <c r="E17" i="154"/>
  <c r="E18" i="154"/>
  <c r="E19" i="154"/>
  <c r="E20" i="154"/>
  <c r="E42" i="154"/>
  <c r="E22" i="154"/>
  <c r="D22" i="154"/>
  <c r="C22" i="154"/>
  <c r="I21" i="154"/>
  <c r="H21" i="154"/>
  <c r="G21" i="154"/>
  <c r="E21" i="154"/>
  <c r="D21" i="154"/>
  <c r="C21" i="154"/>
  <c r="I20" i="154"/>
  <c r="H20" i="154"/>
  <c r="G20" i="154"/>
  <c r="C20" i="154"/>
  <c r="C19" i="154"/>
  <c r="I18" i="154"/>
  <c r="H18" i="154"/>
  <c r="G18" i="154"/>
  <c r="F18" i="154"/>
  <c r="C18" i="154"/>
  <c r="C17" i="154"/>
  <c r="C16" i="154"/>
  <c r="C15" i="154"/>
  <c r="C14" i="154"/>
  <c r="C13" i="154"/>
  <c r="C12" i="154"/>
  <c r="C11" i="154"/>
  <c r="C10" i="154"/>
  <c r="C9" i="154"/>
  <c r="C8" i="154"/>
  <c r="C7" i="154"/>
  <c r="E6" i="154"/>
  <c r="D6" i="154"/>
  <c r="C6" i="154"/>
  <c r="E5" i="154"/>
  <c r="D5" i="154"/>
  <c r="C5" i="154"/>
  <c r="I25" i="153"/>
  <c r="H25" i="153"/>
  <c r="F25" i="153"/>
  <c r="E25" i="153"/>
  <c r="D25" i="153"/>
  <c r="C25" i="153"/>
  <c r="I24" i="153"/>
  <c r="H24" i="153"/>
  <c r="G24" i="153"/>
  <c r="F24" i="153"/>
  <c r="E24" i="153"/>
  <c r="D24" i="153"/>
  <c r="C24" i="153"/>
  <c r="I23" i="153"/>
  <c r="H23" i="153"/>
  <c r="G23" i="153"/>
  <c r="F23" i="153"/>
  <c r="E23" i="153"/>
  <c r="D23" i="153"/>
  <c r="C23" i="153"/>
  <c r="I22" i="153"/>
  <c r="H22" i="153"/>
  <c r="G22" i="153"/>
  <c r="F22" i="153"/>
  <c r="E22" i="153"/>
  <c r="D22" i="153"/>
  <c r="C22" i="153"/>
  <c r="I21" i="153"/>
  <c r="H21" i="153"/>
  <c r="G21" i="153"/>
  <c r="F21" i="153"/>
  <c r="E21" i="153"/>
  <c r="D21" i="153"/>
  <c r="C21" i="153"/>
  <c r="I20" i="153"/>
  <c r="H20" i="153"/>
  <c r="G20" i="153"/>
  <c r="F20" i="153"/>
  <c r="E20" i="153"/>
  <c r="D20" i="153"/>
  <c r="C20" i="153"/>
  <c r="I19" i="153"/>
  <c r="H19" i="153"/>
  <c r="G19" i="153"/>
  <c r="F19" i="153"/>
  <c r="E19" i="153"/>
  <c r="D19" i="153"/>
  <c r="C19" i="153"/>
  <c r="I18" i="153"/>
  <c r="H18" i="153"/>
  <c r="G18" i="153"/>
  <c r="F18" i="153"/>
  <c r="E18" i="153"/>
  <c r="D18" i="153"/>
  <c r="C18" i="153"/>
  <c r="I17" i="153"/>
  <c r="H17" i="153"/>
  <c r="G17" i="153"/>
  <c r="F17" i="153"/>
  <c r="E17" i="153"/>
  <c r="D17" i="153"/>
  <c r="C17" i="153"/>
  <c r="I16" i="153"/>
  <c r="H16" i="153"/>
  <c r="G16" i="153"/>
  <c r="F16" i="153"/>
  <c r="E16" i="153"/>
  <c r="D16" i="153"/>
  <c r="C16" i="153"/>
  <c r="I15" i="153"/>
  <c r="H15" i="153"/>
  <c r="G15" i="153"/>
  <c r="F15" i="153"/>
  <c r="E15" i="153"/>
  <c r="D15" i="153"/>
  <c r="C15" i="153"/>
  <c r="E14" i="153"/>
  <c r="D14" i="153"/>
  <c r="C14" i="153"/>
  <c r="E13" i="153"/>
  <c r="D13" i="153"/>
  <c r="C13" i="153"/>
  <c r="E12" i="153"/>
  <c r="D12" i="153"/>
  <c r="C12" i="153"/>
  <c r="E11" i="153"/>
  <c r="D11" i="153"/>
  <c r="C11" i="153"/>
  <c r="E10" i="153"/>
  <c r="D10" i="153"/>
  <c r="C10" i="153"/>
  <c r="E9" i="153"/>
  <c r="D9" i="153"/>
  <c r="C9" i="153"/>
  <c r="E8" i="153"/>
  <c r="D8" i="153"/>
  <c r="C8" i="153"/>
  <c r="E7" i="153"/>
  <c r="D7" i="153"/>
  <c r="C7" i="153"/>
  <c r="E6" i="153"/>
  <c r="D6" i="153"/>
  <c r="C6" i="153"/>
  <c r="E5" i="153"/>
  <c r="D5" i="153"/>
  <c r="C5" i="153"/>
  <c r="I25" i="152"/>
  <c r="H25" i="152"/>
  <c r="F25" i="152"/>
  <c r="E25" i="152"/>
  <c r="D25" i="152"/>
  <c r="C25" i="152"/>
  <c r="I24" i="152"/>
  <c r="H24" i="152"/>
  <c r="G24" i="152"/>
  <c r="F24" i="152"/>
  <c r="E24" i="152"/>
  <c r="D24" i="152"/>
  <c r="C24" i="152"/>
  <c r="I23" i="152"/>
  <c r="H23" i="152"/>
  <c r="G23" i="152"/>
  <c r="F23" i="152"/>
  <c r="E23" i="152"/>
  <c r="D23" i="152"/>
  <c r="C23" i="152"/>
  <c r="I22" i="152"/>
  <c r="H22" i="152"/>
  <c r="G22" i="152"/>
  <c r="F22" i="152"/>
  <c r="E22" i="152"/>
  <c r="D22" i="152"/>
  <c r="C22" i="152"/>
  <c r="I21" i="152"/>
  <c r="H21" i="152"/>
  <c r="G21" i="152"/>
  <c r="F21" i="152"/>
  <c r="E21" i="152"/>
  <c r="D21" i="152"/>
  <c r="C21" i="152"/>
  <c r="I20" i="152"/>
  <c r="H20" i="152"/>
  <c r="G20" i="152"/>
  <c r="F20" i="152"/>
  <c r="E20" i="152"/>
  <c r="D20" i="152"/>
  <c r="C20" i="152"/>
  <c r="I19" i="152"/>
  <c r="H19" i="152"/>
  <c r="G19" i="152"/>
  <c r="F19" i="152"/>
  <c r="E19" i="152"/>
  <c r="D19" i="152"/>
  <c r="C19" i="152"/>
  <c r="I18" i="152"/>
  <c r="H18" i="152"/>
  <c r="G18" i="152"/>
  <c r="F18" i="152"/>
  <c r="D8" i="152"/>
  <c r="D9" i="152"/>
  <c r="D10" i="152"/>
  <c r="D11" i="152"/>
  <c r="D12" i="152"/>
  <c r="D13" i="152"/>
  <c r="D14" i="152"/>
  <c r="D15" i="152"/>
  <c r="D16" i="152"/>
  <c r="D17" i="152"/>
  <c r="E8" i="152"/>
  <c r="E9" i="152"/>
  <c r="E10" i="152"/>
  <c r="E11" i="152"/>
  <c r="E12" i="152"/>
  <c r="E13" i="152"/>
  <c r="E14" i="152"/>
  <c r="E15" i="152"/>
  <c r="E16" i="152"/>
  <c r="E17" i="152"/>
  <c r="H40" i="152"/>
  <c r="E18" i="152"/>
  <c r="D18" i="152"/>
  <c r="C18" i="152"/>
  <c r="I17" i="152"/>
  <c r="H17" i="152"/>
  <c r="G17" i="152"/>
  <c r="F17" i="152"/>
  <c r="C17" i="152"/>
  <c r="I16" i="152"/>
  <c r="H16" i="152"/>
  <c r="G16" i="152"/>
  <c r="F16" i="152"/>
  <c r="C16" i="152"/>
  <c r="I15" i="152"/>
  <c r="H15" i="152"/>
  <c r="G15" i="152"/>
  <c r="F15" i="152"/>
  <c r="C15" i="152"/>
  <c r="I14" i="152"/>
  <c r="H14" i="152"/>
  <c r="G14" i="152"/>
  <c r="F14" i="152"/>
  <c r="C14" i="152"/>
  <c r="I13" i="152"/>
  <c r="H13" i="152"/>
  <c r="G13" i="152"/>
  <c r="F13" i="152"/>
  <c r="C13" i="152"/>
  <c r="C12" i="152"/>
  <c r="C11" i="152"/>
  <c r="C10" i="152"/>
  <c r="C9" i="152"/>
  <c r="C8" i="152"/>
  <c r="E7" i="152"/>
  <c r="D7" i="152"/>
  <c r="C7" i="152"/>
  <c r="E6" i="152"/>
  <c r="D6" i="152"/>
  <c r="C6" i="152"/>
  <c r="E5" i="152"/>
  <c r="D5" i="152"/>
  <c r="C5" i="152"/>
  <c r="I25" i="151"/>
  <c r="H25" i="151"/>
  <c r="F25" i="151"/>
  <c r="E25" i="151"/>
  <c r="D25" i="151"/>
  <c r="C25" i="151"/>
  <c r="I24" i="151"/>
  <c r="H24" i="151"/>
  <c r="G24" i="151"/>
  <c r="F24" i="151"/>
  <c r="E24" i="151"/>
  <c r="D24" i="151"/>
  <c r="C24" i="151"/>
  <c r="I23" i="151"/>
  <c r="H23" i="151"/>
  <c r="G23" i="151"/>
  <c r="F23" i="151"/>
  <c r="E23" i="151"/>
  <c r="D23" i="151"/>
  <c r="C23" i="151"/>
  <c r="I22" i="151"/>
  <c r="H22" i="151"/>
  <c r="G22" i="151"/>
  <c r="F22" i="151"/>
  <c r="E22" i="151"/>
  <c r="D22" i="151"/>
  <c r="C22" i="151"/>
  <c r="I21" i="151"/>
  <c r="H21" i="151"/>
  <c r="G21" i="151"/>
  <c r="F21" i="151"/>
  <c r="E21" i="151"/>
  <c r="D21" i="151"/>
  <c r="C21" i="151"/>
  <c r="I20" i="151"/>
  <c r="H20" i="151"/>
  <c r="G20" i="151"/>
  <c r="F20" i="151"/>
  <c r="E20" i="151"/>
  <c r="D20" i="151"/>
  <c r="C20" i="151"/>
  <c r="I19" i="151"/>
  <c r="H19" i="151"/>
  <c r="G19" i="151"/>
  <c r="F19" i="151"/>
  <c r="E19" i="151"/>
  <c r="D19" i="151"/>
  <c r="C19" i="151"/>
  <c r="I18" i="151"/>
  <c r="H18" i="151"/>
  <c r="G18" i="151"/>
  <c r="F18" i="151"/>
  <c r="E18" i="151"/>
  <c r="D18" i="151"/>
  <c r="C18" i="151"/>
  <c r="I17" i="151"/>
  <c r="H17" i="151"/>
  <c r="G17" i="151"/>
  <c r="F17" i="151"/>
  <c r="E17" i="151"/>
  <c r="D17" i="151"/>
  <c r="C17" i="151"/>
  <c r="I16" i="151"/>
  <c r="H16" i="151"/>
  <c r="G16" i="151"/>
  <c r="F16" i="151"/>
  <c r="D6" i="151"/>
  <c r="D7" i="151"/>
  <c r="D8" i="151"/>
  <c r="D9" i="151"/>
  <c r="D10" i="151"/>
  <c r="D11" i="151"/>
  <c r="D12" i="151"/>
  <c r="D13" i="151"/>
  <c r="D14" i="151"/>
  <c r="D15" i="151"/>
  <c r="E6" i="151"/>
  <c r="E7" i="151"/>
  <c r="E8" i="151"/>
  <c r="E9" i="151"/>
  <c r="E10" i="151"/>
  <c r="E11" i="151"/>
  <c r="E12" i="151"/>
  <c r="E13" i="151"/>
  <c r="E14" i="151"/>
  <c r="E15" i="151"/>
  <c r="D38" i="151"/>
  <c r="E16" i="151"/>
  <c r="D16" i="151"/>
  <c r="C16" i="151"/>
  <c r="I15" i="151"/>
  <c r="H15" i="151"/>
  <c r="G15" i="151"/>
  <c r="F15" i="151"/>
  <c r="C15" i="151"/>
  <c r="I14" i="151"/>
  <c r="H14" i="151"/>
  <c r="G14" i="151"/>
  <c r="F14" i="151"/>
  <c r="C14" i="151"/>
  <c r="C13" i="151"/>
  <c r="C12" i="151"/>
  <c r="C11" i="151"/>
  <c r="C10" i="151"/>
  <c r="C9" i="151"/>
  <c r="C8" i="151"/>
  <c r="C7" i="151"/>
  <c r="C6" i="151"/>
  <c r="E5" i="151"/>
  <c r="D5" i="151"/>
  <c r="C5" i="151"/>
  <c r="L6" i="152"/>
  <c r="L6" i="151"/>
  <c r="L6" i="160"/>
  <c r="L6" i="155"/>
  <c r="L6" i="158"/>
  <c r="L6" i="157"/>
  <c r="L6" i="156"/>
  <c r="L6" i="154"/>
  <c r="L6" i="159"/>
  <c r="L6" i="153"/>
  <c r="F41" i="159"/>
  <c r="D42" i="154"/>
  <c r="C43" i="152"/>
  <c r="I40" i="160"/>
  <c r="J43" i="154"/>
  <c r="D38" i="152"/>
  <c r="H40" i="159"/>
  <c r="F41" i="151"/>
  <c r="J43" i="152"/>
  <c r="J43" i="160"/>
  <c r="D42" i="153"/>
  <c r="J39" i="152"/>
  <c r="C43" i="151"/>
  <c r="H40" i="155"/>
  <c r="J39" i="153"/>
  <c r="D38" i="153"/>
  <c r="H40" i="151"/>
  <c r="D42" i="152"/>
  <c r="E42" i="153"/>
  <c r="C43" i="155"/>
  <c r="C43" i="159"/>
  <c r="D42" i="160"/>
  <c r="F41" i="153"/>
  <c r="F41" i="155"/>
  <c r="H40" i="153"/>
  <c r="J43" i="151"/>
  <c r="J39" i="155"/>
  <c r="D42" i="151"/>
  <c r="D38" i="155"/>
  <c r="J39" i="151"/>
  <c r="F41" i="152"/>
  <c r="J43" i="153"/>
  <c r="J43" i="155"/>
  <c r="J43" i="159"/>
  <c r="F41" i="160"/>
  <c r="AH29" i="145"/>
  <c r="AH28" i="145"/>
  <c r="AH27" i="145"/>
  <c r="AH26" i="145"/>
  <c r="AH25" i="145"/>
  <c r="AH24" i="145"/>
  <c r="AH23" i="145"/>
  <c r="AH22" i="145"/>
  <c r="AH21" i="145"/>
  <c r="AH20" i="145"/>
  <c r="C43" i="160"/>
  <c r="H41" i="160"/>
  <c r="I41" i="160"/>
  <c r="F43" i="160"/>
  <c r="E40" i="160"/>
  <c r="C41" i="160"/>
  <c r="A42" i="160"/>
  <c r="I42" i="160"/>
  <c r="G43" i="160"/>
  <c r="E42" i="160"/>
  <c r="D43" i="160"/>
  <c r="C40" i="160"/>
  <c r="G42" i="160"/>
  <c r="H42" i="160"/>
  <c r="F40" i="160"/>
  <c r="D41" i="160"/>
  <c r="B42" i="160"/>
  <c r="J42" i="160"/>
  <c r="H43" i="160"/>
  <c r="A40" i="160"/>
  <c r="G41" i="160"/>
  <c r="B40" i="160"/>
  <c r="J40" i="160"/>
  <c r="A41" i="160"/>
  <c r="B41" i="160"/>
  <c r="G40" i="160"/>
  <c r="E41" i="160"/>
  <c r="C42" i="160"/>
  <c r="A43" i="160"/>
  <c r="I43" i="160"/>
  <c r="F42" i="160"/>
  <c r="E43" i="160"/>
  <c r="D40" i="160"/>
  <c r="J41" i="160"/>
  <c r="B43" i="160"/>
  <c r="E42" i="159"/>
  <c r="B40" i="159"/>
  <c r="H41" i="159"/>
  <c r="C40" i="159"/>
  <c r="A41" i="159"/>
  <c r="E43" i="159"/>
  <c r="D40" i="159"/>
  <c r="B41" i="159"/>
  <c r="J41" i="159"/>
  <c r="H42" i="159"/>
  <c r="F43" i="159"/>
  <c r="E40" i="159"/>
  <c r="C41" i="159"/>
  <c r="A42" i="159"/>
  <c r="I42" i="159"/>
  <c r="G43" i="159"/>
  <c r="I40" i="159"/>
  <c r="G41" i="159"/>
  <c r="J40" i="159"/>
  <c r="F42" i="159"/>
  <c r="I41" i="159"/>
  <c r="B42" i="159"/>
  <c r="H43" i="159"/>
  <c r="G40" i="159"/>
  <c r="E41" i="159"/>
  <c r="C42" i="159"/>
  <c r="A43" i="159"/>
  <c r="I43" i="159"/>
  <c r="A40" i="159"/>
  <c r="D43" i="159"/>
  <c r="G42" i="159"/>
  <c r="F40" i="159"/>
  <c r="D41" i="159"/>
  <c r="J42" i="159"/>
  <c r="B43" i="159"/>
  <c r="E38" i="155"/>
  <c r="I40" i="155"/>
  <c r="E42" i="155"/>
  <c r="F38" i="155"/>
  <c r="J40" i="155"/>
  <c r="F42" i="155"/>
  <c r="C40" i="155"/>
  <c r="I41" i="155"/>
  <c r="H38" i="155"/>
  <c r="F39" i="155"/>
  <c r="D40" i="155"/>
  <c r="B41" i="155"/>
  <c r="J41" i="155"/>
  <c r="H42" i="155"/>
  <c r="F43" i="155"/>
  <c r="A38" i="155"/>
  <c r="I38" i="155"/>
  <c r="G39" i="155"/>
  <c r="E40" i="155"/>
  <c r="C41" i="155"/>
  <c r="A42" i="155"/>
  <c r="I42" i="155"/>
  <c r="G43" i="155"/>
  <c r="C39" i="155"/>
  <c r="G41" i="155"/>
  <c r="B40" i="155"/>
  <c r="H41" i="155"/>
  <c r="G38" i="155"/>
  <c r="E39" i="155"/>
  <c r="E43" i="155"/>
  <c r="J38" i="155"/>
  <c r="F40" i="155"/>
  <c r="D41" i="155"/>
  <c r="H43" i="155"/>
  <c r="C38" i="155"/>
  <c r="A39" i="155"/>
  <c r="I39" i="155"/>
  <c r="G40" i="155"/>
  <c r="E41" i="155"/>
  <c r="C42" i="155"/>
  <c r="A43" i="155"/>
  <c r="I43" i="155"/>
  <c r="A40" i="155"/>
  <c r="D39" i="155"/>
  <c r="D43" i="155"/>
  <c r="A41" i="155"/>
  <c r="G42" i="155"/>
  <c r="B38" i="155"/>
  <c r="H39" i="155"/>
  <c r="B42" i="155"/>
  <c r="J42" i="155"/>
  <c r="B39" i="155"/>
  <c r="B43" i="155"/>
  <c r="C43" i="154"/>
  <c r="H42" i="154"/>
  <c r="F43" i="154"/>
  <c r="A42" i="154"/>
  <c r="I42" i="154"/>
  <c r="G43" i="154"/>
  <c r="D43" i="154"/>
  <c r="G42" i="154"/>
  <c r="B42" i="154"/>
  <c r="H43" i="154"/>
  <c r="C42" i="154"/>
  <c r="A43" i="154"/>
  <c r="I43" i="154"/>
  <c r="F42" i="154"/>
  <c r="E43" i="154"/>
  <c r="J42" i="154"/>
  <c r="B43" i="154"/>
  <c r="E38" i="153"/>
  <c r="I40" i="153"/>
  <c r="G41" i="153"/>
  <c r="F38" i="153"/>
  <c r="J40" i="153"/>
  <c r="D43" i="153"/>
  <c r="G38" i="153"/>
  <c r="A41" i="153"/>
  <c r="I41" i="153"/>
  <c r="H38" i="153"/>
  <c r="F39" i="153"/>
  <c r="D40" i="153"/>
  <c r="B41" i="153"/>
  <c r="J41" i="153"/>
  <c r="H42" i="153"/>
  <c r="F43" i="153"/>
  <c r="A38" i="153"/>
  <c r="I38" i="153"/>
  <c r="G39" i="153"/>
  <c r="E40" i="153"/>
  <c r="C41" i="153"/>
  <c r="A42" i="153"/>
  <c r="I42" i="153"/>
  <c r="G43" i="153"/>
  <c r="A40" i="153"/>
  <c r="C43" i="153"/>
  <c r="D39" i="153"/>
  <c r="H41" i="153"/>
  <c r="E39" i="153"/>
  <c r="G42" i="153"/>
  <c r="J38" i="153"/>
  <c r="F40" i="153"/>
  <c r="D41" i="153"/>
  <c r="H43" i="153"/>
  <c r="C38" i="153"/>
  <c r="A39" i="153"/>
  <c r="I39" i="153"/>
  <c r="G40" i="153"/>
  <c r="E41" i="153"/>
  <c r="C42" i="153"/>
  <c r="A43" i="153"/>
  <c r="I43" i="153"/>
  <c r="C39" i="153"/>
  <c r="B40" i="153"/>
  <c r="F42" i="153"/>
  <c r="C40" i="153"/>
  <c r="E43" i="153"/>
  <c r="B38" i="153"/>
  <c r="H39" i="153"/>
  <c r="B42" i="153"/>
  <c r="J42" i="153"/>
  <c r="B39" i="153"/>
  <c r="B43" i="153"/>
  <c r="C39" i="152"/>
  <c r="I40" i="152"/>
  <c r="D39" i="152"/>
  <c r="D43" i="152"/>
  <c r="G38" i="152"/>
  <c r="E39" i="152"/>
  <c r="A41" i="152"/>
  <c r="G42" i="152"/>
  <c r="H38" i="152"/>
  <c r="F39" i="152"/>
  <c r="D40" i="152"/>
  <c r="B41" i="152"/>
  <c r="J41" i="152"/>
  <c r="H42" i="152"/>
  <c r="F43" i="152"/>
  <c r="A40" i="152"/>
  <c r="E42" i="152"/>
  <c r="B40" i="152"/>
  <c r="F42" i="152"/>
  <c r="C40" i="152"/>
  <c r="I41" i="152"/>
  <c r="E43" i="152"/>
  <c r="A38" i="152"/>
  <c r="I38" i="152"/>
  <c r="G39" i="152"/>
  <c r="E40" i="152"/>
  <c r="C41" i="152"/>
  <c r="A42" i="152"/>
  <c r="I42" i="152"/>
  <c r="G43" i="152"/>
  <c r="E38" i="152"/>
  <c r="G41" i="152"/>
  <c r="F38" i="152"/>
  <c r="J40" i="152"/>
  <c r="B38" i="152"/>
  <c r="F40" i="152"/>
  <c r="B42" i="152"/>
  <c r="J42" i="152"/>
  <c r="C38" i="152"/>
  <c r="A39" i="152"/>
  <c r="I39" i="152"/>
  <c r="G40" i="152"/>
  <c r="E41" i="152"/>
  <c r="C42" i="152"/>
  <c r="A43" i="152"/>
  <c r="I43" i="152"/>
  <c r="H41" i="152"/>
  <c r="J38" i="152"/>
  <c r="H39" i="152"/>
  <c r="D41" i="152"/>
  <c r="H43" i="152"/>
  <c r="B39" i="152"/>
  <c r="B43" i="152"/>
  <c r="A40" i="151"/>
  <c r="G41" i="151"/>
  <c r="D39" i="151"/>
  <c r="H41" i="151"/>
  <c r="G38" i="151"/>
  <c r="A41" i="151"/>
  <c r="I41" i="151"/>
  <c r="H38" i="151"/>
  <c r="F39" i="151"/>
  <c r="D40" i="151"/>
  <c r="B41" i="151"/>
  <c r="J41" i="151"/>
  <c r="H42" i="151"/>
  <c r="F43" i="151"/>
  <c r="A38" i="151"/>
  <c r="I38" i="151"/>
  <c r="G39" i="151"/>
  <c r="E40" i="151"/>
  <c r="C41" i="151"/>
  <c r="A42" i="151"/>
  <c r="I42" i="151"/>
  <c r="G43" i="151"/>
  <c r="E38" i="151"/>
  <c r="I40" i="151"/>
  <c r="E42" i="151"/>
  <c r="F38" i="151"/>
  <c r="J40" i="151"/>
  <c r="F42" i="151"/>
  <c r="C40" i="151"/>
  <c r="E43" i="151"/>
  <c r="J38" i="151"/>
  <c r="H39" i="151"/>
  <c r="D41" i="151"/>
  <c r="H43" i="151"/>
  <c r="C38" i="151"/>
  <c r="A39" i="151"/>
  <c r="I39" i="151"/>
  <c r="G40" i="151"/>
  <c r="E41" i="151"/>
  <c r="C42" i="151"/>
  <c r="A43" i="151"/>
  <c r="I43" i="151"/>
  <c r="C39" i="151"/>
  <c r="B40" i="151"/>
  <c r="D43" i="151"/>
  <c r="E39" i="151"/>
  <c r="G42" i="151"/>
  <c r="B38" i="151"/>
  <c r="F40" i="151"/>
  <c r="B42" i="151"/>
  <c r="J42" i="151"/>
  <c r="B39" i="151"/>
  <c r="B43" i="151"/>
  <c r="L7" i="154"/>
  <c r="L7" i="153"/>
  <c r="L7" i="151"/>
  <c r="L7" i="152"/>
  <c r="L7" i="158"/>
  <c r="L7" i="159"/>
  <c r="L7" i="156"/>
  <c r="L7" i="155"/>
  <c r="L7" i="157"/>
  <c r="L7" i="160"/>
  <c r="F8" i="160"/>
  <c r="G8" i="160"/>
  <c r="E3" i="160"/>
  <c r="F13" i="160"/>
  <c r="G13" i="160"/>
  <c r="F14" i="160"/>
  <c r="G14" i="160"/>
  <c r="F9" i="160"/>
  <c r="G9" i="160"/>
  <c r="F6" i="160"/>
  <c r="G6" i="160"/>
  <c r="F15" i="160"/>
  <c r="G15" i="160"/>
  <c r="F11" i="160"/>
  <c r="F17" i="160"/>
  <c r="F7" i="160"/>
  <c r="G7" i="160"/>
  <c r="F10" i="160"/>
  <c r="G10" i="160"/>
  <c r="F12" i="160"/>
  <c r="G12" i="160"/>
  <c r="F5" i="160"/>
  <c r="G5" i="160"/>
  <c r="F16" i="160"/>
  <c r="F14" i="159"/>
  <c r="E3" i="159"/>
  <c r="J27" i="145"/>
  <c r="F13" i="159"/>
  <c r="G13" i="159"/>
  <c r="F17" i="159"/>
  <c r="F15" i="159"/>
  <c r="G15" i="159"/>
  <c r="F11" i="159"/>
  <c r="G11" i="159"/>
  <c r="F5" i="159"/>
  <c r="G5" i="159"/>
  <c r="F12" i="159"/>
  <c r="G12" i="159"/>
  <c r="F9" i="159"/>
  <c r="G9" i="159"/>
  <c r="F8" i="159"/>
  <c r="G8" i="159"/>
  <c r="F10" i="159"/>
  <c r="G10" i="159"/>
  <c r="F6" i="159"/>
  <c r="G6" i="159"/>
  <c r="F7" i="159"/>
  <c r="G7" i="159"/>
  <c r="F16" i="159"/>
  <c r="E3" i="158"/>
  <c r="J26" i="145"/>
  <c r="F13" i="158"/>
  <c r="G13" i="158"/>
  <c r="F21" i="158"/>
  <c r="F14" i="158"/>
  <c r="G14" i="158"/>
  <c r="F6" i="158"/>
  <c r="G6" i="158"/>
  <c r="F9" i="158"/>
  <c r="G9" i="158"/>
  <c r="F10" i="158"/>
  <c r="G10" i="158"/>
  <c r="F11" i="158"/>
  <c r="G11" i="158"/>
  <c r="F17" i="158"/>
  <c r="F8" i="158"/>
  <c r="G8" i="158"/>
  <c r="F15" i="158"/>
  <c r="F5" i="158"/>
  <c r="G5" i="158"/>
  <c r="F20" i="158"/>
  <c r="F12" i="158"/>
  <c r="G12" i="158"/>
  <c r="F16" i="158"/>
  <c r="F7" i="158"/>
  <c r="G7" i="158"/>
  <c r="F18" i="158"/>
  <c r="F19" i="158"/>
  <c r="F16" i="157"/>
  <c r="F8" i="157"/>
  <c r="G8" i="157"/>
  <c r="F17" i="157"/>
  <c r="F9" i="157"/>
  <c r="G9" i="157"/>
  <c r="F7" i="157"/>
  <c r="G7" i="157"/>
  <c r="F5" i="157"/>
  <c r="G5" i="157"/>
  <c r="E3" i="157"/>
  <c r="J25" i="145"/>
  <c r="F21" i="157"/>
  <c r="F13" i="157"/>
  <c r="G13" i="157"/>
  <c r="F14" i="157"/>
  <c r="G14" i="157"/>
  <c r="F18" i="157"/>
  <c r="F11" i="157"/>
  <c r="G11" i="157"/>
  <c r="F19" i="157"/>
  <c r="F12" i="157"/>
  <c r="G12" i="157"/>
  <c r="F20" i="157"/>
  <c r="F15" i="157"/>
  <c r="G15" i="157"/>
  <c r="F6" i="157"/>
  <c r="G6" i="157"/>
  <c r="F10" i="157"/>
  <c r="G10" i="157"/>
  <c r="E3" i="156"/>
  <c r="J24" i="145"/>
  <c r="F13" i="156"/>
  <c r="G13" i="156"/>
  <c r="F21" i="156"/>
  <c r="F14" i="156"/>
  <c r="G14" i="156"/>
  <c r="F6" i="156"/>
  <c r="G6" i="156"/>
  <c r="F9" i="156"/>
  <c r="G9" i="156"/>
  <c r="F8" i="156"/>
  <c r="G8" i="156"/>
  <c r="F18" i="156"/>
  <c r="F17" i="156"/>
  <c r="F10" i="156"/>
  <c r="G10" i="156"/>
  <c r="F19" i="156"/>
  <c r="F20" i="156"/>
  <c r="F12" i="156"/>
  <c r="G12" i="156"/>
  <c r="F15" i="156"/>
  <c r="G15" i="156"/>
  <c r="F16" i="156"/>
  <c r="F7" i="156"/>
  <c r="G7" i="156"/>
  <c r="F11" i="156"/>
  <c r="G11" i="156"/>
  <c r="F5" i="156"/>
  <c r="G5" i="156"/>
  <c r="E3" i="155"/>
  <c r="J20" i="145"/>
  <c r="F13" i="155"/>
  <c r="G13" i="155"/>
  <c r="F8" i="155"/>
  <c r="G8" i="155"/>
  <c r="F14" i="155"/>
  <c r="G14" i="155"/>
  <c r="F7" i="155"/>
  <c r="G7" i="155"/>
  <c r="F15" i="155"/>
  <c r="G15" i="155"/>
  <c r="F5" i="155"/>
  <c r="G5" i="155"/>
  <c r="F10" i="155"/>
  <c r="F6" i="155"/>
  <c r="G6" i="155"/>
  <c r="F11" i="155"/>
  <c r="G11" i="155"/>
  <c r="F9" i="155"/>
  <c r="G9" i="155"/>
  <c r="F12" i="155"/>
  <c r="G12" i="155"/>
  <c r="E3" i="154"/>
  <c r="J29" i="145"/>
  <c r="F13" i="154"/>
  <c r="G13" i="154"/>
  <c r="F14" i="154"/>
  <c r="G14" i="154"/>
  <c r="F7" i="154"/>
  <c r="G7" i="154"/>
  <c r="F17" i="154"/>
  <c r="F15" i="154"/>
  <c r="G15" i="154"/>
  <c r="F16" i="154"/>
  <c r="F6" i="154"/>
  <c r="G6" i="154"/>
  <c r="F10" i="154"/>
  <c r="G10" i="154"/>
  <c r="F11" i="154"/>
  <c r="G11" i="154"/>
  <c r="F19" i="154"/>
  <c r="F9" i="154"/>
  <c r="G9" i="154"/>
  <c r="F5" i="154"/>
  <c r="F12" i="154"/>
  <c r="G12" i="154"/>
  <c r="F8" i="154"/>
  <c r="G8" i="154"/>
  <c r="F13" i="153"/>
  <c r="G13" i="153"/>
  <c r="E3" i="153"/>
  <c r="J23" i="145"/>
  <c r="F14" i="153"/>
  <c r="G14" i="153"/>
  <c r="F12" i="153"/>
  <c r="G12" i="153"/>
  <c r="F5" i="153"/>
  <c r="G5" i="153"/>
  <c r="F11" i="153"/>
  <c r="G11" i="153"/>
  <c r="F7" i="153"/>
  <c r="G7" i="153"/>
  <c r="F10" i="153"/>
  <c r="G10" i="153"/>
  <c r="F6" i="153"/>
  <c r="G6" i="153"/>
  <c r="F8" i="153"/>
  <c r="G8" i="153"/>
  <c r="F9" i="153"/>
  <c r="F9" i="152"/>
  <c r="G9" i="152"/>
  <c r="F7" i="152"/>
  <c r="G7" i="152"/>
  <c r="F5" i="152"/>
  <c r="G5" i="152"/>
  <c r="E3" i="152"/>
  <c r="J22" i="145"/>
  <c r="F8" i="152"/>
  <c r="F11" i="152"/>
  <c r="G11" i="152"/>
  <c r="F10" i="152"/>
  <c r="G10" i="152"/>
  <c r="F6" i="152"/>
  <c r="G6" i="152"/>
  <c r="F12" i="152"/>
  <c r="G12" i="152"/>
  <c r="E3" i="151"/>
  <c r="J21" i="145"/>
  <c r="F13" i="151"/>
  <c r="G13" i="151"/>
  <c r="F12" i="151"/>
  <c r="G12" i="151"/>
  <c r="F7" i="151"/>
  <c r="G7" i="151"/>
  <c r="F8" i="151"/>
  <c r="F10" i="151"/>
  <c r="G10" i="151"/>
  <c r="F5" i="151"/>
  <c r="G5" i="151"/>
  <c r="F9" i="151"/>
  <c r="G9" i="151"/>
  <c r="F6" i="151"/>
  <c r="G6" i="151"/>
  <c r="F11" i="151"/>
  <c r="G11" i="151"/>
  <c r="R6" i="155"/>
  <c r="M3" i="160"/>
  <c r="M3" i="151"/>
  <c r="R6" i="158"/>
  <c r="R6" i="153"/>
  <c r="R6" i="160"/>
  <c r="R6" i="157"/>
  <c r="R6" i="152"/>
  <c r="M3" i="155"/>
  <c r="M3" i="157"/>
  <c r="M3" i="152"/>
  <c r="R6" i="151"/>
  <c r="R6" i="159"/>
  <c r="R6" i="156"/>
  <c r="M3" i="159"/>
  <c r="M3" i="158"/>
  <c r="M3" i="153"/>
  <c r="R6" i="154"/>
  <c r="J28" i="145"/>
  <c r="AA3" i="160"/>
  <c r="AF28" i="145"/>
  <c r="AA3" i="159"/>
  <c r="AF27" i="145"/>
  <c r="AA3" i="157"/>
  <c r="AF25" i="145"/>
  <c r="AA3" i="158"/>
  <c r="AF26" i="145"/>
  <c r="AA3" i="153"/>
  <c r="AF23" i="145"/>
  <c r="AA3" i="152"/>
  <c r="AF22" i="145"/>
  <c r="AA3" i="151"/>
  <c r="AF21" i="145"/>
  <c r="AA3" i="155"/>
  <c r="AF20" i="145"/>
  <c r="R21" i="145"/>
  <c r="R22" i="145"/>
  <c r="R23" i="145"/>
  <c r="R20" i="145"/>
  <c r="R25" i="145"/>
  <c r="R26" i="145"/>
  <c r="R27" i="145"/>
  <c r="R28" i="145"/>
  <c r="O3" i="160"/>
  <c r="N3" i="160"/>
  <c r="J39" i="160"/>
  <c r="B39" i="160"/>
  <c r="C39" i="160"/>
  <c r="I39" i="160"/>
  <c r="A39" i="160"/>
  <c r="G17" i="160"/>
  <c r="F39" i="160"/>
  <c r="H39" i="160"/>
  <c r="D39" i="160"/>
  <c r="G39" i="160"/>
  <c r="E39" i="160"/>
  <c r="G11" i="160"/>
  <c r="D38" i="160"/>
  <c r="G16" i="160"/>
  <c r="G38" i="160"/>
  <c r="C38" i="160"/>
  <c r="J38" i="160"/>
  <c r="B38" i="160"/>
  <c r="H38" i="160"/>
  <c r="I38" i="160"/>
  <c r="A38" i="160"/>
  <c r="F38" i="160"/>
  <c r="E38" i="160"/>
  <c r="O3" i="159"/>
  <c r="T27" i="145"/>
  <c r="N3" i="159"/>
  <c r="S27" i="145"/>
  <c r="D38" i="159"/>
  <c r="G16" i="159"/>
  <c r="J38" i="159"/>
  <c r="C38" i="159"/>
  <c r="B38" i="159"/>
  <c r="G38" i="159"/>
  <c r="F38" i="159"/>
  <c r="E38" i="159"/>
  <c r="I38" i="159"/>
  <c r="A38" i="159"/>
  <c r="H38" i="159"/>
  <c r="J39" i="159"/>
  <c r="B39" i="159"/>
  <c r="E39" i="159"/>
  <c r="D39" i="159"/>
  <c r="I39" i="159"/>
  <c r="A39" i="159"/>
  <c r="G17" i="159"/>
  <c r="H39" i="159"/>
  <c r="G39" i="159"/>
  <c r="F39" i="159"/>
  <c r="C39" i="159"/>
  <c r="G14" i="159"/>
  <c r="O3" i="158"/>
  <c r="T26" i="145"/>
  <c r="N3" i="158"/>
  <c r="S26" i="145"/>
  <c r="G15" i="158"/>
  <c r="F41" i="158"/>
  <c r="H41" i="158"/>
  <c r="G41" i="158"/>
  <c r="E41" i="158"/>
  <c r="D41" i="158"/>
  <c r="I41" i="158"/>
  <c r="C41" i="158"/>
  <c r="G19" i="158"/>
  <c r="J41" i="158"/>
  <c r="B41" i="158"/>
  <c r="A41" i="158"/>
  <c r="J43" i="158"/>
  <c r="B43" i="158"/>
  <c r="G21" i="158"/>
  <c r="I43" i="158"/>
  <c r="A43" i="158"/>
  <c r="H43" i="158"/>
  <c r="C43" i="158"/>
  <c r="G43" i="158"/>
  <c r="F43" i="158"/>
  <c r="E43" i="158"/>
  <c r="D43" i="158"/>
  <c r="D42" i="158"/>
  <c r="J42" i="158"/>
  <c r="B42" i="158"/>
  <c r="G42" i="158"/>
  <c r="C42" i="158"/>
  <c r="F42" i="158"/>
  <c r="I42" i="158"/>
  <c r="A42" i="158"/>
  <c r="H42" i="158"/>
  <c r="G20" i="158"/>
  <c r="E42" i="158"/>
  <c r="H40" i="158"/>
  <c r="F40" i="158"/>
  <c r="G18" i="158"/>
  <c r="J40" i="158"/>
  <c r="I40" i="158"/>
  <c r="G40" i="158"/>
  <c r="C40" i="158"/>
  <c r="E40" i="158"/>
  <c r="D40" i="158"/>
  <c r="B40" i="158"/>
  <c r="A40" i="158"/>
  <c r="J39" i="158"/>
  <c r="B39" i="158"/>
  <c r="E39" i="158"/>
  <c r="I39" i="158"/>
  <c r="A39" i="158"/>
  <c r="G17" i="158"/>
  <c r="H39" i="158"/>
  <c r="D39" i="158"/>
  <c r="C39" i="158"/>
  <c r="G39" i="158"/>
  <c r="F39" i="158"/>
  <c r="D38" i="158"/>
  <c r="G16" i="158"/>
  <c r="J38" i="158"/>
  <c r="F38" i="158"/>
  <c r="E38" i="158"/>
  <c r="C38" i="158"/>
  <c r="B38" i="158"/>
  <c r="I38" i="158"/>
  <c r="A38" i="158"/>
  <c r="H38" i="158"/>
  <c r="G38" i="158"/>
  <c r="O3" i="157"/>
  <c r="T25" i="145"/>
  <c r="N3" i="157"/>
  <c r="S25" i="145"/>
  <c r="J43" i="157"/>
  <c r="B43" i="157"/>
  <c r="I43" i="157"/>
  <c r="A43" i="157"/>
  <c r="H43" i="157"/>
  <c r="G43" i="157"/>
  <c r="C43" i="157"/>
  <c r="F43" i="157"/>
  <c r="E43" i="157"/>
  <c r="G21" i="157"/>
  <c r="D43" i="157"/>
  <c r="F41" i="157"/>
  <c r="E41" i="157"/>
  <c r="D41" i="157"/>
  <c r="C41" i="157"/>
  <c r="G19" i="157"/>
  <c r="I41" i="157"/>
  <c r="H41" i="157"/>
  <c r="J41" i="157"/>
  <c r="B41" i="157"/>
  <c r="A41" i="157"/>
  <c r="G41" i="157"/>
  <c r="H40" i="157"/>
  <c r="G40" i="157"/>
  <c r="F40" i="157"/>
  <c r="G18" i="157"/>
  <c r="E40" i="157"/>
  <c r="C40" i="157"/>
  <c r="B40" i="157"/>
  <c r="I40" i="157"/>
  <c r="D40" i="157"/>
  <c r="J40" i="157"/>
  <c r="A40" i="157"/>
  <c r="J39" i="157"/>
  <c r="B39" i="157"/>
  <c r="I39" i="157"/>
  <c r="A39" i="157"/>
  <c r="G17" i="157"/>
  <c r="H39" i="157"/>
  <c r="G39" i="157"/>
  <c r="C39" i="157"/>
  <c r="F39" i="157"/>
  <c r="E39" i="157"/>
  <c r="D39" i="157"/>
  <c r="D42" i="157"/>
  <c r="C42" i="157"/>
  <c r="J42" i="157"/>
  <c r="B42" i="157"/>
  <c r="I42" i="157"/>
  <c r="A42" i="157"/>
  <c r="G42" i="157"/>
  <c r="F42" i="157"/>
  <c r="H42" i="157"/>
  <c r="G20" i="157"/>
  <c r="E42" i="157"/>
  <c r="D38" i="157"/>
  <c r="G16" i="157"/>
  <c r="C38" i="157"/>
  <c r="J38" i="157"/>
  <c r="B38" i="157"/>
  <c r="I38" i="157"/>
  <c r="A38" i="157"/>
  <c r="G38" i="157"/>
  <c r="F38" i="157"/>
  <c r="H38" i="157"/>
  <c r="E38" i="157"/>
  <c r="F41" i="156"/>
  <c r="G41" i="156"/>
  <c r="E41" i="156"/>
  <c r="D41" i="156"/>
  <c r="I41" i="156"/>
  <c r="A41" i="156"/>
  <c r="C41" i="156"/>
  <c r="G19" i="156"/>
  <c r="J41" i="156"/>
  <c r="B41" i="156"/>
  <c r="H41" i="156"/>
  <c r="D42" i="156"/>
  <c r="J42" i="156"/>
  <c r="B42" i="156"/>
  <c r="C42" i="156"/>
  <c r="F42" i="156"/>
  <c r="I42" i="156"/>
  <c r="A42" i="156"/>
  <c r="H42" i="156"/>
  <c r="G20" i="156"/>
  <c r="G42" i="156"/>
  <c r="E42" i="156"/>
  <c r="J43" i="156"/>
  <c r="B43" i="156"/>
  <c r="E43" i="156"/>
  <c r="D43" i="156"/>
  <c r="I43" i="156"/>
  <c r="A43" i="156"/>
  <c r="H43" i="156"/>
  <c r="C43" i="156"/>
  <c r="G43" i="156"/>
  <c r="F43" i="156"/>
  <c r="G21" i="156"/>
  <c r="J39" i="156"/>
  <c r="B39" i="156"/>
  <c r="E39" i="156"/>
  <c r="D39" i="156"/>
  <c r="I39" i="156"/>
  <c r="A39" i="156"/>
  <c r="G17" i="156"/>
  <c r="H39" i="156"/>
  <c r="C39" i="156"/>
  <c r="G39" i="156"/>
  <c r="F39" i="156"/>
  <c r="D38" i="156"/>
  <c r="G16" i="156"/>
  <c r="J38" i="156"/>
  <c r="C38" i="156"/>
  <c r="B38" i="156"/>
  <c r="G38" i="156"/>
  <c r="I38" i="156"/>
  <c r="A38" i="156"/>
  <c r="H38" i="156"/>
  <c r="F38" i="156"/>
  <c r="E38" i="156"/>
  <c r="H40" i="156"/>
  <c r="F40" i="156"/>
  <c r="G18" i="156"/>
  <c r="A40" i="156"/>
  <c r="G40" i="156"/>
  <c r="B40" i="156"/>
  <c r="E40" i="156"/>
  <c r="D40" i="156"/>
  <c r="C40" i="156"/>
  <c r="J40" i="156"/>
  <c r="I40" i="156"/>
  <c r="O3" i="155"/>
  <c r="T20" i="145"/>
  <c r="N3" i="155"/>
  <c r="S20" i="145"/>
  <c r="G10" i="155"/>
  <c r="G5" i="154"/>
  <c r="F41" i="154"/>
  <c r="D41" i="154"/>
  <c r="G41" i="154"/>
  <c r="E41" i="154"/>
  <c r="F40" i="154"/>
  <c r="C40" i="154"/>
  <c r="B40" i="154"/>
  <c r="A40" i="154"/>
  <c r="C41" i="154"/>
  <c r="G19" i="154"/>
  <c r="J41" i="154"/>
  <c r="B41" i="154"/>
  <c r="D40" i="154"/>
  <c r="I41" i="154"/>
  <c r="A41" i="154"/>
  <c r="H41" i="154"/>
  <c r="J40" i="154"/>
  <c r="I40" i="154"/>
  <c r="E40" i="154"/>
  <c r="G40" i="154"/>
  <c r="H40" i="154"/>
  <c r="J39" i="154"/>
  <c r="B39" i="154"/>
  <c r="H39" i="154"/>
  <c r="E39" i="154"/>
  <c r="D39" i="154"/>
  <c r="I39" i="154"/>
  <c r="A39" i="154"/>
  <c r="G17" i="154"/>
  <c r="G39" i="154"/>
  <c r="F39" i="154"/>
  <c r="C39" i="154"/>
  <c r="D38" i="154"/>
  <c r="G16" i="154"/>
  <c r="J38" i="154"/>
  <c r="C38" i="154"/>
  <c r="B38" i="154"/>
  <c r="E38" i="154"/>
  <c r="I38" i="154"/>
  <c r="A38" i="154"/>
  <c r="H38" i="154"/>
  <c r="G38" i="154"/>
  <c r="F38" i="154"/>
  <c r="O3" i="153"/>
  <c r="T23" i="145"/>
  <c r="N3" i="153"/>
  <c r="S23" i="145"/>
  <c r="G9" i="153"/>
  <c r="O3" i="152"/>
  <c r="T22" i="145"/>
  <c r="N3" i="152"/>
  <c r="S22" i="145"/>
  <c r="G8" i="152"/>
  <c r="O3" i="151"/>
  <c r="T21" i="145"/>
  <c r="N3" i="151"/>
  <c r="S21" i="145"/>
  <c r="G8" i="151"/>
  <c r="M3" i="156"/>
  <c r="R7" i="151"/>
  <c r="R7" i="154"/>
  <c r="T3" i="158"/>
  <c r="R7" i="156"/>
  <c r="T3" i="157"/>
  <c r="R7" i="159"/>
  <c r="T3" i="155"/>
  <c r="M3" i="154"/>
  <c r="T3" i="156"/>
  <c r="T3" i="153"/>
  <c r="T3" i="154"/>
  <c r="T3" i="151"/>
  <c r="T3" i="160"/>
  <c r="R7" i="155"/>
  <c r="R7" i="153"/>
  <c r="T3" i="152"/>
  <c r="T3" i="159"/>
  <c r="R7" i="152"/>
  <c r="R7" i="157"/>
  <c r="R7" i="160"/>
  <c r="R7" i="158"/>
  <c r="Y29" i="145"/>
  <c r="R29" i="145"/>
  <c r="T28" i="145"/>
  <c r="S28" i="145"/>
  <c r="AB3" i="160"/>
  <c r="AG28" i="145"/>
  <c r="AB3" i="159"/>
  <c r="AG27" i="145"/>
  <c r="AB3" i="157"/>
  <c r="AG25" i="145"/>
  <c r="AB3" i="158"/>
  <c r="AG26" i="145"/>
  <c r="AB3" i="156"/>
  <c r="AG24" i="145"/>
  <c r="AA3" i="156"/>
  <c r="AF24" i="145"/>
  <c r="AB3" i="154"/>
  <c r="AG29" i="145"/>
  <c r="AA3" i="154"/>
  <c r="AF29" i="145"/>
  <c r="AB3" i="153"/>
  <c r="AG23" i="145"/>
  <c r="AB3" i="152"/>
  <c r="AG22" i="145"/>
  <c r="AB3" i="151"/>
  <c r="AG21" i="145"/>
  <c r="AB3" i="155"/>
  <c r="AG20" i="145"/>
  <c r="Y21" i="145"/>
  <c r="Y22" i="145"/>
  <c r="Y23" i="145"/>
  <c r="Y20" i="145"/>
  <c r="R24" i="145"/>
  <c r="Y24" i="145"/>
  <c r="Y25" i="145"/>
  <c r="Y26" i="145"/>
  <c r="Y27" i="145"/>
  <c r="Y28" i="145"/>
  <c r="V3" i="160"/>
  <c r="U3" i="160"/>
  <c r="H17" i="160"/>
  <c r="I17" i="160"/>
  <c r="H9" i="160"/>
  <c r="I9" i="160"/>
  <c r="H7" i="160"/>
  <c r="I7" i="160"/>
  <c r="H5" i="160"/>
  <c r="I5" i="160"/>
  <c r="G3" i="160"/>
  <c r="H15" i="160"/>
  <c r="I15" i="160"/>
  <c r="H16" i="160"/>
  <c r="I16" i="160"/>
  <c r="H8" i="160"/>
  <c r="I8" i="160"/>
  <c r="H10" i="160"/>
  <c r="I10" i="160"/>
  <c r="H6" i="160"/>
  <c r="I6" i="160"/>
  <c r="F3" i="160"/>
  <c r="H13" i="160"/>
  <c r="I13" i="160"/>
  <c r="H11" i="160"/>
  <c r="I11" i="160"/>
  <c r="H14" i="160"/>
  <c r="I14" i="160"/>
  <c r="H12" i="160"/>
  <c r="I12" i="160"/>
  <c r="H17" i="159"/>
  <c r="I17" i="159"/>
  <c r="H9" i="159"/>
  <c r="I9" i="159"/>
  <c r="H7" i="159"/>
  <c r="I7" i="159"/>
  <c r="H5" i="159"/>
  <c r="I5" i="159"/>
  <c r="G3" i="159"/>
  <c r="L27" i="145"/>
  <c r="H14" i="159"/>
  <c r="I14" i="159"/>
  <c r="H8" i="159"/>
  <c r="I8" i="159"/>
  <c r="H10" i="159"/>
  <c r="I10" i="159"/>
  <c r="H6" i="159"/>
  <c r="I6" i="159"/>
  <c r="F3" i="159"/>
  <c r="K27" i="145"/>
  <c r="H11" i="159"/>
  <c r="I11" i="159"/>
  <c r="H15" i="159"/>
  <c r="I15" i="159"/>
  <c r="H12" i="159"/>
  <c r="I12" i="159"/>
  <c r="H13" i="159"/>
  <c r="I13" i="159"/>
  <c r="H16" i="159"/>
  <c r="I16" i="159"/>
  <c r="V3" i="159"/>
  <c r="AA27" i="145"/>
  <c r="U3" i="159"/>
  <c r="Z27" i="145"/>
  <c r="U3" i="158"/>
  <c r="Z26" i="145"/>
  <c r="V3" i="158"/>
  <c r="AA26" i="145"/>
  <c r="H17" i="158"/>
  <c r="I17" i="158"/>
  <c r="H9" i="158"/>
  <c r="I9" i="158"/>
  <c r="H7" i="158"/>
  <c r="I7" i="158"/>
  <c r="H5" i="158"/>
  <c r="I5" i="158"/>
  <c r="G3" i="158"/>
  <c r="L26" i="145"/>
  <c r="H19" i="158"/>
  <c r="I19" i="158"/>
  <c r="H11" i="158"/>
  <c r="I11" i="158"/>
  <c r="H8" i="158"/>
  <c r="I8" i="158"/>
  <c r="H18" i="158"/>
  <c r="I18" i="158"/>
  <c r="H10" i="158"/>
  <c r="I10" i="158"/>
  <c r="H6" i="158"/>
  <c r="I6" i="158"/>
  <c r="F3" i="158"/>
  <c r="K26" i="145"/>
  <c r="H14" i="158"/>
  <c r="I14" i="158"/>
  <c r="H15" i="158"/>
  <c r="I15" i="158"/>
  <c r="H16" i="158"/>
  <c r="I16" i="158"/>
  <c r="H20" i="158"/>
  <c r="I20" i="158"/>
  <c r="H12" i="158"/>
  <c r="I12" i="158"/>
  <c r="H21" i="158"/>
  <c r="I21" i="158"/>
  <c r="H13" i="158"/>
  <c r="I13" i="158"/>
  <c r="V3" i="157"/>
  <c r="AA25" i="145"/>
  <c r="U3" i="157"/>
  <c r="Z25" i="145"/>
  <c r="H17" i="157"/>
  <c r="I17" i="157"/>
  <c r="H9" i="157"/>
  <c r="I9" i="157"/>
  <c r="H7" i="157"/>
  <c r="I7" i="157"/>
  <c r="H5" i="157"/>
  <c r="I5" i="157"/>
  <c r="G3" i="157"/>
  <c r="L25" i="145"/>
  <c r="H18" i="157"/>
  <c r="I18" i="157"/>
  <c r="H10" i="157"/>
  <c r="I10" i="157"/>
  <c r="H6" i="157"/>
  <c r="I6" i="157"/>
  <c r="F3" i="157"/>
  <c r="K25" i="145"/>
  <c r="H19" i="157"/>
  <c r="I19" i="157"/>
  <c r="H11" i="157"/>
  <c r="I11" i="157"/>
  <c r="H20" i="157"/>
  <c r="I20" i="157"/>
  <c r="H12" i="157"/>
  <c r="I12" i="157"/>
  <c r="H14" i="157"/>
  <c r="I14" i="157"/>
  <c r="H15" i="157"/>
  <c r="I15" i="157"/>
  <c r="H21" i="157"/>
  <c r="I21" i="157"/>
  <c r="H13" i="157"/>
  <c r="I13" i="157"/>
  <c r="H16" i="157"/>
  <c r="I16" i="157"/>
  <c r="H8" i="157"/>
  <c r="I8" i="157"/>
  <c r="O3" i="156"/>
  <c r="T24" i="145"/>
  <c r="N3" i="156"/>
  <c r="S24" i="145"/>
  <c r="U3" i="156"/>
  <c r="Z24" i="145"/>
  <c r="V3" i="156"/>
  <c r="AA24" i="145"/>
  <c r="H17" i="156"/>
  <c r="I17" i="156"/>
  <c r="H9" i="156"/>
  <c r="I9" i="156"/>
  <c r="H7" i="156"/>
  <c r="I7" i="156"/>
  <c r="H5" i="156"/>
  <c r="I5" i="156"/>
  <c r="G3" i="156"/>
  <c r="L24" i="145"/>
  <c r="H18" i="156"/>
  <c r="I18" i="156"/>
  <c r="H10" i="156"/>
  <c r="I10" i="156"/>
  <c r="H6" i="156"/>
  <c r="I6" i="156"/>
  <c r="F3" i="156"/>
  <c r="K24" i="145"/>
  <c r="H19" i="156"/>
  <c r="I19" i="156"/>
  <c r="H11" i="156"/>
  <c r="I11" i="156"/>
  <c r="H16" i="156"/>
  <c r="I16" i="156"/>
  <c r="H20" i="156"/>
  <c r="I20" i="156"/>
  <c r="H12" i="156"/>
  <c r="I12" i="156"/>
  <c r="H21" i="156"/>
  <c r="I21" i="156"/>
  <c r="H13" i="156"/>
  <c r="I13" i="156"/>
  <c r="H14" i="156"/>
  <c r="I14" i="156"/>
  <c r="H15" i="156"/>
  <c r="I15" i="156"/>
  <c r="H8" i="156"/>
  <c r="I8" i="156"/>
  <c r="U3" i="155"/>
  <c r="Z20" i="145"/>
  <c r="V3" i="155"/>
  <c r="AA20" i="145"/>
  <c r="H9" i="155"/>
  <c r="I9" i="155"/>
  <c r="H7" i="155"/>
  <c r="I7" i="155"/>
  <c r="H5" i="155"/>
  <c r="I5" i="155"/>
  <c r="G3" i="155"/>
  <c r="L20" i="145"/>
  <c r="H14" i="155"/>
  <c r="I14" i="155"/>
  <c r="H15" i="155"/>
  <c r="I15" i="155"/>
  <c r="H8" i="155"/>
  <c r="I8" i="155"/>
  <c r="H10" i="155"/>
  <c r="I10" i="155"/>
  <c r="H6" i="155"/>
  <c r="I6" i="155"/>
  <c r="F3" i="155"/>
  <c r="K20" i="145"/>
  <c r="H11" i="155"/>
  <c r="I11" i="155"/>
  <c r="H12" i="155"/>
  <c r="I12" i="155"/>
  <c r="H13" i="155"/>
  <c r="I13" i="155"/>
  <c r="O3" i="154"/>
  <c r="T29" i="145"/>
  <c r="N3" i="154"/>
  <c r="S29" i="145"/>
  <c r="V3" i="154"/>
  <c r="AA29" i="145"/>
  <c r="U3" i="154"/>
  <c r="Z29" i="145"/>
  <c r="H17" i="154"/>
  <c r="I17" i="154"/>
  <c r="H9" i="154"/>
  <c r="I9" i="154"/>
  <c r="H7" i="154"/>
  <c r="I7" i="154"/>
  <c r="H5" i="154"/>
  <c r="I5" i="154"/>
  <c r="G3" i="154"/>
  <c r="L29" i="145"/>
  <c r="H19" i="154"/>
  <c r="I19" i="154"/>
  <c r="H8" i="154"/>
  <c r="I8" i="154"/>
  <c r="H10" i="154"/>
  <c r="I10" i="154"/>
  <c r="H6" i="154"/>
  <c r="I6" i="154"/>
  <c r="F3" i="154"/>
  <c r="K29" i="145"/>
  <c r="H11" i="154"/>
  <c r="I11" i="154"/>
  <c r="H14" i="154"/>
  <c r="I14" i="154"/>
  <c r="H15" i="154"/>
  <c r="I15" i="154"/>
  <c r="H12" i="154"/>
  <c r="I12" i="154"/>
  <c r="H13" i="154"/>
  <c r="I13" i="154"/>
  <c r="H16" i="154"/>
  <c r="I16" i="154"/>
  <c r="V3" i="153"/>
  <c r="AA23" i="145"/>
  <c r="U3" i="153"/>
  <c r="Z23" i="145"/>
  <c r="H9" i="153"/>
  <c r="I9" i="153"/>
  <c r="H7" i="153"/>
  <c r="I7" i="153"/>
  <c r="H5" i="153"/>
  <c r="I5" i="153"/>
  <c r="G3" i="153"/>
  <c r="L23" i="145"/>
  <c r="H11" i="153"/>
  <c r="I11" i="153"/>
  <c r="H10" i="153"/>
  <c r="I10" i="153"/>
  <c r="H6" i="153"/>
  <c r="I6" i="153"/>
  <c r="F3" i="153"/>
  <c r="K23" i="145"/>
  <c r="H14" i="153"/>
  <c r="I14" i="153"/>
  <c r="H8" i="153"/>
  <c r="I8" i="153"/>
  <c r="H12" i="153"/>
  <c r="I12" i="153"/>
  <c r="H13" i="153"/>
  <c r="I13" i="153"/>
  <c r="V3" i="152"/>
  <c r="AA22" i="145"/>
  <c r="U3" i="152"/>
  <c r="Z22" i="145"/>
  <c r="H9" i="152"/>
  <c r="I9" i="152"/>
  <c r="H7" i="152"/>
  <c r="I7" i="152"/>
  <c r="H5" i="152"/>
  <c r="I5" i="152"/>
  <c r="G3" i="152"/>
  <c r="L22" i="145"/>
  <c r="H11" i="152"/>
  <c r="I11" i="152"/>
  <c r="H10" i="152"/>
  <c r="I10" i="152"/>
  <c r="H6" i="152"/>
  <c r="I6" i="152"/>
  <c r="F3" i="152"/>
  <c r="K22" i="145"/>
  <c r="H12" i="152"/>
  <c r="I12" i="152"/>
  <c r="H8" i="152"/>
  <c r="I8" i="152"/>
  <c r="V3" i="151"/>
  <c r="AA21" i="145"/>
  <c r="U3" i="151"/>
  <c r="Z21" i="145"/>
  <c r="H9" i="151"/>
  <c r="I9" i="151"/>
  <c r="H7" i="151"/>
  <c r="I7" i="151"/>
  <c r="H5" i="151"/>
  <c r="I5" i="151"/>
  <c r="G3" i="151"/>
  <c r="L21" i="145"/>
  <c r="H8" i="151"/>
  <c r="I8" i="151"/>
  <c r="H10" i="151"/>
  <c r="I10" i="151"/>
  <c r="H6" i="151"/>
  <c r="I6" i="151"/>
  <c r="F3" i="151"/>
  <c r="K21" i="145"/>
  <c r="H11" i="151"/>
  <c r="I11" i="151"/>
  <c r="H12" i="151"/>
  <c r="I12" i="151"/>
  <c r="H13" i="151"/>
  <c r="I13" i="151"/>
  <c r="L28" i="153"/>
  <c r="L28" i="156"/>
  <c r="R28" i="157"/>
  <c r="L28" i="154"/>
  <c r="L28" i="151"/>
  <c r="L28" i="159"/>
  <c r="L28" i="155"/>
  <c r="R28" i="158"/>
  <c r="R28" i="160"/>
  <c r="R28" i="152"/>
  <c r="R28" i="154"/>
  <c r="R28" i="151"/>
  <c r="L28" i="152"/>
  <c r="R28" i="159"/>
  <c r="L28" i="157"/>
  <c r="L28" i="158"/>
  <c r="R28" i="155"/>
  <c r="L28" i="160"/>
  <c r="R28" i="153"/>
  <c r="R28" i="156"/>
  <c r="AA28" i="145"/>
  <c r="K28" i="145"/>
  <c r="Z28" i="145"/>
  <c r="W3" i="160"/>
  <c r="L28" i="145"/>
  <c r="K3" i="160"/>
  <c r="W3" i="159"/>
  <c r="AB27" i="145"/>
  <c r="K3" i="159"/>
  <c r="W3" i="158"/>
  <c r="AB26" i="145"/>
  <c r="W3" i="157"/>
  <c r="AB25" i="145"/>
  <c r="K3" i="158"/>
  <c r="K3" i="157"/>
  <c r="K3" i="156"/>
  <c r="W3" i="156"/>
  <c r="AB24" i="145"/>
  <c r="W3" i="155"/>
  <c r="AB20" i="145"/>
  <c r="K3" i="155"/>
  <c r="K3" i="154"/>
  <c r="W3" i="154"/>
  <c r="AB29" i="145"/>
  <c r="W3" i="153"/>
  <c r="AB23" i="145"/>
  <c r="W3" i="152"/>
  <c r="AB22" i="145"/>
  <c r="K3" i="153"/>
  <c r="K3" i="152"/>
  <c r="W3" i="151"/>
  <c r="AB21" i="145"/>
  <c r="K3" i="151"/>
  <c r="C11" i="66"/>
  <c r="D11" i="66"/>
  <c r="E11" i="66"/>
  <c r="L29" i="154"/>
  <c r="L29" i="155"/>
  <c r="L29" i="160"/>
  <c r="L29" i="153"/>
  <c r="L29" i="156"/>
  <c r="R29" i="155"/>
  <c r="R29" i="153"/>
  <c r="R29" i="156"/>
  <c r="R29" i="157"/>
  <c r="R29" i="160"/>
  <c r="R29" i="158"/>
  <c r="L29" i="157"/>
  <c r="L29" i="158"/>
  <c r="L29" i="152"/>
  <c r="R29" i="151"/>
  <c r="R29" i="159"/>
  <c r="R29" i="152"/>
  <c r="R29" i="154"/>
  <c r="L29" i="159"/>
  <c r="L29" i="151"/>
  <c r="L3" i="154"/>
  <c r="Q29" i="145"/>
  <c r="P29" i="145"/>
  <c r="AB28" i="145"/>
  <c r="L3" i="151"/>
  <c r="Q21" i="145"/>
  <c r="P21" i="145"/>
  <c r="L3" i="155"/>
  <c r="Q20" i="145"/>
  <c r="P20" i="145"/>
  <c r="L3" i="159"/>
  <c r="Q27" i="145"/>
  <c r="P27" i="145"/>
  <c r="L3" i="152"/>
  <c r="Q22" i="145"/>
  <c r="P22" i="145"/>
  <c r="L3" i="160"/>
  <c r="P28" i="145"/>
  <c r="L3" i="153"/>
  <c r="Q23" i="145"/>
  <c r="P23" i="145"/>
  <c r="L3" i="156"/>
  <c r="Q24" i="145"/>
  <c r="P24" i="145"/>
  <c r="L3" i="158"/>
  <c r="Q26" i="145"/>
  <c r="P26" i="145"/>
  <c r="L3" i="157"/>
  <c r="Q25" i="145"/>
  <c r="P25" i="145"/>
  <c r="H3" i="160"/>
  <c r="I3" i="160"/>
  <c r="I3" i="159"/>
  <c r="N27" i="145"/>
  <c r="H3" i="159"/>
  <c r="M27" i="145"/>
  <c r="H3" i="158"/>
  <c r="M26" i="145"/>
  <c r="I3" i="158"/>
  <c r="N26" i="145"/>
  <c r="I3" i="157"/>
  <c r="N25" i="145"/>
  <c r="H3" i="157"/>
  <c r="M25" i="145"/>
  <c r="I3" i="156"/>
  <c r="N24" i="145"/>
  <c r="H3" i="156"/>
  <c r="M24" i="145"/>
  <c r="I3" i="155"/>
  <c r="N20" i="145"/>
  <c r="H3" i="155"/>
  <c r="M20" i="145"/>
  <c r="I3" i="154"/>
  <c r="N29" i="145"/>
  <c r="H3" i="154"/>
  <c r="M29" i="145"/>
  <c r="H3" i="153"/>
  <c r="M23" i="145"/>
  <c r="I3" i="153"/>
  <c r="N23" i="145"/>
  <c r="H3" i="152"/>
  <c r="M22" i="145"/>
  <c r="I3" i="152"/>
  <c r="N22" i="145"/>
  <c r="H3" i="151"/>
  <c r="M21" i="145"/>
  <c r="I3" i="151"/>
  <c r="N21" i="145"/>
  <c r="N28" i="145"/>
  <c r="M28" i="145"/>
  <c r="Q28" i="145"/>
  <c r="J3" i="160"/>
  <c r="P3" i="160"/>
  <c r="Q3" i="160"/>
  <c r="R3" i="160"/>
  <c r="S3" i="160"/>
  <c r="J3" i="159"/>
  <c r="O27" i="145"/>
  <c r="Q3" i="159"/>
  <c r="V27" i="145"/>
  <c r="P3" i="159"/>
  <c r="U27" i="145"/>
  <c r="R3" i="159"/>
  <c r="W27" i="145"/>
  <c r="S3" i="159"/>
  <c r="X27" i="145"/>
  <c r="J3" i="158"/>
  <c r="O26" i="145"/>
  <c r="Q3" i="158"/>
  <c r="V26" i="145"/>
  <c r="P3" i="158"/>
  <c r="U26" i="145"/>
  <c r="R3" i="158"/>
  <c r="W26" i="145"/>
  <c r="S3" i="158"/>
  <c r="X26" i="145"/>
  <c r="Q3" i="157"/>
  <c r="V25" i="145"/>
  <c r="P3" i="157"/>
  <c r="U25" i="145"/>
  <c r="J3" i="157"/>
  <c r="O25" i="145"/>
  <c r="R3" i="157"/>
  <c r="W25" i="145"/>
  <c r="S3" i="157"/>
  <c r="X25" i="145"/>
  <c r="P3" i="156"/>
  <c r="U24" i="145"/>
  <c r="J3" i="156"/>
  <c r="O24" i="145"/>
  <c r="Q3" i="156"/>
  <c r="V24" i="145"/>
  <c r="S3" i="156"/>
  <c r="X24" i="145"/>
  <c r="R3" i="156"/>
  <c r="W24" i="145"/>
  <c r="Q3" i="155"/>
  <c r="V20" i="145"/>
  <c r="J3" i="155"/>
  <c r="O20" i="145"/>
  <c r="P3" i="155"/>
  <c r="U20" i="145"/>
  <c r="R3" i="155"/>
  <c r="W20" i="145"/>
  <c r="S3" i="155"/>
  <c r="X20" i="145"/>
  <c r="J3" i="154"/>
  <c r="O29" i="145"/>
  <c r="Q3" i="154"/>
  <c r="V29" i="145"/>
  <c r="P3" i="154"/>
  <c r="U29" i="145"/>
  <c r="R3" i="154"/>
  <c r="W29" i="145"/>
  <c r="S3" i="154"/>
  <c r="X29" i="145"/>
  <c r="Q3" i="153"/>
  <c r="V23" i="145"/>
  <c r="J3" i="153"/>
  <c r="O23" i="145"/>
  <c r="P3" i="153"/>
  <c r="U23" i="145"/>
  <c r="S3" i="153"/>
  <c r="X23" i="145"/>
  <c r="R3" i="153"/>
  <c r="W23" i="145"/>
  <c r="P3" i="152"/>
  <c r="U22" i="145"/>
  <c r="Q3" i="152"/>
  <c r="V22" i="145"/>
  <c r="J3" i="152"/>
  <c r="O22" i="145"/>
  <c r="R3" i="152"/>
  <c r="W22" i="145"/>
  <c r="S3" i="152"/>
  <c r="X22" i="145"/>
  <c r="Q3" i="151"/>
  <c r="V21" i="145"/>
  <c r="J3" i="151"/>
  <c r="O21" i="145"/>
  <c r="P3" i="151"/>
  <c r="U21" i="145"/>
  <c r="S3" i="151"/>
  <c r="X21" i="145"/>
  <c r="R3" i="151"/>
  <c r="W21" i="145"/>
  <c r="I25" i="131"/>
  <c r="H25" i="131"/>
  <c r="G25" i="131"/>
  <c r="F25" i="131"/>
  <c r="E25" i="131"/>
  <c r="D25" i="131"/>
  <c r="C25" i="131"/>
  <c r="I24" i="131"/>
  <c r="H24" i="131"/>
  <c r="G24" i="131"/>
  <c r="F24" i="131"/>
  <c r="E24" i="131"/>
  <c r="D24" i="131"/>
  <c r="C24" i="131"/>
  <c r="I23" i="131"/>
  <c r="H23" i="131"/>
  <c r="G23" i="131"/>
  <c r="F23" i="131"/>
  <c r="E23" i="131"/>
  <c r="D23" i="131"/>
  <c r="C23" i="131"/>
  <c r="E22" i="131"/>
  <c r="D22" i="131"/>
  <c r="C22" i="131"/>
  <c r="E21" i="131"/>
  <c r="D21" i="131"/>
  <c r="C21" i="131"/>
  <c r="E20" i="131"/>
  <c r="D20" i="131"/>
  <c r="C20" i="131"/>
  <c r="E19" i="131"/>
  <c r="D19" i="131"/>
  <c r="C19" i="131"/>
  <c r="E18" i="131"/>
  <c r="D18" i="131"/>
  <c r="C18" i="131"/>
  <c r="E17" i="131"/>
  <c r="D17" i="131"/>
  <c r="C17" i="131"/>
  <c r="E16" i="131"/>
  <c r="D16" i="131"/>
  <c r="C16" i="131"/>
  <c r="E15" i="131"/>
  <c r="D15" i="131"/>
  <c r="C15" i="131"/>
  <c r="E14" i="131"/>
  <c r="D14" i="131"/>
  <c r="C14" i="131"/>
  <c r="E13" i="131"/>
  <c r="D13" i="131"/>
  <c r="C13" i="131"/>
  <c r="E12" i="131"/>
  <c r="D12" i="131"/>
  <c r="C12" i="131"/>
  <c r="E11" i="131"/>
  <c r="D11" i="131"/>
  <c r="C11" i="131"/>
  <c r="E10" i="131"/>
  <c r="D10" i="131"/>
  <c r="C10" i="131"/>
  <c r="E9" i="131"/>
  <c r="D9" i="131"/>
  <c r="C9" i="131"/>
  <c r="E8" i="131"/>
  <c r="D8" i="131"/>
  <c r="C8" i="131"/>
  <c r="E7" i="131"/>
  <c r="D7" i="131"/>
  <c r="C7" i="131"/>
  <c r="E6" i="131"/>
  <c r="D6" i="131"/>
  <c r="C6" i="131"/>
  <c r="E5" i="131"/>
  <c r="D5" i="131"/>
  <c r="C5" i="131"/>
  <c r="I25" i="130"/>
  <c r="H25" i="130"/>
  <c r="G25" i="130"/>
  <c r="F25" i="130"/>
  <c r="E25" i="130"/>
  <c r="D25" i="130"/>
  <c r="C25" i="130"/>
  <c r="I24" i="130"/>
  <c r="H24" i="130"/>
  <c r="G24" i="130"/>
  <c r="F24" i="130"/>
  <c r="E24" i="130"/>
  <c r="D24" i="130"/>
  <c r="C24" i="130"/>
  <c r="E23" i="130"/>
  <c r="D23" i="130"/>
  <c r="C23" i="130"/>
  <c r="E22" i="130"/>
  <c r="D22" i="130"/>
  <c r="C22" i="130"/>
  <c r="E21" i="130"/>
  <c r="D21" i="130"/>
  <c r="C21" i="130"/>
  <c r="E20" i="130"/>
  <c r="D20" i="130"/>
  <c r="C20" i="130"/>
  <c r="E19" i="130"/>
  <c r="D19" i="130"/>
  <c r="C19" i="130"/>
  <c r="E18" i="130"/>
  <c r="D18" i="130"/>
  <c r="C18" i="130"/>
  <c r="E17" i="130"/>
  <c r="D17" i="130"/>
  <c r="C17" i="130"/>
  <c r="E16" i="130"/>
  <c r="D16" i="130"/>
  <c r="C16" i="130"/>
  <c r="E15" i="130"/>
  <c r="D15" i="130"/>
  <c r="C15" i="130"/>
  <c r="E14" i="130"/>
  <c r="D14" i="130"/>
  <c r="C14" i="130"/>
  <c r="E13" i="130"/>
  <c r="D13" i="130"/>
  <c r="C13" i="130"/>
  <c r="E12" i="130"/>
  <c r="D12" i="130"/>
  <c r="C12" i="130"/>
  <c r="E11" i="130"/>
  <c r="D11" i="130"/>
  <c r="C11" i="130"/>
  <c r="E10" i="130"/>
  <c r="D10" i="130"/>
  <c r="C10" i="130"/>
  <c r="E9" i="130"/>
  <c r="D9" i="130"/>
  <c r="C9" i="130"/>
  <c r="E8" i="130"/>
  <c r="D8" i="130"/>
  <c r="C8" i="130"/>
  <c r="E7" i="130"/>
  <c r="D7" i="130"/>
  <c r="C7" i="130"/>
  <c r="E6" i="130"/>
  <c r="D6" i="130"/>
  <c r="C6" i="130"/>
  <c r="E5" i="130"/>
  <c r="D5" i="130"/>
  <c r="C5" i="130"/>
  <c r="I25" i="129"/>
  <c r="H25" i="129"/>
  <c r="G25" i="129"/>
  <c r="F25" i="129"/>
  <c r="E25" i="129"/>
  <c r="D25" i="129"/>
  <c r="C25" i="129"/>
  <c r="I24" i="129"/>
  <c r="H24" i="129"/>
  <c r="G24" i="129"/>
  <c r="F24" i="129"/>
  <c r="E24" i="129"/>
  <c r="D24" i="129"/>
  <c r="C24" i="129"/>
  <c r="I23" i="129"/>
  <c r="H23" i="129"/>
  <c r="G23" i="129"/>
  <c r="F23" i="129"/>
  <c r="E23" i="129"/>
  <c r="D23" i="129"/>
  <c r="C23" i="129"/>
  <c r="I22" i="129"/>
  <c r="H22" i="129"/>
  <c r="G22" i="129"/>
  <c r="F22" i="129"/>
  <c r="E22" i="129"/>
  <c r="D22" i="129"/>
  <c r="C22" i="129"/>
  <c r="E21" i="129"/>
  <c r="D21" i="129"/>
  <c r="C21" i="129"/>
  <c r="E20" i="129"/>
  <c r="D20" i="129"/>
  <c r="C20" i="129"/>
  <c r="E19" i="129"/>
  <c r="D19" i="129"/>
  <c r="C19" i="129"/>
  <c r="E18" i="129"/>
  <c r="D18" i="129"/>
  <c r="C18" i="129"/>
  <c r="E17" i="129"/>
  <c r="D17" i="129"/>
  <c r="C17" i="129"/>
  <c r="E16" i="129"/>
  <c r="D16" i="129"/>
  <c r="C16" i="129"/>
  <c r="E15" i="129"/>
  <c r="D15" i="129"/>
  <c r="C15" i="129"/>
  <c r="E14" i="129"/>
  <c r="D14" i="129"/>
  <c r="C14" i="129"/>
  <c r="E13" i="129"/>
  <c r="D13" i="129"/>
  <c r="C13" i="129"/>
  <c r="E12" i="129"/>
  <c r="D12" i="129"/>
  <c r="C12" i="129"/>
  <c r="E11" i="129"/>
  <c r="D11" i="129"/>
  <c r="C11" i="129"/>
  <c r="E10" i="129"/>
  <c r="D10" i="129"/>
  <c r="C10" i="129"/>
  <c r="E9" i="129"/>
  <c r="D9" i="129"/>
  <c r="C9" i="129"/>
  <c r="E8" i="129"/>
  <c r="D8" i="129"/>
  <c r="C8" i="129"/>
  <c r="E7" i="129"/>
  <c r="D7" i="129"/>
  <c r="C7" i="129"/>
  <c r="E6" i="129"/>
  <c r="D6" i="129"/>
  <c r="C6" i="129"/>
  <c r="E5" i="129"/>
  <c r="D5" i="129"/>
  <c r="C5" i="129"/>
  <c r="I25" i="128"/>
  <c r="H25" i="128"/>
  <c r="G25" i="128"/>
  <c r="F25" i="128"/>
  <c r="E25" i="128"/>
  <c r="D25" i="128"/>
  <c r="C25" i="128"/>
  <c r="I24" i="128"/>
  <c r="H24" i="128"/>
  <c r="G24" i="128"/>
  <c r="F24" i="128"/>
  <c r="E24" i="128"/>
  <c r="D24" i="128"/>
  <c r="C24" i="128"/>
  <c r="I23" i="128"/>
  <c r="H23" i="128"/>
  <c r="G23" i="128"/>
  <c r="F23" i="128"/>
  <c r="E23" i="128"/>
  <c r="D23" i="128"/>
  <c r="C23" i="128"/>
  <c r="E22" i="128"/>
  <c r="D22" i="128"/>
  <c r="C22" i="128"/>
  <c r="E21" i="128"/>
  <c r="D21" i="128"/>
  <c r="C21" i="128"/>
  <c r="E20" i="128"/>
  <c r="D20" i="128"/>
  <c r="C20" i="128"/>
  <c r="E19" i="128"/>
  <c r="D19" i="128"/>
  <c r="C19" i="128"/>
  <c r="E18" i="128"/>
  <c r="D18" i="128"/>
  <c r="C18" i="128"/>
  <c r="E17" i="128"/>
  <c r="D17" i="128"/>
  <c r="C17" i="128"/>
  <c r="E16" i="128"/>
  <c r="D16" i="128"/>
  <c r="C16" i="128"/>
  <c r="E15" i="128"/>
  <c r="D15" i="128"/>
  <c r="C15" i="128"/>
  <c r="E14" i="128"/>
  <c r="D14" i="128"/>
  <c r="C14" i="128"/>
  <c r="E13" i="128"/>
  <c r="D13" i="128"/>
  <c r="C13" i="128"/>
  <c r="E12" i="128"/>
  <c r="D12" i="128"/>
  <c r="C12" i="128"/>
  <c r="E11" i="128"/>
  <c r="D11" i="128"/>
  <c r="C11" i="128"/>
  <c r="E10" i="128"/>
  <c r="D10" i="128"/>
  <c r="C10" i="128"/>
  <c r="E9" i="128"/>
  <c r="D9" i="128"/>
  <c r="C9" i="128"/>
  <c r="E8" i="128"/>
  <c r="D8" i="128"/>
  <c r="C8" i="128"/>
  <c r="E7" i="128"/>
  <c r="D7" i="128"/>
  <c r="C7" i="128"/>
  <c r="E6" i="128"/>
  <c r="D6" i="128"/>
  <c r="C6" i="128"/>
  <c r="E5" i="128"/>
  <c r="D5" i="128"/>
  <c r="C5" i="128"/>
  <c r="E25" i="127"/>
  <c r="D25" i="127"/>
  <c r="C25" i="127"/>
  <c r="E24" i="127"/>
  <c r="D24" i="127"/>
  <c r="C24" i="127"/>
  <c r="E23" i="127"/>
  <c r="D23" i="127"/>
  <c r="C23" i="127"/>
  <c r="E22" i="127"/>
  <c r="D22" i="127"/>
  <c r="C22" i="127"/>
  <c r="E21" i="127"/>
  <c r="D21" i="127"/>
  <c r="C21" i="127"/>
  <c r="E20" i="127"/>
  <c r="D20" i="127"/>
  <c r="C20" i="127"/>
  <c r="E19" i="127"/>
  <c r="D19" i="127"/>
  <c r="C19" i="127"/>
  <c r="E18" i="127"/>
  <c r="D18" i="127"/>
  <c r="C18" i="127"/>
  <c r="E17" i="127"/>
  <c r="D17" i="127"/>
  <c r="C17" i="127"/>
  <c r="E16" i="127"/>
  <c r="D16" i="127"/>
  <c r="C16" i="127"/>
  <c r="E15" i="127"/>
  <c r="D15" i="127"/>
  <c r="C15" i="127"/>
  <c r="E14" i="127"/>
  <c r="D14" i="127"/>
  <c r="C14" i="127"/>
  <c r="E13" i="127"/>
  <c r="D13" i="127"/>
  <c r="C13" i="127"/>
  <c r="E12" i="127"/>
  <c r="D12" i="127"/>
  <c r="C12" i="127"/>
  <c r="E11" i="127"/>
  <c r="D11" i="127"/>
  <c r="C11" i="127"/>
  <c r="E10" i="127"/>
  <c r="D10" i="127"/>
  <c r="C10" i="127"/>
  <c r="E9" i="127"/>
  <c r="D9" i="127"/>
  <c r="C9" i="127"/>
  <c r="E8" i="127"/>
  <c r="D8" i="127"/>
  <c r="C8" i="127"/>
  <c r="E7" i="127"/>
  <c r="D7" i="127"/>
  <c r="C7" i="127"/>
  <c r="E6" i="127"/>
  <c r="D6" i="127"/>
  <c r="C6" i="127"/>
  <c r="E5" i="127"/>
  <c r="D5" i="127"/>
  <c r="C5" i="127"/>
  <c r="I25" i="126"/>
  <c r="H25" i="126"/>
  <c r="G25" i="126"/>
  <c r="F25" i="126"/>
  <c r="E25" i="126"/>
  <c r="D25" i="126"/>
  <c r="C25" i="126"/>
  <c r="I24" i="126"/>
  <c r="H24" i="126"/>
  <c r="G24" i="126"/>
  <c r="F24" i="126"/>
  <c r="E24" i="126"/>
  <c r="D24" i="126"/>
  <c r="C24" i="126"/>
  <c r="E23" i="126"/>
  <c r="D23" i="126"/>
  <c r="C23" i="126"/>
  <c r="E22" i="126"/>
  <c r="D22" i="126"/>
  <c r="C22" i="126"/>
  <c r="E21" i="126"/>
  <c r="D21" i="126"/>
  <c r="C21" i="126"/>
  <c r="E20" i="126"/>
  <c r="D20" i="126"/>
  <c r="C20" i="126"/>
  <c r="E19" i="126"/>
  <c r="D19" i="126"/>
  <c r="C19" i="126"/>
  <c r="E18" i="126"/>
  <c r="D18" i="126"/>
  <c r="C18" i="126"/>
  <c r="E17" i="126"/>
  <c r="D17" i="126"/>
  <c r="C17" i="126"/>
  <c r="E16" i="126"/>
  <c r="D16" i="126"/>
  <c r="C16" i="126"/>
  <c r="E15" i="126"/>
  <c r="D15" i="126"/>
  <c r="C15" i="126"/>
  <c r="E14" i="126"/>
  <c r="D14" i="126"/>
  <c r="C14" i="126"/>
  <c r="E13" i="126"/>
  <c r="D13" i="126"/>
  <c r="C13" i="126"/>
  <c r="E12" i="126"/>
  <c r="D12" i="126"/>
  <c r="C12" i="126"/>
  <c r="E11" i="126"/>
  <c r="D11" i="126"/>
  <c r="C11" i="126"/>
  <c r="E10" i="126"/>
  <c r="D10" i="126"/>
  <c r="C10" i="126"/>
  <c r="E9" i="126"/>
  <c r="D9" i="126"/>
  <c r="C9" i="126"/>
  <c r="E8" i="126"/>
  <c r="D8" i="126"/>
  <c r="C8" i="126"/>
  <c r="E7" i="126"/>
  <c r="D7" i="126"/>
  <c r="C7" i="126"/>
  <c r="E6" i="126"/>
  <c r="D6" i="126"/>
  <c r="C6" i="126"/>
  <c r="E5" i="126"/>
  <c r="D5" i="126"/>
  <c r="C5" i="126"/>
  <c r="I25" i="125"/>
  <c r="H25" i="125"/>
  <c r="G25" i="125"/>
  <c r="F25" i="125"/>
  <c r="E25" i="125"/>
  <c r="D25" i="125"/>
  <c r="C25" i="125"/>
  <c r="I24" i="125"/>
  <c r="H24" i="125"/>
  <c r="G24" i="125"/>
  <c r="F24" i="125"/>
  <c r="E24" i="125"/>
  <c r="D24" i="125"/>
  <c r="C24" i="125"/>
  <c r="I23" i="125"/>
  <c r="H23" i="125"/>
  <c r="G23" i="125"/>
  <c r="F23" i="125"/>
  <c r="E23" i="125"/>
  <c r="D23" i="125"/>
  <c r="C23" i="125"/>
  <c r="I22" i="125"/>
  <c r="H22" i="125"/>
  <c r="G22" i="125"/>
  <c r="F22" i="125"/>
  <c r="E22" i="125"/>
  <c r="D22" i="125"/>
  <c r="C22" i="125"/>
  <c r="I21" i="125"/>
  <c r="H21" i="125"/>
  <c r="G21" i="125"/>
  <c r="F21" i="125"/>
  <c r="E21" i="125"/>
  <c r="D21" i="125"/>
  <c r="C21" i="125"/>
  <c r="I20" i="125"/>
  <c r="H20" i="125"/>
  <c r="G20" i="125"/>
  <c r="F20" i="125"/>
  <c r="E20" i="125"/>
  <c r="D20" i="125"/>
  <c r="C20" i="125"/>
  <c r="I19" i="125"/>
  <c r="H19" i="125"/>
  <c r="G19" i="125"/>
  <c r="F19" i="125"/>
  <c r="E19" i="125"/>
  <c r="D19" i="125"/>
  <c r="C19" i="125"/>
  <c r="E18" i="125"/>
  <c r="D18" i="125"/>
  <c r="C18" i="125"/>
  <c r="E17" i="125"/>
  <c r="D17" i="125"/>
  <c r="C17" i="125"/>
  <c r="E16" i="125"/>
  <c r="D16" i="125"/>
  <c r="C16" i="125"/>
  <c r="E15" i="125"/>
  <c r="D15" i="125"/>
  <c r="C15" i="125"/>
  <c r="E14" i="125"/>
  <c r="D14" i="125"/>
  <c r="C14" i="125"/>
  <c r="E13" i="125"/>
  <c r="D13" i="125"/>
  <c r="C13" i="125"/>
  <c r="E12" i="125"/>
  <c r="D12" i="125"/>
  <c r="C12" i="125"/>
  <c r="E11" i="125"/>
  <c r="D11" i="125"/>
  <c r="C11" i="125"/>
  <c r="E10" i="125"/>
  <c r="D10" i="125"/>
  <c r="C10" i="125"/>
  <c r="E9" i="125"/>
  <c r="D9" i="125"/>
  <c r="C9" i="125"/>
  <c r="E8" i="125"/>
  <c r="D8" i="125"/>
  <c r="C8" i="125"/>
  <c r="E7" i="125"/>
  <c r="D7" i="125"/>
  <c r="C7" i="125"/>
  <c r="E6" i="125"/>
  <c r="D6" i="125"/>
  <c r="C6" i="125"/>
  <c r="E5" i="125"/>
  <c r="D5" i="125"/>
  <c r="C5" i="125"/>
  <c r="I25" i="124"/>
  <c r="H25" i="124"/>
  <c r="G25" i="124"/>
  <c r="F25" i="124"/>
  <c r="E25" i="124"/>
  <c r="D25" i="124"/>
  <c r="C25" i="124"/>
  <c r="I24" i="124"/>
  <c r="H24" i="124"/>
  <c r="G24" i="124"/>
  <c r="F24" i="124"/>
  <c r="E24" i="124"/>
  <c r="D24" i="124"/>
  <c r="C24" i="124"/>
  <c r="I23" i="124"/>
  <c r="H23" i="124"/>
  <c r="G23" i="124"/>
  <c r="F23" i="124"/>
  <c r="E23" i="124"/>
  <c r="D23" i="124"/>
  <c r="C23" i="124"/>
  <c r="I22" i="124"/>
  <c r="H22" i="124"/>
  <c r="G22" i="124"/>
  <c r="F22" i="124"/>
  <c r="E22" i="124"/>
  <c r="D22" i="124"/>
  <c r="C22" i="124"/>
  <c r="I21" i="124"/>
  <c r="H21" i="124"/>
  <c r="G21" i="124"/>
  <c r="F21" i="124"/>
  <c r="E21" i="124"/>
  <c r="D21" i="124"/>
  <c r="C21" i="124"/>
  <c r="I20" i="124"/>
  <c r="H20" i="124"/>
  <c r="G20" i="124"/>
  <c r="F20" i="124"/>
  <c r="E20" i="124"/>
  <c r="D20" i="124"/>
  <c r="C20" i="124"/>
  <c r="I19" i="124"/>
  <c r="H19" i="124"/>
  <c r="G19" i="124"/>
  <c r="F19" i="124"/>
  <c r="E19" i="124"/>
  <c r="D19" i="124"/>
  <c r="C19" i="124"/>
  <c r="E18" i="124"/>
  <c r="D18" i="124"/>
  <c r="C18" i="124"/>
  <c r="E17" i="124"/>
  <c r="D17" i="124"/>
  <c r="C17" i="124"/>
  <c r="E16" i="124"/>
  <c r="D16" i="124"/>
  <c r="C16" i="124"/>
  <c r="E15" i="124"/>
  <c r="D15" i="124"/>
  <c r="C15" i="124"/>
  <c r="E14" i="124"/>
  <c r="D14" i="124"/>
  <c r="C14" i="124"/>
  <c r="E13" i="124"/>
  <c r="D13" i="124"/>
  <c r="C13" i="124"/>
  <c r="E12" i="124"/>
  <c r="D12" i="124"/>
  <c r="C12" i="124"/>
  <c r="E11" i="124"/>
  <c r="D11" i="124"/>
  <c r="C11" i="124"/>
  <c r="E10" i="124"/>
  <c r="D10" i="124"/>
  <c r="C10" i="124"/>
  <c r="E9" i="124"/>
  <c r="D9" i="124"/>
  <c r="C9" i="124"/>
  <c r="E8" i="124"/>
  <c r="D8" i="124"/>
  <c r="C8" i="124"/>
  <c r="E7" i="124"/>
  <c r="D7" i="124"/>
  <c r="C7" i="124"/>
  <c r="E6" i="124"/>
  <c r="D6" i="124"/>
  <c r="C6" i="124"/>
  <c r="E5" i="124"/>
  <c r="D5" i="124"/>
  <c r="C5" i="124"/>
  <c r="I25" i="123"/>
  <c r="H25" i="123"/>
  <c r="G25" i="123"/>
  <c r="F25" i="123"/>
  <c r="E25" i="123"/>
  <c r="D25" i="123"/>
  <c r="C25" i="123"/>
  <c r="I24" i="123"/>
  <c r="H24" i="123"/>
  <c r="G24" i="123"/>
  <c r="F24" i="123"/>
  <c r="E24" i="123"/>
  <c r="D24" i="123"/>
  <c r="C24" i="123"/>
  <c r="I23" i="123"/>
  <c r="H23" i="123"/>
  <c r="G23" i="123"/>
  <c r="F23" i="123"/>
  <c r="E23" i="123"/>
  <c r="D23" i="123"/>
  <c r="C23" i="123"/>
  <c r="I22" i="123"/>
  <c r="H22" i="123"/>
  <c r="G22" i="123"/>
  <c r="F22" i="123"/>
  <c r="E22" i="123"/>
  <c r="D22" i="123"/>
  <c r="C22" i="123"/>
  <c r="I21" i="123"/>
  <c r="H21" i="123"/>
  <c r="G21" i="123"/>
  <c r="F21" i="123"/>
  <c r="E21" i="123"/>
  <c r="D21" i="123"/>
  <c r="C21" i="123"/>
  <c r="I20" i="123"/>
  <c r="H20" i="123"/>
  <c r="G20" i="123"/>
  <c r="F20" i="123"/>
  <c r="E20" i="123"/>
  <c r="D20" i="123"/>
  <c r="C20" i="123"/>
  <c r="E19" i="123"/>
  <c r="D19" i="123"/>
  <c r="C19" i="123"/>
  <c r="E18" i="123"/>
  <c r="D18" i="123"/>
  <c r="C18" i="123"/>
  <c r="E17" i="123"/>
  <c r="D17" i="123"/>
  <c r="C17" i="123"/>
  <c r="E16" i="123"/>
  <c r="D16" i="123"/>
  <c r="C16" i="123"/>
  <c r="E15" i="123"/>
  <c r="D15" i="123"/>
  <c r="C15" i="123"/>
  <c r="E14" i="123"/>
  <c r="D14" i="123"/>
  <c r="C14" i="123"/>
  <c r="E13" i="123"/>
  <c r="D13" i="123"/>
  <c r="C13" i="123"/>
  <c r="E12" i="123"/>
  <c r="D12" i="123"/>
  <c r="C12" i="123"/>
  <c r="E11" i="123"/>
  <c r="D11" i="123"/>
  <c r="C11" i="123"/>
  <c r="E10" i="123"/>
  <c r="D10" i="123"/>
  <c r="C10" i="123"/>
  <c r="E9" i="123"/>
  <c r="D9" i="123"/>
  <c r="C9" i="123"/>
  <c r="E8" i="123"/>
  <c r="D8" i="123"/>
  <c r="C8" i="123"/>
  <c r="E7" i="123"/>
  <c r="D7" i="123"/>
  <c r="C7" i="123"/>
  <c r="E6" i="123"/>
  <c r="D6" i="123"/>
  <c r="C6" i="123"/>
  <c r="E5" i="123"/>
  <c r="D5" i="123"/>
  <c r="C5" i="123"/>
  <c r="I25" i="122"/>
  <c r="H25" i="122"/>
  <c r="G25" i="122"/>
  <c r="F25" i="122"/>
  <c r="E25" i="122"/>
  <c r="D25" i="122"/>
  <c r="C25" i="122"/>
  <c r="I24" i="122"/>
  <c r="H24" i="122"/>
  <c r="G24" i="122"/>
  <c r="F24" i="122"/>
  <c r="E24" i="122"/>
  <c r="D24" i="122"/>
  <c r="C24" i="122"/>
  <c r="I23" i="122"/>
  <c r="H23" i="122"/>
  <c r="G23" i="122"/>
  <c r="F23" i="122"/>
  <c r="E23" i="122"/>
  <c r="D23" i="122"/>
  <c r="C23" i="122"/>
  <c r="I22" i="122"/>
  <c r="H22" i="122"/>
  <c r="G22" i="122"/>
  <c r="F22" i="122"/>
  <c r="E22" i="122"/>
  <c r="D22" i="122"/>
  <c r="C22" i="122"/>
  <c r="I21" i="122"/>
  <c r="H21" i="122"/>
  <c r="G21" i="122"/>
  <c r="F21" i="122"/>
  <c r="E21" i="122"/>
  <c r="D21" i="122"/>
  <c r="C21" i="122"/>
  <c r="I20" i="122"/>
  <c r="H20" i="122"/>
  <c r="G20" i="122"/>
  <c r="F20" i="122"/>
  <c r="E20" i="122"/>
  <c r="D20" i="122"/>
  <c r="C20" i="122"/>
  <c r="I19" i="122"/>
  <c r="H19" i="122"/>
  <c r="G19" i="122"/>
  <c r="F19" i="122"/>
  <c r="E19" i="122"/>
  <c r="D19" i="122"/>
  <c r="C19" i="122"/>
  <c r="E18" i="122"/>
  <c r="D18" i="122"/>
  <c r="C18" i="122"/>
  <c r="E17" i="122"/>
  <c r="D17" i="122"/>
  <c r="C17" i="122"/>
  <c r="E16" i="122"/>
  <c r="D16" i="122"/>
  <c r="C16" i="122"/>
  <c r="E15" i="122"/>
  <c r="D15" i="122"/>
  <c r="C15" i="122"/>
  <c r="E14" i="122"/>
  <c r="D14" i="122"/>
  <c r="C14" i="122"/>
  <c r="E13" i="122"/>
  <c r="D13" i="122"/>
  <c r="C13" i="122"/>
  <c r="E12" i="122"/>
  <c r="D12" i="122"/>
  <c r="C12" i="122"/>
  <c r="E11" i="122"/>
  <c r="D11" i="122"/>
  <c r="C11" i="122"/>
  <c r="E10" i="122"/>
  <c r="D10" i="122"/>
  <c r="C10" i="122"/>
  <c r="E9" i="122"/>
  <c r="D9" i="122"/>
  <c r="C9" i="122"/>
  <c r="E8" i="122"/>
  <c r="D8" i="122"/>
  <c r="C8" i="122"/>
  <c r="E7" i="122"/>
  <c r="D7" i="122"/>
  <c r="C7" i="122"/>
  <c r="E6" i="122"/>
  <c r="D6" i="122"/>
  <c r="C6" i="122"/>
  <c r="E5" i="122"/>
  <c r="D5" i="122"/>
  <c r="C5" i="122"/>
  <c r="I25" i="121"/>
  <c r="H25" i="121"/>
  <c r="G25" i="121"/>
  <c r="F25" i="121"/>
  <c r="E25" i="121"/>
  <c r="D25" i="121"/>
  <c r="C25" i="121"/>
  <c r="I24" i="121"/>
  <c r="H24" i="121"/>
  <c r="G24" i="121"/>
  <c r="F24" i="121"/>
  <c r="E24" i="121"/>
  <c r="D24" i="121"/>
  <c r="C24" i="121"/>
  <c r="I23" i="121"/>
  <c r="H23" i="121"/>
  <c r="G23" i="121"/>
  <c r="F23" i="121"/>
  <c r="E23" i="121"/>
  <c r="D23" i="121"/>
  <c r="C23" i="121"/>
  <c r="I22" i="121"/>
  <c r="H22" i="121"/>
  <c r="G22" i="121"/>
  <c r="F22" i="121"/>
  <c r="E22" i="121"/>
  <c r="D22" i="121"/>
  <c r="C22" i="121"/>
  <c r="I21" i="121"/>
  <c r="H21" i="121"/>
  <c r="G21" i="121"/>
  <c r="F21" i="121"/>
  <c r="E21" i="121"/>
  <c r="D21" i="121"/>
  <c r="C21" i="121"/>
  <c r="I20" i="121"/>
  <c r="H20" i="121"/>
  <c r="G20" i="121"/>
  <c r="F20" i="121"/>
  <c r="E20" i="121"/>
  <c r="D20" i="121"/>
  <c r="C20" i="121"/>
  <c r="I19" i="121"/>
  <c r="H19" i="121"/>
  <c r="G19" i="121"/>
  <c r="F19" i="121"/>
  <c r="E19" i="121"/>
  <c r="D19" i="121"/>
  <c r="C19" i="121"/>
  <c r="I18" i="121"/>
  <c r="H18" i="121"/>
  <c r="G18" i="121"/>
  <c r="F18" i="121"/>
  <c r="E18" i="121"/>
  <c r="D18" i="121"/>
  <c r="C18" i="121"/>
  <c r="E17" i="121"/>
  <c r="D17" i="121"/>
  <c r="C17" i="121"/>
  <c r="E16" i="121"/>
  <c r="D16" i="121"/>
  <c r="C16" i="121"/>
  <c r="E15" i="121"/>
  <c r="D15" i="121"/>
  <c r="C15" i="121"/>
  <c r="E14" i="121"/>
  <c r="D14" i="121"/>
  <c r="C14" i="121"/>
  <c r="E13" i="121"/>
  <c r="D13" i="121"/>
  <c r="C13" i="121"/>
  <c r="E12" i="121"/>
  <c r="D12" i="121"/>
  <c r="C12" i="121"/>
  <c r="E11" i="121"/>
  <c r="D11" i="121"/>
  <c r="C11" i="121"/>
  <c r="E10" i="121"/>
  <c r="D10" i="121"/>
  <c r="C10" i="121"/>
  <c r="E9" i="121"/>
  <c r="D9" i="121"/>
  <c r="C9" i="121"/>
  <c r="E8" i="121"/>
  <c r="D8" i="121"/>
  <c r="C8" i="121"/>
  <c r="E7" i="121"/>
  <c r="D7" i="121"/>
  <c r="C7" i="121"/>
  <c r="E6" i="121"/>
  <c r="D6" i="121"/>
  <c r="C6" i="121"/>
  <c r="E5" i="121"/>
  <c r="D5" i="121"/>
  <c r="C5" i="121"/>
  <c r="I25" i="120"/>
  <c r="H25" i="120"/>
  <c r="G25" i="120"/>
  <c r="F25" i="120"/>
  <c r="E25" i="120"/>
  <c r="D25" i="120"/>
  <c r="C25" i="120"/>
  <c r="I24" i="120"/>
  <c r="H24" i="120"/>
  <c r="G24" i="120"/>
  <c r="F24" i="120"/>
  <c r="E24" i="120"/>
  <c r="D24" i="120"/>
  <c r="C24" i="120"/>
  <c r="I23" i="120"/>
  <c r="H23" i="120"/>
  <c r="G23" i="120"/>
  <c r="F23" i="120"/>
  <c r="E23" i="120"/>
  <c r="D23" i="120"/>
  <c r="C23" i="120"/>
  <c r="I22" i="120"/>
  <c r="H22" i="120"/>
  <c r="G22" i="120"/>
  <c r="F22" i="120"/>
  <c r="E22" i="120"/>
  <c r="D22" i="120"/>
  <c r="C22" i="120"/>
  <c r="I21" i="120"/>
  <c r="H21" i="120"/>
  <c r="G21" i="120"/>
  <c r="F21" i="120"/>
  <c r="E21" i="120"/>
  <c r="D21" i="120"/>
  <c r="C21" i="120"/>
  <c r="I20" i="120"/>
  <c r="H20" i="120"/>
  <c r="G20" i="120"/>
  <c r="F20" i="120"/>
  <c r="E20" i="120"/>
  <c r="D20" i="120"/>
  <c r="C20" i="120"/>
  <c r="I19" i="120"/>
  <c r="H19" i="120"/>
  <c r="G19" i="120"/>
  <c r="F19" i="120"/>
  <c r="E19" i="120"/>
  <c r="D19" i="120"/>
  <c r="C19" i="120"/>
  <c r="E18" i="120"/>
  <c r="D18" i="120"/>
  <c r="C18" i="120"/>
  <c r="E17" i="120"/>
  <c r="D17" i="120"/>
  <c r="C17" i="120"/>
  <c r="E16" i="120"/>
  <c r="D16" i="120"/>
  <c r="C16" i="120"/>
  <c r="E15" i="120"/>
  <c r="D15" i="120"/>
  <c r="C15" i="120"/>
  <c r="E14" i="120"/>
  <c r="D14" i="120"/>
  <c r="C14" i="120"/>
  <c r="E13" i="120"/>
  <c r="D13" i="120"/>
  <c r="C13" i="120"/>
  <c r="E12" i="120"/>
  <c r="D12" i="120"/>
  <c r="C12" i="120"/>
  <c r="E11" i="120"/>
  <c r="D11" i="120"/>
  <c r="C11" i="120"/>
  <c r="E10" i="120"/>
  <c r="D10" i="120"/>
  <c r="C10" i="120"/>
  <c r="E9" i="120"/>
  <c r="D9" i="120"/>
  <c r="C9" i="120"/>
  <c r="E8" i="120"/>
  <c r="D8" i="120"/>
  <c r="C8" i="120"/>
  <c r="E7" i="120"/>
  <c r="D7" i="120"/>
  <c r="C7" i="120"/>
  <c r="E6" i="120"/>
  <c r="D6" i="120"/>
  <c r="C6" i="120"/>
  <c r="E5" i="120"/>
  <c r="D5" i="120"/>
  <c r="C5" i="120"/>
  <c r="I25" i="119"/>
  <c r="H25" i="119"/>
  <c r="G25" i="119"/>
  <c r="F25" i="119"/>
  <c r="E25" i="119"/>
  <c r="D25" i="119"/>
  <c r="C25" i="119"/>
  <c r="I24" i="119"/>
  <c r="H24" i="119"/>
  <c r="G24" i="119"/>
  <c r="F24" i="119"/>
  <c r="E24" i="119"/>
  <c r="D24" i="119"/>
  <c r="C24" i="119"/>
  <c r="I23" i="119"/>
  <c r="H23" i="119"/>
  <c r="G23" i="119"/>
  <c r="F23" i="119"/>
  <c r="E23" i="119"/>
  <c r="D23" i="119"/>
  <c r="C23" i="119"/>
  <c r="I22" i="119"/>
  <c r="H22" i="119"/>
  <c r="G22" i="119"/>
  <c r="F22" i="119"/>
  <c r="E22" i="119"/>
  <c r="D22" i="119"/>
  <c r="C22" i="119"/>
  <c r="I21" i="119"/>
  <c r="H21" i="119"/>
  <c r="G21" i="119"/>
  <c r="F21" i="119"/>
  <c r="E21" i="119"/>
  <c r="D21" i="119"/>
  <c r="C21" i="119"/>
  <c r="I20" i="119"/>
  <c r="H20" i="119"/>
  <c r="G20" i="119"/>
  <c r="F20" i="119"/>
  <c r="E20" i="119"/>
  <c r="D20" i="119"/>
  <c r="C20" i="119"/>
  <c r="I19" i="119"/>
  <c r="H19" i="119"/>
  <c r="G19" i="119"/>
  <c r="F19" i="119"/>
  <c r="E19" i="119"/>
  <c r="D19" i="119"/>
  <c r="C19" i="119"/>
  <c r="I18" i="119"/>
  <c r="H18" i="119"/>
  <c r="G18" i="119"/>
  <c r="F18" i="119"/>
  <c r="E18" i="119"/>
  <c r="D18" i="119"/>
  <c r="C18" i="119"/>
  <c r="E17" i="119"/>
  <c r="D17" i="119"/>
  <c r="C17" i="119"/>
  <c r="E16" i="119"/>
  <c r="D16" i="119"/>
  <c r="C16" i="119"/>
  <c r="E15" i="119"/>
  <c r="D15" i="119"/>
  <c r="C15" i="119"/>
  <c r="E14" i="119"/>
  <c r="D14" i="119"/>
  <c r="C14" i="119"/>
  <c r="E13" i="119"/>
  <c r="D13" i="119"/>
  <c r="C13" i="119"/>
  <c r="E12" i="119"/>
  <c r="D12" i="119"/>
  <c r="C12" i="119"/>
  <c r="E11" i="119"/>
  <c r="D11" i="119"/>
  <c r="C11" i="119"/>
  <c r="E10" i="119"/>
  <c r="D10" i="119"/>
  <c r="C10" i="119"/>
  <c r="E9" i="119"/>
  <c r="D9" i="119"/>
  <c r="C9" i="119"/>
  <c r="E8" i="119"/>
  <c r="D8" i="119"/>
  <c r="C8" i="119"/>
  <c r="E7" i="119"/>
  <c r="D7" i="119"/>
  <c r="C7" i="119"/>
  <c r="E6" i="119"/>
  <c r="D6" i="119"/>
  <c r="C6" i="119"/>
  <c r="E5" i="119"/>
  <c r="D5" i="119"/>
  <c r="C5" i="119"/>
  <c r="I25" i="118"/>
  <c r="H25" i="118"/>
  <c r="G25" i="118"/>
  <c r="F25" i="118"/>
  <c r="E25" i="118"/>
  <c r="D25" i="118"/>
  <c r="C25" i="118"/>
  <c r="I24" i="118"/>
  <c r="H24" i="118"/>
  <c r="G24" i="118"/>
  <c r="F24" i="118"/>
  <c r="E24" i="118"/>
  <c r="D24" i="118"/>
  <c r="C24" i="118"/>
  <c r="I23" i="118"/>
  <c r="H23" i="118"/>
  <c r="G23" i="118"/>
  <c r="F23" i="118"/>
  <c r="E23" i="118"/>
  <c r="D23" i="118"/>
  <c r="C23" i="118"/>
  <c r="I22" i="118"/>
  <c r="H22" i="118"/>
  <c r="G22" i="118"/>
  <c r="F22" i="118"/>
  <c r="E22" i="118"/>
  <c r="D22" i="118"/>
  <c r="C22" i="118"/>
  <c r="I21" i="118"/>
  <c r="H21" i="118"/>
  <c r="G21" i="118"/>
  <c r="F21" i="118"/>
  <c r="E21" i="118"/>
  <c r="D21" i="118"/>
  <c r="C21" i="118"/>
  <c r="I20" i="118"/>
  <c r="H20" i="118"/>
  <c r="G20" i="118"/>
  <c r="F20" i="118"/>
  <c r="E20" i="118"/>
  <c r="D20" i="118"/>
  <c r="C20" i="118"/>
  <c r="I19" i="118"/>
  <c r="H19" i="118"/>
  <c r="G19" i="118"/>
  <c r="F19" i="118"/>
  <c r="E19" i="118"/>
  <c r="D19" i="118"/>
  <c r="C19" i="118"/>
  <c r="I18" i="118"/>
  <c r="H18" i="118"/>
  <c r="G18" i="118"/>
  <c r="F18" i="118"/>
  <c r="E18" i="118"/>
  <c r="D18" i="118"/>
  <c r="C18" i="118"/>
  <c r="I17" i="118"/>
  <c r="H17" i="118"/>
  <c r="G17" i="118"/>
  <c r="F17" i="118"/>
  <c r="E17" i="118"/>
  <c r="D17" i="118"/>
  <c r="C17" i="118"/>
  <c r="E16" i="118"/>
  <c r="D16" i="118"/>
  <c r="C16" i="118"/>
  <c r="E15" i="118"/>
  <c r="D15" i="118"/>
  <c r="C15" i="118"/>
  <c r="E14" i="118"/>
  <c r="D14" i="118"/>
  <c r="C14" i="118"/>
  <c r="E13" i="118"/>
  <c r="D13" i="118"/>
  <c r="C13" i="118"/>
  <c r="E12" i="118"/>
  <c r="D12" i="118"/>
  <c r="C12" i="118"/>
  <c r="E11" i="118"/>
  <c r="D11" i="118"/>
  <c r="C11" i="118"/>
  <c r="E10" i="118"/>
  <c r="D10" i="118"/>
  <c r="C10" i="118"/>
  <c r="E9" i="118"/>
  <c r="D9" i="118"/>
  <c r="C9" i="118"/>
  <c r="E8" i="118"/>
  <c r="D8" i="118"/>
  <c r="C8" i="118"/>
  <c r="E7" i="118"/>
  <c r="D7" i="118"/>
  <c r="C7" i="118"/>
  <c r="E6" i="118"/>
  <c r="D6" i="118"/>
  <c r="C6" i="118"/>
  <c r="E5" i="118"/>
  <c r="D5" i="118"/>
  <c r="C5" i="118"/>
  <c r="I25" i="117"/>
  <c r="H25" i="117"/>
  <c r="G25" i="117"/>
  <c r="F25" i="117"/>
  <c r="E25" i="117"/>
  <c r="D25" i="117"/>
  <c r="C25" i="117"/>
  <c r="I24" i="117"/>
  <c r="H24" i="117"/>
  <c r="G24" i="117"/>
  <c r="F24" i="117"/>
  <c r="E24" i="117"/>
  <c r="D24" i="117"/>
  <c r="C24" i="117"/>
  <c r="I23" i="117"/>
  <c r="H23" i="117"/>
  <c r="G23" i="117"/>
  <c r="F23" i="117"/>
  <c r="E23" i="117"/>
  <c r="D23" i="117"/>
  <c r="C23" i="117"/>
  <c r="I22" i="117"/>
  <c r="H22" i="117"/>
  <c r="G22" i="117"/>
  <c r="F22" i="117"/>
  <c r="E22" i="117"/>
  <c r="D22" i="117"/>
  <c r="C22" i="117"/>
  <c r="I21" i="117"/>
  <c r="H21" i="117"/>
  <c r="G21" i="117"/>
  <c r="F21" i="117"/>
  <c r="E21" i="117"/>
  <c r="D21" i="117"/>
  <c r="C21" i="117"/>
  <c r="E20" i="117"/>
  <c r="D20" i="117"/>
  <c r="C20" i="117"/>
  <c r="E19" i="117"/>
  <c r="D19" i="117"/>
  <c r="C19" i="117"/>
  <c r="E18" i="117"/>
  <c r="D18" i="117"/>
  <c r="C18" i="117"/>
  <c r="E17" i="117"/>
  <c r="D17" i="117"/>
  <c r="C17" i="117"/>
  <c r="E16" i="117"/>
  <c r="D16" i="117"/>
  <c r="C16" i="117"/>
  <c r="E15" i="117"/>
  <c r="D15" i="117"/>
  <c r="C15" i="117"/>
  <c r="E14" i="117"/>
  <c r="D14" i="117"/>
  <c r="C14" i="117"/>
  <c r="E13" i="117"/>
  <c r="D13" i="117"/>
  <c r="C13" i="117"/>
  <c r="E12" i="117"/>
  <c r="D12" i="117"/>
  <c r="C12" i="117"/>
  <c r="E11" i="117"/>
  <c r="D11" i="117"/>
  <c r="C11" i="117"/>
  <c r="E10" i="117"/>
  <c r="D10" i="117"/>
  <c r="C10" i="117"/>
  <c r="E9" i="117"/>
  <c r="D9" i="117"/>
  <c r="C9" i="117"/>
  <c r="E8" i="117"/>
  <c r="D8" i="117"/>
  <c r="C8" i="117"/>
  <c r="E7" i="117"/>
  <c r="D7" i="117"/>
  <c r="C7" i="117"/>
  <c r="E6" i="117"/>
  <c r="D6" i="117"/>
  <c r="C6" i="117"/>
  <c r="E5" i="117"/>
  <c r="D5" i="117"/>
  <c r="C5" i="117"/>
  <c r="I25" i="116"/>
  <c r="H25" i="116"/>
  <c r="G25" i="116"/>
  <c r="F25" i="116"/>
  <c r="E25" i="116"/>
  <c r="D25" i="116"/>
  <c r="C25" i="116"/>
  <c r="I24" i="116"/>
  <c r="H24" i="116"/>
  <c r="G24" i="116"/>
  <c r="F24" i="116"/>
  <c r="E24" i="116"/>
  <c r="D24" i="116"/>
  <c r="C24" i="116"/>
  <c r="I23" i="116"/>
  <c r="H23" i="116"/>
  <c r="G23" i="116"/>
  <c r="F23" i="116"/>
  <c r="E23" i="116"/>
  <c r="D23" i="116"/>
  <c r="C23" i="116"/>
  <c r="I22" i="116"/>
  <c r="H22" i="116"/>
  <c r="G22" i="116"/>
  <c r="F22" i="116"/>
  <c r="E22" i="116"/>
  <c r="D22" i="116"/>
  <c r="C22" i="116"/>
  <c r="E21" i="116"/>
  <c r="D21" i="116"/>
  <c r="C21" i="116"/>
  <c r="E20" i="116"/>
  <c r="D20" i="116"/>
  <c r="C20" i="116"/>
  <c r="E19" i="116"/>
  <c r="D19" i="116"/>
  <c r="C19" i="116"/>
  <c r="E18" i="116"/>
  <c r="D18" i="116"/>
  <c r="C18" i="116"/>
  <c r="E17" i="116"/>
  <c r="D17" i="116"/>
  <c r="C17" i="116"/>
  <c r="E16" i="116"/>
  <c r="D16" i="116"/>
  <c r="C16" i="116"/>
  <c r="E15" i="116"/>
  <c r="D15" i="116"/>
  <c r="C15" i="116"/>
  <c r="E14" i="116"/>
  <c r="D14" i="116"/>
  <c r="C14" i="116"/>
  <c r="E13" i="116"/>
  <c r="D13" i="116"/>
  <c r="C13" i="116"/>
  <c r="E12" i="116"/>
  <c r="D12" i="116"/>
  <c r="C12" i="116"/>
  <c r="E11" i="116"/>
  <c r="D11" i="116"/>
  <c r="C11" i="116"/>
  <c r="E10" i="116"/>
  <c r="D10" i="116"/>
  <c r="C10" i="116"/>
  <c r="E9" i="116"/>
  <c r="D9" i="116"/>
  <c r="C9" i="116"/>
  <c r="E8" i="116"/>
  <c r="D8" i="116"/>
  <c r="C8" i="116"/>
  <c r="E7" i="116"/>
  <c r="D7" i="116"/>
  <c r="C7" i="116"/>
  <c r="E6" i="116"/>
  <c r="D6" i="116"/>
  <c r="C6" i="116"/>
  <c r="E5" i="116"/>
  <c r="D5" i="116"/>
  <c r="C5" i="116"/>
  <c r="L6" i="129"/>
  <c r="L6" i="124"/>
  <c r="L6" i="126"/>
  <c r="L6" i="123"/>
  <c r="L6" i="122"/>
  <c r="L6" i="128"/>
  <c r="L6" i="127"/>
  <c r="L6" i="130"/>
  <c r="L6" i="131"/>
  <c r="L6" i="125"/>
  <c r="L6" i="119"/>
  <c r="L6" i="116"/>
  <c r="AH4" i="145"/>
  <c r="AH19" i="145"/>
  <c r="AH18" i="145"/>
  <c r="AH17" i="145"/>
  <c r="AH16" i="145"/>
  <c r="AH15" i="145"/>
  <c r="AH14" i="145"/>
  <c r="AH13" i="145"/>
  <c r="AH12" i="145"/>
  <c r="AH11" i="145"/>
  <c r="AH10" i="145"/>
  <c r="W28" i="145"/>
  <c r="U28" i="145"/>
  <c r="X28" i="145"/>
  <c r="O28" i="145"/>
  <c r="V28" i="145"/>
  <c r="L6" i="120"/>
  <c r="L6" i="121"/>
  <c r="L6" i="118"/>
  <c r="L6" i="117"/>
  <c r="L7" i="116"/>
  <c r="I43" i="119"/>
  <c r="A43" i="119"/>
  <c r="H43" i="117"/>
  <c r="H40" i="119"/>
  <c r="G41" i="119"/>
  <c r="C40" i="119"/>
  <c r="I40" i="119"/>
  <c r="H43" i="121"/>
  <c r="A43" i="122"/>
  <c r="I43" i="125"/>
  <c r="E42" i="125"/>
  <c r="G43" i="125"/>
  <c r="C43" i="124"/>
  <c r="C41" i="125"/>
  <c r="D42" i="125"/>
  <c r="I42" i="125"/>
  <c r="J43" i="125"/>
  <c r="H41" i="125"/>
  <c r="D41" i="125"/>
  <c r="B41" i="125"/>
  <c r="G41" i="125"/>
  <c r="C42" i="125"/>
  <c r="H42" i="125"/>
  <c r="C43" i="125"/>
  <c r="I41" i="125"/>
  <c r="E43" i="125"/>
  <c r="H43" i="125"/>
  <c r="D43" i="125"/>
  <c r="E41" i="125"/>
  <c r="J41" i="125"/>
  <c r="A43" i="125"/>
  <c r="F43" i="125"/>
  <c r="J42" i="125"/>
  <c r="F42" i="125"/>
  <c r="B42" i="125"/>
  <c r="A41" i="125"/>
  <c r="F41" i="125"/>
  <c r="A42" i="125"/>
  <c r="G42" i="125"/>
  <c r="B43" i="125"/>
  <c r="J43" i="123"/>
  <c r="E43" i="123"/>
  <c r="A42" i="123"/>
  <c r="B43" i="123"/>
  <c r="J41" i="124"/>
  <c r="F41" i="124"/>
  <c r="B41" i="124"/>
  <c r="I41" i="124"/>
  <c r="E41" i="124"/>
  <c r="A41" i="124"/>
  <c r="D41" i="124"/>
  <c r="C41" i="124"/>
  <c r="E42" i="124"/>
  <c r="E42" i="123"/>
  <c r="F43" i="123"/>
  <c r="F42" i="124"/>
  <c r="H42" i="123"/>
  <c r="G42" i="123"/>
  <c r="G43" i="123"/>
  <c r="G43" i="124"/>
  <c r="G41" i="124"/>
  <c r="A43" i="123"/>
  <c r="H42" i="124"/>
  <c r="H41" i="124"/>
  <c r="D43" i="124"/>
  <c r="H43" i="123"/>
  <c r="D43" i="123"/>
  <c r="C42" i="123"/>
  <c r="C43" i="123"/>
  <c r="I43" i="123"/>
  <c r="A42" i="124"/>
  <c r="I42" i="124"/>
  <c r="J42" i="123"/>
  <c r="F42" i="123"/>
  <c r="B42" i="123"/>
  <c r="D42" i="123"/>
  <c r="I42" i="123"/>
  <c r="J43" i="124"/>
  <c r="F43" i="124"/>
  <c r="B43" i="124"/>
  <c r="I43" i="124"/>
  <c r="E43" i="124"/>
  <c r="A43" i="124"/>
  <c r="B42" i="124"/>
  <c r="J42" i="124"/>
  <c r="H43" i="124"/>
  <c r="C42" i="124"/>
  <c r="G42" i="124"/>
  <c r="D42" i="124"/>
  <c r="D42" i="119"/>
  <c r="H43" i="119"/>
  <c r="D43" i="119"/>
  <c r="G43" i="119"/>
  <c r="B43" i="119"/>
  <c r="G40" i="119"/>
  <c r="C41" i="119"/>
  <c r="J41" i="119"/>
  <c r="H42" i="119"/>
  <c r="E43" i="119"/>
  <c r="I43" i="120"/>
  <c r="E43" i="120"/>
  <c r="A43" i="120"/>
  <c r="F43" i="120"/>
  <c r="J42" i="120"/>
  <c r="E42" i="120"/>
  <c r="J41" i="120"/>
  <c r="D41" i="120"/>
  <c r="H43" i="120"/>
  <c r="C43" i="120"/>
  <c r="H42" i="120"/>
  <c r="B42" i="120"/>
  <c r="A42" i="120"/>
  <c r="B43" i="120"/>
  <c r="F40" i="121"/>
  <c r="J41" i="121"/>
  <c r="E43" i="121"/>
  <c r="E41" i="122"/>
  <c r="D42" i="122"/>
  <c r="J42" i="119"/>
  <c r="F42" i="119"/>
  <c r="B42" i="119"/>
  <c r="G42" i="119"/>
  <c r="A42" i="119"/>
  <c r="A40" i="119"/>
  <c r="E41" i="119"/>
  <c r="C42" i="119"/>
  <c r="I42" i="119"/>
  <c r="F43" i="119"/>
  <c r="G42" i="120"/>
  <c r="C41" i="120"/>
  <c r="D42" i="120"/>
  <c r="D43" i="120"/>
  <c r="J40" i="121"/>
  <c r="D42" i="121"/>
  <c r="G43" i="122"/>
  <c r="B43" i="122"/>
  <c r="J43" i="122"/>
  <c r="C43" i="122"/>
  <c r="E42" i="122"/>
  <c r="F43" i="122"/>
  <c r="I42" i="122"/>
  <c r="C42" i="122"/>
  <c r="E43" i="122"/>
  <c r="C41" i="122"/>
  <c r="H42" i="122"/>
  <c r="F41" i="120"/>
  <c r="F42" i="120"/>
  <c r="G43" i="120"/>
  <c r="G43" i="121"/>
  <c r="C43" i="121"/>
  <c r="I43" i="121"/>
  <c r="D43" i="121"/>
  <c r="F43" i="121"/>
  <c r="J43" i="121"/>
  <c r="B43" i="121"/>
  <c r="D41" i="121"/>
  <c r="G42" i="121"/>
  <c r="G41" i="122"/>
  <c r="J40" i="119"/>
  <c r="F40" i="119"/>
  <c r="B40" i="119"/>
  <c r="E40" i="119"/>
  <c r="D40" i="119"/>
  <c r="B41" i="119"/>
  <c r="I41" i="119"/>
  <c r="E42" i="119"/>
  <c r="C43" i="119"/>
  <c r="J43" i="119"/>
  <c r="H41" i="120"/>
  <c r="I42" i="120"/>
  <c r="J43" i="120"/>
  <c r="F42" i="121"/>
  <c r="C40" i="121"/>
  <c r="F41" i="121"/>
  <c r="A43" i="121"/>
  <c r="J41" i="122"/>
  <c r="I43" i="122"/>
  <c r="H41" i="119"/>
  <c r="D41" i="119"/>
  <c r="A41" i="119"/>
  <c r="F41" i="119"/>
  <c r="I41" i="120"/>
  <c r="E41" i="120"/>
  <c r="A41" i="120"/>
  <c r="B41" i="120"/>
  <c r="G41" i="120"/>
  <c r="I40" i="121"/>
  <c r="E40" i="121"/>
  <c r="A40" i="121"/>
  <c r="G40" i="121"/>
  <c r="B40" i="121"/>
  <c r="D40" i="121"/>
  <c r="A41" i="121"/>
  <c r="I41" i="121"/>
  <c r="H43" i="122"/>
  <c r="I42" i="121"/>
  <c r="E42" i="121"/>
  <c r="A42" i="121"/>
  <c r="H42" i="121"/>
  <c r="C42" i="121"/>
  <c r="H40" i="121"/>
  <c r="E41" i="121"/>
  <c r="B42" i="121"/>
  <c r="J42" i="121"/>
  <c r="H41" i="122"/>
  <c r="D41" i="122"/>
  <c r="F41" i="122"/>
  <c r="A41" i="122"/>
  <c r="B41" i="122"/>
  <c r="I41" i="122"/>
  <c r="C42" i="120"/>
  <c r="G41" i="121"/>
  <c r="C41" i="121"/>
  <c r="B41" i="121"/>
  <c r="H41" i="121"/>
  <c r="J42" i="122"/>
  <c r="F42" i="122"/>
  <c r="B42" i="122"/>
  <c r="A42" i="122"/>
  <c r="G42" i="122"/>
  <c r="D43" i="122"/>
  <c r="A43" i="118"/>
  <c r="J41" i="118"/>
  <c r="I40" i="118"/>
  <c r="I39" i="118"/>
  <c r="F41" i="118"/>
  <c r="D40" i="118"/>
  <c r="F43" i="117"/>
  <c r="B43" i="117"/>
  <c r="I43" i="118"/>
  <c r="C43" i="118"/>
  <c r="H42" i="118"/>
  <c r="C42" i="118"/>
  <c r="G43" i="118"/>
  <c r="B43" i="118"/>
  <c r="C40" i="118"/>
  <c r="E43" i="118"/>
  <c r="H39" i="118"/>
  <c r="H43" i="118"/>
  <c r="C39" i="118"/>
  <c r="E41" i="118"/>
  <c r="E42" i="118"/>
  <c r="F43" i="118"/>
  <c r="J40" i="118"/>
  <c r="F40" i="118"/>
  <c r="B40" i="118"/>
  <c r="G40" i="118"/>
  <c r="A40" i="118"/>
  <c r="F39" i="118"/>
  <c r="A39" i="118"/>
  <c r="E40" i="118"/>
  <c r="J39" i="118"/>
  <c r="E39" i="118"/>
  <c r="B39" i="118"/>
  <c r="C41" i="118"/>
  <c r="D42" i="118"/>
  <c r="G43" i="117"/>
  <c r="C43" i="117"/>
  <c r="J43" i="117"/>
  <c r="E43" i="117"/>
  <c r="I43" i="117"/>
  <c r="D43" i="117"/>
  <c r="A43" i="117"/>
  <c r="G39" i="118"/>
  <c r="H40" i="118"/>
  <c r="I41" i="118"/>
  <c r="I42" i="118"/>
  <c r="J43" i="118"/>
  <c r="J42" i="118"/>
  <c r="F42" i="118"/>
  <c r="B42" i="118"/>
  <c r="A41" i="118"/>
  <c r="A42" i="118"/>
  <c r="G42" i="118"/>
  <c r="H41" i="118"/>
  <c r="D41" i="118"/>
  <c r="B41" i="118"/>
  <c r="G41" i="118"/>
  <c r="D39" i="118"/>
  <c r="D43" i="118"/>
  <c r="E24" i="66"/>
  <c r="D24" i="66"/>
  <c r="C24" i="66"/>
  <c r="E23" i="66"/>
  <c r="D23" i="66"/>
  <c r="C23" i="66"/>
  <c r="E22" i="66"/>
  <c r="D22" i="66"/>
  <c r="C22" i="66"/>
  <c r="E21" i="66"/>
  <c r="D21" i="66"/>
  <c r="C21" i="66"/>
  <c r="E20" i="66"/>
  <c r="D20" i="66"/>
  <c r="C20" i="66"/>
  <c r="E19" i="66"/>
  <c r="D19" i="66"/>
  <c r="C19" i="66"/>
  <c r="E18" i="66"/>
  <c r="D18" i="66"/>
  <c r="C18" i="66"/>
  <c r="E17" i="66"/>
  <c r="D17" i="66"/>
  <c r="C17" i="66"/>
  <c r="E16" i="66"/>
  <c r="D16" i="66"/>
  <c r="C16" i="66"/>
  <c r="E15" i="66"/>
  <c r="D15" i="66"/>
  <c r="C15" i="66"/>
  <c r="E14" i="66"/>
  <c r="D14" i="66"/>
  <c r="C14" i="66"/>
  <c r="E13" i="66"/>
  <c r="D13" i="66"/>
  <c r="C13" i="66"/>
  <c r="E12" i="66"/>
  <c r="D12" i="66"/>
  <c r="C12" i="66"/>
  <c r="E10" i="66"/>
  <c r="D10" i="66"/>
  <c r="C10" i="66"/>
  <c r="E9" i="66"/>
  <c r="D9" i="66"/>
  <c r="C9" i="66"/>
  <c r="E8" i="66"/>
  <c r="D8" i="66"/>
  <c r="C8" i="66"/>
  <c r="E7" i="66"/>
  <c r="D7" i="66"/>
  <c r="C7" i="66"/>
  <c r="E6" i="66"/>
  <c r="D6" i="66"/>
  <c r="C6" i="66"/>
  <c r="E5" i="66"/>
  <c r="D5" i="66"/>
  <c r="C5" i="66"/>
  <c r="L6" i="66"/>
  <c r="L7" i="131"/>
  <c r="L7" i="123"/>
  <c r="L7" i="124"/>
  <c r="L7" i="122"/>
  <c r="L7" i="126"/>
  <c r="L7" i="128"/>
  <c r="L7" i="127"/>
  <c r="L7" i="125"/>
  <c r="L7" i="129"/>
  <c r="L7" i="130"/>
  <c r="L7" i="117"/>
  <c r="AH5" i="145"/>
  <c r="L7" i="118"/>
  <c r="AH6" i="145"/>
  <c r="L7" i="121"/>
  <c r="AH9" i="145"/>
  <c r="L7" i="120"/>
  <c r="AH8" i="145"/>
  <c r="AH7" i="145"/>
  <c r="L7" i="119"/>
  <c r="AH3" i="145"/>
  <c r="F17" i="119"/>
  <c r="F39" i="119"/>
  <c r="F22" i="127"/>
  <c r="G22" i="127"/>
  <c r="F6" i="128"/>
  <c r="G6" i="128"/>
  <c r="F14" i="123"/>
  <c r="G14" i="123"/>
  <c r="E3" i="123"/>
  <c r="J11" i="145"/>
  <c r="F5" i="123"/>
  <c r="G5" i="123"/>
  <c r="F11" i="123"/>
  <c r="G11" i="123"/>
  <c r="F16" i="123"/>
  <c r="G16" i="123"/>
  <c r="F17" i="125"/>
  <c r="G17" i="125"/>
  <c r="F8" i="125"/>
  <c r="G8" i="125"/>
  <c r="F12" i="125"/>
  <c r="G12" i="125"/>
  <c r="F11" i="125"/>
  <c r="G11" i="125"/>
  <c r="F7" i="122"/>
  <c r="G7" i="122"/>
  <c r="F9" i="122"/>
  <c r="G9" i="122"/>
  <c r="F21" i="129"/>
  <c r="D43" i="129"/>
  <c r="F13" i="129"/>
  <c r="G13" i="129"/>
  <c r="F23" i="127"/>
  <c r="G23" i="127"/>
  <c r="F7" i="129"/>
  <c r="G7" i="129"/>
  <c r="F18" i="128"/>
  <c r="G18" i="128"/>
  <c r="F18" i="125"/>
  <c r="F5" i="129"/>
  <c r="G5" i="129"/>
  <c r="F19" i="129"/>
  <c r="F20" i="129"/>
  <c r="F10" i="129"/>
  <c r="G10" i="129"/>
  <c r="F18" i="129"/>
  <c r="F17" i="129"/>
  <c r="F20" i="128"/>
  <c r="F19" i="128"/>
  <c r="F14" i="128"/>
  <c r="G14" i="128"/>
  <c r="F7" i="128"/>
  <c r="F22" i="128"/>
  <c r="G22" i="128"/>
  <c r="F21" i="128"/>
  <c r="F17" i="128"/>
  <c r="F7" i="127"/>
  <c r="G7" i="127"/>
  <c r="F24" i="127"/>
  <c r="G24" i="127"/>
  <c r="F20" i="127"/>
  <c r="F25" i="127"/>
  <c r="G25" i="127"/>
  <c r="F21" i="127"/>
  <c r="F17" i="127"/>
  <c r="F19" i="127"/>
  <c r="F18" i="127"/>
  <c r="F18" i="123"/>
  <c r="F17" i="123"/>
  <c r="F13" i="123"/>
  <c r="F12" i="123"/>
  <c r="F7" i="123"/>
  <c r="G7" i="123"/>
  <c r="F6" i="123"/>
  <c r="G6" i="123"/>
  <c r="F15" i="123"/>
  <c r="G15" i="123"/>
  <c r="F19" i="123"/>
  <c r="F9" i="123"/>
  <c r="G9" i="123"/>
  <c r="F8" i="123"/>
  <c r="G8" i="123"/>
  <c r="F10" i="123"/>
  <c r="G10" i="123"/>
  <c r="F13" i="122"/>
  <c r="G13" i="122"/>
  <c r="F12" i="122"/>
  <c r="F17" i="122"/>
  <c r="F18" i="122"/>
  <c r="F15" i="119"/>
  <c r="G15" i="119"/>
  <c r="G17" i="119"/>
  <c r="E39" i="119"/>
  <c r="C39" i="119"/>
  <c r="F18" i="116"/>
  <c r="F19" i="116"/>
  <c r="F17" i="116"/>
  <c r="F16" i="116"/>
  <c r="F21" i="116"/>
  <c r="F5" i="116"/>
  <c r="G5" i="116"/>
  <c r="F20" i="116"/>
  <c r="F8" i="116"/>
  <c r="G8" i="116"/>
  <c r="F12" i="116"/>
  <c r="G12" i="116"/>
  <c r="F16" i="128"/>
  <c r="F12" i="128"/>
  <c r="F11" i="128"/>
  <c r="F13" i="128"/>
  <c r="F8" i="128"/>
  <c r="E3" i="128"/>
  <c r="J16" i="145"/>
  <c r="F15" i="128"/>
  <c r="F9" i="128"/>
  <c r="F10" i="127"/>
  <c r="F16" i="125"/>
  <c r="F15" i="127"/>
  <c r="F13" i="127"/>
  <c r="F11" i="127"/>
  <c r="F9" i="127"/>
  <c r="E3" i="127"/>
  <c r="J15" i="145"/>
  <c r="F16" i="127"/>
  <c r="F12" i="127"/>
  <c r="F8" i="127"/>
  <c r="F5" i="127"/>
  <c r="G5" i="127"/>
  <c r="F16" i="129"/>
  <c r="F12" i="129"/>
  <c r="F8" i="129"/>
  <c r="E3" i="129"/>
  <c r="J17" i="145"/>
  <c r="F11" i="129"/>
  <c r="F15" i="129"/>
  <c r="F14" i="129"/>
  <c r="F6" i="129"/>
  <c r="G6" i="129"/>
  <c r="F5" i="128"/>
  <c r="G5" i="128"/>
  <c r="F14" i="127"/>
  <c r="F10" i="128"/>
  <c r="F9" i="129"/>
  <c r="F6" i="127"/>
  <c r="G6" i="127"/>
  <c r="F13" i="125"/>
  <c r="F9" i="125"/>
  <c r="F7" i="125"/>
  <c r="F5" i="125"/>
  <c r="G5" i="125"/>
  <c r="E3" i="125"/>
  <c r="J13" i="145"/>
  <c r="F14" i="125"/>
  <c r="F10" i="125"/>
  <c r="F6" i="125"/>
  <c r="G6" i="125"/>
  <c r="F15" i="125"/>
  <c r="F14" i="122"/>
  <c r="E3" i="119"/>
  <c r="J7" i="145"/>
  <c r="F13" i="119"/>
  <c r="F9" i="119"/>
  <c r="F5" i="119"/>
  <c r="G5" i="119"/>
  <c r="F6" i="119"/>
  <c r="G6" i="119"/>
  <c r="F12" i="119"/>
  <c r="F10" i="119"/>
  <c r="F16" i="119"/>
  <c r="F14" i="119"/>
  <c r="F8" i="119"/>
  <c r="F7" i="119"/>
  <c r="F17" i="121"/>
  <c r="F11" i="119"/>
  <c r="E3" i="122"/>
  <c r="J10" i="145"/>
  <c r="F16" i="122"/>
  <c r="F8" i="122"/>
  <c r="F6" i="122"/>
  <c r="G6" i="122"/>
  <c r="F15" i="122"/>
  <c r="F11" i="122"/>
  <c r="F5" i="122"/>
  <c r="G5" i="122"/>
  <c r="F10" i="122"/>
  <c r="E3" i="118"/>
  <c r="J6" i="145"/>
  <c r="F11" i="118"/>
  <c r="F6" i="118"/>
  <c r="G6" i="118"/>
  <c r="F15" i="118"/>
  <c r="F13" i="118"/>
  <c r="F14" i="118"/>
  <c r="F10" i="118"/>
  <c r="F7" i="118"/>
  <c r="F5" i="118"/>
  <c r="G5" i="118"/>
  <c r="F9" i="118"/>
  <c r="F9" i="116"/>
  <c r="F7" i="116"/>
  <c r="F14" i="116"/>
  <c r="F10" i="116"/>
  <c r="F6" i="116"/>
  <c r="G6" i="116"/>
  <c r="F15" i="116"/>
  <c r="F11" i="116"/>
  <c r="E3" i="116"/>
  <c r="J4" i="145"/>
  <c r="F13" i="116"/>
  <c r="R6" i="127"/>
  <c r="R6" i="129"/>
  <c r="R6" i="128"/>
  <c r="R6" i="125"/>
  <c r="R6" i="122"/>
  <c r="R6" i="123"/>
  <c r="L7" i="66"/>
  <c r="F12" i="118"/>
  <c r="G12" i="118"/>
  <c r="F16" i="118"/>
  <c r="R6" i="118"/>
  <c r="R7" i="118"/>
  <c r="F8" i="118"/>
  <c r="G8" i="118"/>
  <c r="I37" i="119"/>
  <c r="A39" i="119"/>
  <c r="B39" i="119"/>
  <c r="G39" i="119"/>
  <c r="H39" i="119"/>
  <c r="J39" i="119"/>
  <c r="I39" i="119"/>
  <c r="D39" i="119"/>
  <c r="B43" i="129"/>
  <c r="E43" i="129"/>
  <c r="H43" i="129"/>
  <c r="G21" i="129"/>
  <c r="J43" i="129"/>
  <c r="C43" i="129"/>
  <c r="A43" i="129"/>
  <c r="I43" i="129"/>
  <c r="G43" i="129"/>
  <c r="G39" i="125"/>
  <c r="F43" i="129"/>
  <c r="R6" i="119"/>
  <c r="R7" i="119"/>
  <c r="H17" i="119"/>
  <c r="I17" i="119"/>
  <c r="G38" i="116"/>
  <c r="B40" i="128"/>
  <c r="E40" i="128"/>
  <c r="A36" i="128"/>
  <c r="E39" i="125"/>
  <c r="D40" i="125"/>
  <c r="J40" i="125"/>
  <c r="H39" i="125"/>
  <c r="C40" i="125"/>
  <c r="J39" i="125"/>
  <c r="I39" i="125"/>
  <c r="B39" i="125"/>
  <c r="H40" i="125"/>
  <c r="A39" i="125"/>
  <c r="D39" i="125"/>
  <c r="G40" i="125"/>
  <c r="F40" i="125"/>
  <c r="F39" i="125"/>
  <c r="C39" i="125"/>
  <c r="C35" i="123"/>
  <c r="G12" i="122"/>
  <c r="C29" i="123"/>
  <c r="G38" i="123"/>
  <c r="H33" i="123"/>
  <c r="H36" i="123"/>
  <c r="A35" i="123"/>
  <c r="F34" i="123"/>
  <c r="F31" i="123"/>
  <c r="F32" i="123"/>
  <c r="A34" i="123"/>
  <c r="I35" i="123"/>
  <c r="E29" i="128"/>
  <c r="G36" i="128"/>
  <c r="D40" i="128"/>
  <c r="I40" i="128"/>
  <c r="G18" i="125"/>
  <c r="I40" i="125"/>
  <c r="E40" i="125"/>
  <c r="B40" i="125"/>
  <c r="A40" i="125"/>
  <c r="F29" i="123"/>
  <c r="H38" i="123"/>
  <c r="I31" i="123"/>
  <c r="D34" i="123"/>
  <c r="J35" i="123"/>
  <c r="G29" i="123"/>
  <c r="E36" i="123"/>
  <c r="E35" i="123"/>
  <c r="B38" i="123"/>
  <c r="D32" i="123"/>
  <c r="I30" i="123"/>
  <c r="B36" i="123"/>
  <c r="J34" i="123"/>
  <c r="C37" i="123"/>
  <c r="A37" i="123"/>
  <c r="G31" i="123"/>
  <c r="B33" i="123"/>
  <c r="F30" i="123"/>
  <c r="J33" i="123"/>
  <c r="C34" i="122"/>
  <c r="F22" i="131"/>
  <c r="G22" i="131"/>
  <c r="F18" i="131"/>
  <c r="F21" i="131"/>
  <c r="F20" i="131"/>
  <c r="F19" i="131"/>
  <c r="F17" i="131"/>
  <c r="F20" i="130"/>
  <c r="F21" i="130"/>
  <c r="F17" i="130"/>
  <c r="F23" i="130"/>
  <c r="G23" i="130"/>
  <c r="F18" i="130"/>
  <c r="F19" i="130"/>
  <c r="F22" i="130"/>
  <c r="G22" i="130"/>
  <c r="G18" i="129"/>
  <c r="D40" i="129"/>
  <c r="E40" i="129"/>
  <c r="G40" i="129"/>
  <c r="J40" i="129"/>
  <c r="A40" i="129"/>
  <c r="B40" i="129"/>
  <c r="C40" i="129"/>
  <c r="H40" i="129"/>
  <c r="I40" i="129"/>
  <c r="F40" i="129"/>
  <c r="G19" i="129"/>
  <c r="C41" i="129"/>
  <c r="A41" i="129"/>
  <c r="J41" i="129"/>
  <c r="H41" i="129"/>
  <c r="D41" i="129"/>
  <c r="I41" i="129"/>
  <c r="B41" i="129"/>
  <c r="G41" i="129"/>
  <c r="F41" i="129"/>
  <c r="E41" i="129"/>
  <c r="G17" i="129"/>
  <c r="D39" i="129"/>
  <c r="J39" i="129"/>
  <c r="G39" i="129"/>
  <c r="A39" i="129"/>
  <c r="I39" i="129"/>
  <c r="H39" i="129"/>
  <c r="E39" i="129"/>
  <c r="C39" i="129"/>
  <c r="F39" i="129"/>
  <c r="B39" i="129"/>
  <c r="G20" i="129"/>
  <c r="A42" i="129"/>
  <c r="B42" i="129"/>
  <c r="H42" i="129"/>
  <c r="F42" i="129"/>
  <c r="J42" i="129"/>
  <c r="I42" i="129"/>
  <c r="C42" i="129"/>
  <c r="E42" i="129"/>
  <c r="G42" i="129"/>
  <c r="D42" i="129"/>
  <c r="F29" i="128"/>
  <c r="G17" i="128"/>
  <c r="J39" i="128"/>
  <c r="B39" i="128"/>
  <c r="F39" i="128"/>
  <c r="C39" i="128"/>
  <c r="A39" i="128"/>
  <c r="E39" i="128"/>
  <c r="D39" i="128"/>
  <c r="G39" i="128"/>
  <c r="I39" i="128"/>
  <c r="H39" i="128"/>
  <c r="A40" i="128"/>
  <c r="G21" i="128"/>
  <c r="G43" i="128"/>
  <c r="B43" i="128"/>
  <c r="D43" i="128"/>
  <c r="H43" i="128"/>
  <c r="C43" i="128"/>
  <c r="I43" i="128"/>
  <c r="J43" i="128"/>
  <c r="A43" i="128"/>
  <c r="E43" i="128"/>
  <c r="F43" i="128"/>
  <c r="C40" i="128"/>
  <c r="G19" i="128"/>
  <c r="I41" i="128"/>
  <c r="C41" i="128"/>
  <c r="H40" i="128"/>
  <c r="A41" i="128"/>
  <c r="B41" i="128"/>
  <c r="J41" i="128"/>
  <c r="D41" i="128"/>
  <c r="H41" i="128"/>
  <c r="F41" i="128"/>
  <c r="E41" i="128"/>
  <c r="J40" i="128"/>
  <c r="G41" i="128"/>
  <c r="G7" i="128"/>
  <c r="F40" i="128"/>
  <c r="G40" i="128"/>
  <c r="G20" i="128"/>
  <c r="E42" i="128"/>
  <c r="I42" i="128"/>
  <c r="F42" i="128"/>
  <c r="A42" i="128"/>
  <c r="B42" i="128"/>
  <c r="D42" i="128"/>
  <c r="H42" i="128"/>
  <c r="J42" i="128"/>
  <c r="G42" i="128"/>
  <c r="C42" i="128"/>
  <c r="G18" i="127"/>
  <c r="F40" i="127"/>
  <c r="A40" i="127"/>
  <c r="G40" i="127"/>
  <c r="J40" i="127"/>
  <c r="I40" i="127"/>
  <c r="B40" i="127"/>
  <c r="C40" i="127"/>
  <c r="E40" i="127"/>
  <c r="D40" i="127"/>
  <c r="H40" i="127"/>
  <c r="G20" i="127"/>
  <c r="A42" i="127"/>
  <c r="J42" i="127"/>
  <c r="I42" i="127"/>
  <c r="D42" i="127"/>
  <c r="G42" i="127"/>
  <c r="H42" i="127"/>
  <c r="B42" i="127"/>
  <c r="C42" i="127"/>
  <c r="E42" i="127"/>
  <c r="F42" i="127"/>
  <c r="G17" i="127"/>
  <c r="J39" i="127"/>
  <c r="F39" i="127"/>
  <c r="H39" i="127"/>
  <c r="I39" i="127"/>
  <c r="G39" i="127"/>
  <c r="C39" i="127"/>
  <c r="D39" i="127"/>
  <c r="A39" i="127"/>
  <c r="E39" i="127"/>
  <c r="B39" i="127"/>
  <c r="G19" i="127"/>
  <c r="I41" i="127"/>
  <c r="F41" i="127"/>
  <c r="C41" i="127"/>
  <c r="E41" i="127"/>
  <c r="H41" i="127"/>
  <c r="A41" i="127"/>
  <c r="G41" i="127"/>
  <c r="B41" i="127"/>
  <c r="D41" i="127"/>
  <c r="J41" i="127"/>
  <c r="G21" i="127"/>
  <c r="G43" i="127"/>
  <c r="D43" i="127"/>
  <c r="F43" i="127"/>
  <c r="H43" i="127"/>
  <c r="C43" i="127"/>
  <c r="E43" i="127"/>
  <c r="J43" i="127"/>
  <c r="A43" i="127"/>
  <c r="B43" i="127"/>
  <c r="I43" i="127"/>
  <c r="F20" i="126"/>
  <c r="F21" i="126"/>
  <c r="F17" i="126"/>
  <c r="F23" i="126"/>
  <c r="G23" i="126"/>
  <c r="F18" i="126"/>
  <c r="F19" i="126"/>
  <c r="F22" i="126"/>
  <c r="G22" i="126"/>
  <c r="F17" i="124"/>
  <c r="F18" i="124"/>
  <c r="G19" i="123"/>
  <c r="E41" i="123"/>
  <c r="I41" i="123"/>
  <c r="B41" i="123"/>
  <c r="F41" i="123"/>
  <c r="C41" i="123"/>
  <c r="H41" i="123"/>
  <c r="G41" i="123"/>
  <c r="A41" i="123"/>
  <c r="D41" i="123"/>
  <c r="J41" i="123"/>
  <c r="F37" i="123"/>
  <c r="J29" i="123"/>
  <c r="E38" i="123"/>
  <c r="B31" i="123"/>
  <c r="F33" i="123"/>
  <c r="G33" i="123"/>
  <c r="G30" i="123"/>
  <c r="J32" i="123"/>
  <c r="D30" i="123"/>
  <c r="J30" i="123"/>
  <c r="A36" i="123"/>
  <c r="D36" i="123"/>
  <c r="F36" i="123"/>
  <c r="A31" i="123"/>
  <c r="E34" i="123"/>
  <c r="I34" i="123"/>
  <c r="A29" i="123"/>
  <c r="B35" i="123"/>
  <c r="D35" i="123"/>
  <c r="I37" i="123"/>
  <c r="E37" i="123"/>
  <c r="D37" i="123"/>
  <c r="H29" i="123"/>
  <c r="C38" i="123"/>
  <c r="A38" i="123"/>
  <c r="J38" i="123"/>
  <c r="J31" i="123"/>
  <c r="H31" i="123"/>
  <c r="A33" i="123"/>
  <c r="C33" i="123"/>
  <c r="I32" i="123"/>
  <c r="E32" i="123"/>
  <c r="B32" i="123"/>
  <c r="H30" i="123"/>
  <c r="I29" i="123"/>
  <c r="C36" i="123"/>
  <c r="I36" i="123"/>
  <c r="J36" i="123"/>
  <c r="G12" i="123"/>
  <c r="C34" i="123"/>
  <c r="B34" i="123"/>
  <c r="C32" i="123"/>
  <c r="F35" i="123"/>
  <c r="G13" i="123"/>
  <c r="H35" i="123"/>
  <c r="G17" i="123"/>
  <c r="G39" i="123"/>
  <c r="E39" i="123"/>
  <c r="B39" i="123"/>
  <c r="I39" i="123"/>
  <c r="H39" i="123"/>
  <c r="A39" i="123"/>
  <c r="J39" i="123"/>
  <c r="C39" i="123"/>
  <c r="D39" i="123"/>
  <c r="F39" i="123"/>
  <c r="G37" i="123"/>
  <c r="E29" i="123"/>
  <c r="I38" i="123"/>
  <c r="F38" i="123"/>
  <c r="D31" i="123"/>
  <c r="I33" i="123"/>
  <c r="B37" i="123"/>
  <c r="J37" i="123"/>
  <c r="H37" i="123"/>
  <c r="B29" i="123"/>
  <c r="D38" i="123"/>
  <c r="E30" i="123"/>
  <c r="C31" i="123"/>
  <c r="E33" i="123"/>
  <c r="D33" i="123"/>
  <c r="H32" i="123"/>
  <c r="A32" i="123"/>
  <c r="G32" i="123"/>
  <c r="A30" i="123"/>
  <c r="B30" i="123"/>
  <c r="C30" i="123"/>
  <c r="G36" i="123"/>
  <c r="E31" i="123"/>
  <c r="G34" i="123"/>
  <c r="H34" i="123"/>
  <c r="G35" i="123"/>
  <c r="D29" i="123"/>
  <c r="G18" i="123"/>
  <c r="F40" i="123"/>
  <c r="I40" i="123"/>
  <c r="A40" i="123"/>
  <c r="B40" i="123"/>
  <c r="E40" i="123"/>
  <c r="H40" i="123"/>
  <c r="G40" i="123"/>
  <c r="J40" i="123"/>
  <c r="C40" i="123"/>
  <c r="D40" i="123"/>
  <c r="B31" i="122"/>
  <c r="A35" i="122"/>
  <c r="G18" i="122"/>
  <c r="I40" i="122"/>
  <c r="B40" i="122"/>
  <c r="D40" i="122"/>
  <c r="A40" i="122"/>
  <c r="E40" i="122"/>
  <c r="J40" i="122"/>
  <c r="C40" i="122"/>
  <c r="F40" i="122"/>
  <c r="H40" i="122"/>
  <c r="G40" i="122"/>
  <c r="G17" i="122"/>
  <c r="G39" i="122"/>
  <c r="C39" i="122"/>
  <c r="H39" i="122"/>
  <c r="D39" i="122"/>
  <c r="J39" i="122"/>
  <c r="A39" i="122"/>
  <c r="F39" i="122"/>
  <c r="E39" i="122"/>
  <c r="I39" i="122"/>
  <c r="B39" i="122"/>
  <c r="R6" i="116"/>
  <c r="R7" i="116"/>
  <c r="G17" i="121"/>
  <c r="A39" i="121"/>
  <c r="E39" i="121"/>
  <c r="G39" i="121"/>
  <c r="J39" i="121"/>
  <c r="F39" i="121"/>
  <c r="B39" i="121"/>
  <c r="C39" i="121"/>
  <c r="D39" i="121"/>
  <c r="H39" i="121"/>
  <c r="I39" i="121"/>
  <c r="F17" i="120"/>
  <c r="F18" i="120"/>
  <c r="F37" i="119"/>
  <c r="F20" i="117"/>
  <c r="F18" i="117"/>
  <c r="F17" i="117"/>
  <c r="F19" i="117"/>
  <c r="A38" i="116"/>
  <c r="J38" i="116"/>
  <c r="J30" i="116"/>
  <c r="G16" i="116"/>
  <c r="I38" i="116"/>
  <c r="E38" i="116"/>
  <c r="G20" i="116"/>
  <c r="G42" i="116"/>
  <c r="A42" i="116"/>
  <c r="B42" i="116"/>
  <c r="E42" i="116"/>
  <c r="C42" i="116"/>
  <c r="J42" i="116"/>
  <c r="H42" i="116"/>
  <c r="D42" i="116"/>
  <c r="I42" i="116"/>
  <c r="F42" i="116"/>
  <c r="G17" i="116"/>
  <c r="F39" i="116"/>
  <c r="B39" i="116"/>
  <c r="D39" i="116"/>
  <c r="I39" i="116"/>
  <c r="G39" i="116"/>
  <c r="E39" i="116"/>
  <c r="J39" i="116"/>
  <c r="H39" i="116"/>
  <c r="C39" i="116"/>
  <c r="A39" i="116"/>
  <c r="D38" i="116"/>
  <c r="B38" i="116"/>
  <c r="C38" i="116"/>
  <c r="G19" i="116"/>
  <c r="J41" i="116"/>
  <c r="H41" i="116"/>
  <c r="A41" i="116"/>
  <c r="F41" i="116"/>
  <c r="B41" i="116"/>
  <c r="I41" i="116"/>
  <c r="G41" i="116"/>
  <c r="E41" i="116"/>
  <c r="D41" i="116"/>
  <c r="C41" i="116"/>
  <c r="H38" i="116"/>
  <c r="F38" i="116"/>
  <c r="G21" i="116"/>
  <c r="F43" i="116"/>
  <c r="I43" i="116"/>
  <c r="D43" i="116"/>
  <c r="H43" i="116"/>
  <c r="E43" i="116"/>
  <c r="J43" i="116"/>
  <c r="B43" i="116"/>
  <c r="A43" i="116"/>
  <c r="G43" i="116"/>
  <c r="C43" i="116"/>
  <c r="G18" i="116"/>
  <c r="E40" i="116"/>
  <c r="J40" i="116"/>
  <c r="I40" i="116"/>
  <c r="C40" i="116"/>
  <c r="F40" i="116"/>
  <c r="H40" i="116"/>
  <c r="D40" i="116"/>
  <c r="G40" i="116"/>
  <c r="B40" i="116"/>
  <c r="A40" i="116"/>
  <c r="F7" i="66"/>
  <c r="G7" i="66"/>
  <c r="F11" i="66"/>
  <c r="A37" i="119"/>
  <c r="H37" i="119"/>
  <c r="F34" i="122"/>
  <c r="C31" i="122"/>
  <c r="B35" i="122"/>
  <c r="F29" i="122"/>
  <c r="H35" i="122"/>
  <c r="H34" i="122"/>
  <c r="F33" i="125"/>
  <c r="J36" i="128"/>
  <c r="F36" i="128"/>
  <c r="E36" i="128"/>
  <c r="A29" i="128"/>
  <c r="G29" i="129"/>
  <c r="H37" i="125"/>
  <c r="D37" i="125"/>
  <c r="I37" i="125"/>
  <c r="C37" i="125"/>
  <c r="G37" i="125"/>
  <c r="B37" i="125"/>
  <c r="A37" i="125"/>
  <c r="J37" i="125"/>
  <c r="E37" i="125"/>
  <c r="F37" i="125"/>
  <c r="G15" i="125"/>
  <c r="C34" i="125"/>
  <c r="G34" i="125"/>
  <c r="F14" i="126"/>
  <c r="F10" i="126"/>
  <c r="F5" i="126"/>
  <c r="G5" i="126"/>
  <c r="F6" i="126"/>
  <c r="G6" i="126"/>
  <c r="E3" i="126"/>
  <c r="J14" i="145"/>
  <c r="F15" i="126"/>
  <c r="F13" i="126"/>
  <c r="F11" i="126"/>
  <c r="F9" i="126"/>
  <c r="F8" i="126"/>
  <c r="F16" i="126"/>
  <c r="F7" i="126"/>
  <c r="F12" i="126"/>
  <c r="I36" i="127"/>
  <c r="E36" i="127"/>
  <c r="A36" i="127"/>
  <c r="G36" i="127"/>
  <c r="F36" i="127"/>
  <c r="H36" i="127"/>
  <c r="C36" i="127"/>
  <c r="G14" i="127"/>
  <c r="J36" i="127"/>
  <c r="D36" i="127"/>
  <c r="B36" i="127"/>
  <c r="H33" i="129"/>
  <c r="D33" i="129"/>
  <c r="G11" i="129"/>
  <c r="E33" i="129"/>
  <c r="B33" i="129"/>
  <c r="F33" i="129"/>
  <c r="A33" i="129"/>
  <c r="I33" i="129"/>
  <c r="C33" i="129"/>
  <c r="E32" i="129"/>
  <c r="J33" i="129"/>
  <c r="G33" i="129"/>
  <c r="I38" i="129"/>
  <c r="E38" i="129"/>
  <c r="A38" i="129"/>
  <c r="F38" i="129"/>
  <c r="J38" i="129"/>
  <c r="D38" i="129"/>
  <c r="B38" i="129"/>
  <c r="G16" i="129"/>
  <c r="H38" i="129"/>
  <c r="C38" i="129"/>
  <c r="G38" i="129"/>
  <c r="F14" i="131"/>
  <c r="F10" i="131"/>
  <c r="F6" i="131"/>
  <c r="G6" i="131"/>
  <c r="E3" i="131"/>
  <c r="J19" i="145"/>
  <c r="F13" i="131"/>
  <c r="F9" i="131"/>
  <c r="F11" i="131"/>
  <c r="F5" i="131"/>
  <c r="G5" i="131"/>
  <c r="F12" i="131"/>
  <c r="F7" i="131"/>
  <c r="F8" i="131"/>
  <c r="F16" i="131"/>
  <c r="F15" i="131"/>
  <c r="I30" i="127"/>
  <c r="E30" i="127"/>
  <c r="A30" i="127"/>
  <c r="J30" i="127"/>
  <c r="C30" i="127"/>
  <c r="F30" i="127"/>
  <c r="H30" i="127"/>
  <c r="G8" i="127"/>
  <c r="B30" i="127"/>
  <c r="D30" i="127"/>
  <c r="G30" i="127"/>
  <c r="G31" i="127"/>
  <c r="C31" i="127"/>
  <c r="B31" i="127"/>
  <c r="J31" i="127"/>
  <c r="E31" i="127"/>
  <c r="D31" i="127"/>
  <c r="A31" i="127"/>
  <c r="I31" i="127"/>
  <c r="F31" i="127"/>
  <c r="G9" i="127"/>
  <c r="H31" i="127"/>
  <c r="B35" i="129"/>
  <c r="J35" i="129"/>
  <c r="J38" i="125"/>
  <c r="F38" i="125"/>
  <c r="B38" i="125"/>
  <c r="I38" i="125"/>
  <c r="D38" i="125"/>
  <c r="H38" i="125"/>
  <c r="C38" i="125"/>
  <c r="A38" i="125"/>
  <c r="E38" i="125"/>
  <c r="G16" i="125"/>
  <c r="G38" i="125"/>
  <c r="G33" i="125"/>
  <c r="A33" i="125"/>
  <c r="A30" i="125"/>
  <c r="C30" i="125"/>
  <c r="J30" i="125"/>
  <c r="H29" i="129"/>
  <c r="J29" i="129"/>
  <c r="G32" i="129"/>
  <c r="J32" i="129"/>
  <c r="D34" i="125"/>
  <c r="H34" i="125"/>
  <c r="B34" i="125"/>
  <c r="H31" i="129"/>
  <c r="D31" i="129"/>
  <c r="A31" i="129"/>
  <c r="G9" i="129"/>
  <c r="F31" i="129"/>
  <c r="J31" i="129"/>
  <c r="B31" i="129"/>
  <c r="E31" i="129"/>
  <c r="I31" i="129"/>
  <c r="C31" i="129"/>
  <c r="G31" i="129"/>
  <c r="D29" i="128"/>
  <c r="I29" i="129"/>
  <c r="C35" i="129"/>
  <c r="I35" i="129"/>
  <c r="G30" i="125"/>
  <c r="H29" i="128"/>
  <c r="I29" i="128"/>
  <c r="G37" i="128"/>
  <c r="C37" i="128"/>
  <c r="G15" i="128"/>
  <c r="I37" i="128"/>
  <c r="D37" i="128"/>
  <c r="H37" i="128"/>
  <c r="B37" i="128"/>
  <c r="E37" i="128"/>
  <c r="A37" i="128"/>
  <c r="F37" i="128"/>
  <c r="J37" i="128"/>
  <c r="G33" i="128"/>
  <c r="C33" i="128"/>
  <c r="G11" i="128"/>
  <c r="E33" i="128"/>
  <c r="B33" i="128"/>
  <c r="I33" i="128"/>
  <c r="D33" i="128"/>
  <c r="H33" i="128"/>
  <c r="F33" i="128"/>
  <c r="J33" i="128"/>
  <c r="A33" i="128"/>
  <c r="J32" i="125"/>
  <c r="F32" i="125"/>
  <c r="B32" i="125"/>
  <c r="E32" i="125"/>
  <c r="I32" i="125"/>
  <c r="D32" i="125"/>
  <c r="G10" i="125"/>
  <c r="H32" i="125"/>
  <c r="G32" i="125"/>
  <c r="A32" i="125"/>
  <c r="C32" i="125"/>
  <c r="G29" i="125"/>
  <c r="C29" i="125"/>
  <c r="G7" i="125"/>
  <c r="J29" i="125"/>
  <c r="F29" i="125"/>
  <c r="B29" i="125"/>
  <c r="I29" i="125"/>
  <c r="H29" i="125"/>
  <c r="D29" i="125"/>
  <c r="A29" i="125"/>
  <c r="E29" i="125"/>
  <c r="I34" i="125"/>
  <c r="E34" i="125"/>
  <c r="G35" i="127"/>
  <c r="C35" i="127"/>
  <c r="J35" i="127"/>
  <c r="E35" i="127"/>
  <c r="H35" i="127"/>
  <c r="B35" i="127"/>
  <c r="F35" i="127"/>
  <c r="D35" i="127"/>
  <c r="A35" i="127"/>
  <c r="I35" i="127"/>
  <c r="G13" i="127"/>
  <c r="D36" i="128"/>
  <c r="I36" i="128"/>
  <c r="H35" i="129"/>
  <c r="B29" i="128"/>
  <c r="I32" i="127"/>
  <c r="E32" i="127"/>
  <c r="A32" i="127"/>
  <c r="H32" i="127"/>
  <c r="C32" i="127"/>
  <c r="F32" i="127"/>
  <c r="G10" i="127"/>
  <c r="D32" i="127"/>
  <c r="B32" i="127"/>
  <c r="G32" i="127"/>
  <c r="J32" i="127"/>
  <c r="I34" i="128"/>
  <c r="E34" i="128"/>
  <c r="A34" i="128"/>
  <c r="F34" i="128"/>
  <c r="C34" i="128"/>
  <c r="G12" i="128"/>
  <c r="J34" i="128"/>
  <c r="D34" i="128"/>
  <c r="H34" i="128"/>
  <c r="B34" i="128"/>
  <c r="G34" i="128"/>
  <c r="J36" i="125"/>
  <c r="F36" i="125"/>
  <c r="B36" i="125"/>
  <c r="H36" i="125"/>
  <c r="C36" i="125"/>
  <c r="G36" i="125"/>
  <c r="A36" i="125"/>
  <c r="G14" i="125"/>
  <c r="I36" i="125"/>
  <c r="D36" i="125"/>
  <c r="E36" i="125"/>
  <c r="H31" i="125"/>
  <c r="D31" i="125"/>
  <c r="J31" i="125"/>
  <c r="E31" i="125"/>
  <c r="G9" i="125"/>
  <c r="C31" i="125"/>
  <c r="B31" i="125"/>
  <c r="F31" i="125"/>
  <c r="A31" i="125"/>
  <c r="G31" i="125"/>
  <c r="I31" i="125"/>
  <c r="A34" i="125"/>
  <c r="J34" i="125"/>
  <c r="J29" i="128"/>
  <c r="G37" i="129"/>
  <c r="C37" i="129"/>
  <c r="J37" i="129"/>
  <c r="E37" i="129"/>
  <c r="I37" i="129"/>
  <c r="D37" i="129"/>
  <c r="G15" i="129"/>
  <c r="A37" i="129"/>
  <c r="H37" i="129"/>
  <c r="B37" i="129"/>
  <c r="F37" i="129"/>
  <c r="J34" i="129"/>
  <c r="F34" i="129"/>
  <c r="B34" i="129"/>
  <c r="I34" i="129"/>
  <c r="E34" i="129"/>
  <c r="C34" i="129"/>
  <c r="G12" i="129"/>
  <c r="H34" i="129"/>
  <c r="D34" i="129"/>
  <c r="G34" i="129"/>
  <c r="A34" i="129"/>
  <c r="G37" i="127"/>
  <c r="C37" i="127"/>
  <c r="G15" i="127"/>
  <c r="H37" i="127"/>
  <c r="B37" i="127"/>
  <c r="F37" i="127"/>
  <c r="A37" i="127"/>
  <c r="I37" i="127"/>
  <c r="D37" i="127"/>
  <c r="J37" i="127"/>
  <c r="E37" i="127"/>
  <c r="B36" i="128"/>
  <c r="H36" i="128"/>
  <c r="E35" i="129"/>
  <c r="A35" i="129"/>
  <c r="G29" i="128"/>
  <c r="E3" i="130"/>
  <c r="J18" i="145"/>
  <c r="F15" i="130"/>
  <c r="F11" i="130"/>
  <c r="F12" i="130"/>
  <c r="F10" i="130"/>
  <c r="F14" i="130"/>
  <c r="F16" i="130"/>
  <c r="F8" i="130"/>
  <c r="F6" i="130"/>
  <c r="G6" i="130"/>
  <c r="F7" i="130"/>
  <c r="F13" i="130"/>
  <c r="F5" i="130"/>
  <c r="G5" i="130"/>
  <c r="F9" i="130"/>
  <c r="H30" i="125"/>
  <c r="I30" i="128"/>
  <c r="E30" i="128"/>
  <c r="A30" i="128"/>
  <c r="G30" i="128"/>
  <c r="F30" i="128"/>
  <c r="G8" i="128"/>
  <c r="D30" i="128"/>
  <c r="C30" i="128"/>
  <c r="J30" i="128"/>
  <c r="B30" i="128"/>
  <c r="H30" i="128"/>
  <c r="I38" i="128"/>
  <c r="E38" i="128"/>
  <c r="A38" i="128"/>
  <c r="J38" i="128"/>
  <c r="D38" i="128"/>
  <c r="H38" i="128"/>
  <c r="C38" i="128"/>
  <c r="F38" i="128"/>
  <c r="B38" i="128"/>
  <c r="G38" i="128"/>
  <c r="G16" i="128"/>
  <c r="D29" i="129"/>
  <c r="B33" i="125"/>
  <c r="J33" i="125"/>
  <c r="H33" i="125"/>
  <c r="E30" i="125"/>
  <c r="F30" i="125"/>
  <c r="F29" i="129"/>
  <c r="D32" i="129"/>
  <c r="F32" i="129"/>
  <c r="D29" i="127"/>
  <c r="B29" i="127"/>
  <c r="I29" i="127"/>
  <c r="G31" i="128"/>
  <c r="C31" i="128"/>
  <c r="A31" i="128"/>
  <c r="H31" i="128"/>
  <c r="B31" i="128"/>
  <c r="F31" i="128"/>
  <c r="G9" i="128"/>
  <c r="E31" i="128"/>
  <c r="J31" i="128"/>
  <c r="I31" i="128"/>
  <c r="D31" i="128"/>
  <c r="G35" i="128"/>
  <c r="C35" i="128"/>
  <c r="A35" i="128"/>
  <c r="G13" i="128"/>
  <c r="D35" i="128"/>
  <c r="J35" i="128"/>
  <c r="E35" i="128"/>
  <c r="I35" i="128"/>
  <c r="F35" i="128"/>
  <c r="H35" i="128"/>
  <c r="B35" i="128"/>
  <c r="E29" i="129"/>
  <c r="I33" i="125"/>
  <c r="I30" i="125"/>
  <c r="D30" i="125"/>
  <c r="C32" i="129"/>
  <c r="F29" i="127"/>
  <c r="G29" i="127"/>
  <c r="A29" i="127"/>
  <c r="C29" i="128"/>
  <c r="H35" i="125"/>
  <c r="D35" i="125"/>
  <c r="G35" i="125"/>
  <c r="B35" i="125"/>
  <c r="G13" i="125"/>
  <c r="F35" i="125"/>
  <c r="A35" i="125"/>
  <c r="E35" i="125"/>
  <c r="I35" i="125"/>
  <c r="C35" i="125"/>
  <c r="J35" i="125"/>
  <c r="D35" i="129"/>
  <c r="H29" i="127"/>
  <c r="I34" i="127"/>
  <c r="E34" i="127"/>
  <c r="A34" i="127"/>
  <c r="J34" i="127"/>
  <c r="D34" i="127"/>
  <c r="G34" i="127"/>
  <c r="B34" i="127"/>
  <c r="F34" i="127"/>
  <c r="C34" i="127"/>
  <c r="H34" i="127"/>
  <c r="G12" i="127"/>
  <c r="G33" i="127"/>
  <c r="C33" i="127"/>
  <c r="G11" i="127"/>
  <c r="I33" i="127"/>
  <c r="D33" i="127"/>
  <c r="F33" i="127"/>
  <c r="A33" i="127"/>
  <c r="E33" i="127"/>
  <c r="B33" i="127"/>
  <c r="J33" i="127"/>
  <c r="H33" i="127"/>
  <c r="F35" i="129"/>
  <c r="F34" i="125"/>
  <c r="I32" i="128"/>
  <c r="E32" i="128"/>
  <c r="A32" i="128"/>
  <c r="G10" i="128"/>
  <c r="B32" i="128"/>
  <c r="H32" i="128"/>
  <c r="C32" i="128"/>
  <c r="G32" i="128"/>
  <c r="J32" i="128"/>
  <c r="D32" i="128"/>
  <c r="F32" i="128"/>
  <c r="I36" i="129"/>
  <c r="E36" i="129"/>
  <c r="A36" i="129"/>
  <c r="J36" i="129"/>
  <c r="D36" i="129"/>
  <c r="G14" i="129"/>
  <c r="H36" i="129"/>
  <c r="C36" i="129"/>
  <c r="G36" i="129"/>
  <c r="B36" i="129"/>
  <c r="F36" i="129"/>
  <c r="J30" i="129"/>
  <c r="F30" i="129"/>
  <c r="B30" i="129"/>
  <c r="C30" i="129"/>
  <c r="G8" i="129"/>
  <c r="H30" i="129"/>
  <c r="D30" i="129"/>
  <c r="G30" i="129"/>
  <c r="A30" i="129"/>
  <c r="I30" i="129"/>
  <c r="A29" i="129"/>
  <c r="E30" i="129"/>
  <c r="A32" i="129"/>
  <c r="I38" i="127"/>
  <c r="E38" i="127"/>
  <c r="A38" i="127"/>
  <c r="H38" i="127"/>
  <c r="C38" i="127"/>
  <c r="G38" i="127"/>
  <c r="B38" i="127"/>
  <c r="J38" i="127"/>
  <c r="D38" i="127"/>
  <c r="F38" i="127"/>
  <c r="G16" i="127"/>
  <c r="C36" i="128"/>
  <c r="G35" i="129"/>
  <c r="I32" i="129"/>
  <c r="C33" i="125"/>
  <c r="E33" i="125"/>
  <c r="D33" i="125"/>
  <c r="B30" i="125"/>
  <c r="C29" i="129"/>
  <c r="B29" i="129"/>
  <c r="H32" i="129"/>
  <c r="B32" i="129"/>
  <c r="C29" i="127"/>
  <c r="J29" i="127"/>
  <c r="E29" i="127"/>
  <c r="F6" i="124"/>
  <c r="G6" i="124"/>
  <c r="E3" i="124"/>
  <c r="J12" i="145"/>
  <c r="F10" i="124"/>
  <c r="F5" i="124"/>
  <c r="G5" i="124"/>
  <c r="F14" i="124"/>
  <c r="F9" i="124"/>
  <c r="F11" i="124"/>
  <c r="F12" i="124"/>
  <c r="F13" i="124"/>
  <c r="F16" i="124"/>
  <c r="F15" i="124"/>
  <c r="F8" i="124"/>
  <c r="F7" i="124"/>
  <c r="E3" i="121"/>
  <c r="J9" i="145"/>
  <c r="F14" i="121"/>
  <c r="F10" i="121"/>
  <c r="F7" i="121"/>
  <c r="F13" i="121"/>
  <c r="F9" i="121"/>
  <c r="F5" i="121"/>
  <c r="G5" i="121"/>
  <c r="F8" i="121"/>
  <c r="F12" i="121"/>
  <c r="F6" i="121"/>
  <c r="G6" i="121"/>
  <c r="F16" i="121"/>
  <c r="F11" i="121"/>
  <c r="F15" i="121"/>
  <c r="I29" i="122"/>
  <c r="J32" i="122"/>
  <c r="F32" i="122"/>
  <c r="B32" i="122"/>
  <c r="G10" i="122"/>
  <c r="G32" i="122"/>
  <c r="C32" i="122"/>
  <c r="A32" i="122"/>
  <c r="H32" i="122"/>
  <c r="D32" i="122"/>
  <c r="I32" i="122"/>
  <c r="E32" i="122"/>
  <c r="E31" i="122"/>
  <c r="J38" i="122"/>
  <c r="F38" i="122"/>
  <c r="B38" i="122"/>
  <c r="I38" i="122"/>
  <c r="D38" i="122"/>
  <c r="C38" i="122"/>
  <c r="G38" i="122"/>
  <c r="H38" i="122"/>
  <c r="G16" i="122"/>
  <c r="E38" i="122"/>
  <c r="A38" i="122"/>
  <c r="A34" i="122"/>
  <c r="D31" i="122"/>
  <c r="J36" i="122"/>
  <c r="F36" i="122"/>
  <c r="B36" i="122"/>
  <c r="G14" i="122"/>
  <c r="H36" i="122"/>
  <c r="C36" i="122"/>
  <c r="I36" i="122"/>
  <c r="A36" i="122"/>
  <c r="E36" i="122"/>
  <c r="D36" i="122"/>
  <c r="G36" i="122"/>
  <c r="G37" i="119"/>
  <c r="C35" i="122"/>
  <c r="I35" i="122"/>
  <c r="G35" i="122"/>
  <c r="D29" i="122"/>
  <c r="A29" i="122"/>
  <c r="H37" i="122"/>
  <c r="D37" i="122"/>
  <c r="I37" i="122"/>
  <c r="C37" i="122"/>
  <c r="G15" i="122"/>
  <c r="F37" i="122"/>
  <c r="J37" i="122"/>
  <c r="B37" i="122"/>
  <c r="G37" i="122"/>
  <c r="E37" i="122"/>
  <c r="A37" i="122"/>
  <c r="I34" i="122"/>
  <c r="G34" i="122"/>
  <c r="J31" i="122"/>
  <c r="H31" i="122"/>
  <c r="F14" i="120"/>
  <c r="F10" i="120"/>
  <c r="F15" i="120"/>
  <c r="F11" i="120"/>
  <c r="F6" i="120"/>
  <c r="G6" i="120"/>
  <c r="F13" i="120"/>
  <c r="F9" i="120"/>
  <c r="E3" i="120"/>
  <c r="J8" i="145"/>
  <c r="F5" i="120"/>
  <c r="G5" i="120"/>
  <c r="F12" i="120"/>
  <c r="F7" i="120"/>
  <c r="F8" i="120"/>
  <c r="F16" i="120"/>
  <c r="H29" i="119"/>
  <c r="D29" i="119"/>
  <c r="G29" i="119"/>
  <c r="B29" i="119"/>
  <c r="G7" i="119"/>
  <c r="J29" i="119"/>
  <c r="I29" i="119"/>
  <c r="C29" i="119"/>
  <c r="A29" i="119"/>
  <c r="F29" i="119"/>
  <c r="E29" i="119"/>
  <c r="H32" i="119"/>
  <c r="D32" i="119"/>
  <c r="G32" i="119"/>
  <c r="B32" i="119"/>
  <c r="G10" i="119"/>
  <c r="E32" i="119"/>
  <c r="I32" i="119"/>
  <c r="C32" i="119"/>
  <c r="A32" i="119"/>
  <c r="F32" i="119"/>
  <c r="J32" i="119"/>
  <c r="J31" i="119"/>
  <c r="F31" i="119"/>
  <c r="B31" i="119"/>
  <c r="G31" i="119"/>
  <c r="A31" i="119"/>
  <c r="D31" i="119"/>
  <c r="G9" i="119"/>
  <c r="C31" i="119"/>
  <c r="E31" i="119"/>
  <c r="H31" i="119"/>
  <c r="I31" i="119"/>
  <c r="E37" i="119"/>
  <c r="B37" i="119"/>
  <c r="F35" i="122"/>
  <c r="E29" i="122"/>
  <c r="J30" i="122"/>
  <c r="F30" i="122"/>
  <c r="B30" i="122"/>
  <c r="E30" i="122"/>
  <c r="H30" i="122"/>
  <c r="A30" i="122"/>
  <c r="G30" i="122"/>
  <c r="C30" i="122"/>
  <c r="G8" i="122"/>
  <c r="I30" i="122"/>
  <c r="D30" i="122"/>
  <c r="J36" i="119"/>
  <c r="F36" i="119"/>
  <c r="B36" i="119"/>
  <c r="H36" i="119"/>
  <c r="C36" i="119"/>
  <c r="I36" i="119"/>
  <c r="A36" i="119"/>
  <c r="G14" i="119"/>
  <c r="E36" i="119"/>
  <c r="D36" i="119"/>
  <c r="G36" i="119"/>
  <c r="H29" i="122"/>
  <c r="H33" i="122"/>
  <c r="D33" i="122"/>
  <c r="A33" i="122"/>
  <c r="G11" i="122"/>
  <c r="C33" i="122"/>
  <c r="G33" i="122"/>
  <c r="E33" i="122"/>
  <c r="B33" i="122"/>
  <c r="I33" i="122"/>
  <c r="J33" i="122"/>
  <c r="F33" i="122"/>
  <c r="E34" i="122"/>
  <c r="J34" i="122"/>
  <c r="G31" i="122"/>
  <c r="J38" i="119"/>
  <c r="F38" i="119"/>
  <c r="B38" i="119"/>
  <c r="I38" i="119"/>
  <c r="D38" i="119"/>
  <c r="G16" i="119"/>
  <c r="C38" i="119"/>
  <c r="G38" i="119"/>
  <c r="E38" i="119"/>
  <c r="A38" i="119"/>
  <c r="H38" i="119"/>
  <c r="C37" i="119"/>
  <c r="B29" i="122"/>
  <c r="I31" i="122"/>
  <c r="D34" i="122"/>
  <c r="B34" i="122"/>
  <c r="A31" i="122"/>
  <c r="F31" i="122"/>
  <c r="J33" i="119"/>
  <c r="F33" i="119"/>
  <c r="B33" i="119"/>
  <c r="H33" i="119"/>
  <c r="C33" i="119"/>
  <c r="E33" i="119"/>
  <c r="I33" i="119"/>
  <c r="D33" i="119"/>
  <c r="G11" i="119"/>
  <c r="A33" i="119"/>
  <c r="G33" i="119"/>
  <c r="H30" i="119"/>
  <c r="D30" i="119"/>
  <c r="G8" i="119"/>
  <c r="F30" i="119"/>
  <c r="A30" i="119"/>
  <c r="C30" i="119"/>
  <c r="B30" i="119"/>
  <c r="J30" i="119"/>
  <c r="E30" i="119"/>
  <c r="I30" i="119"/>
  <c r="G30" i="119"/>
  <c r="H34" i="119"/>
  <c r="D34" i="119"/>
  <c r="G12" i="119"/>
  <c r="I34" i="119"/>
  <c r="C34" i="119"/>
  <c r="F34" i="119"/>
  <c r="A34" i="119"/>
  <c r="J34" i="119"/>
  <c r="E34" i="119"/>
  <c r="B34" i="119"/>
  <c r="G34" i="119"/>
  <c r="H35" i="119"/>
  <c r="D35" i="119"/>
  <c r="G35" i="119"/>
  <c r="B35" i="119"/>
  <c r="E35" i="119"/>
  <c r="I35" i="119"/>
  <c r="A35" i="119"/>
  <c r="G13" i="119"/>
  <c r="F35" i="119"/>
  <c r="C35" i="119"/>
  <c r="J35" i="119"/>
  <c r="J37" i="119"/>
  <c r="D37" i="119"/>
  <c r="J35" i="122"/>
  <c r="E35" i="122"/>
  <c r="D35" i="122"/>
  <c r="C29" i="122"/>
  <c r="G29" i="122"/>
  <c r="J29" i="122"/>
  <c r="G10" i="118"/>
  <c r="I32" i="118"/>
  <c r="I37" i="118"/>
  <c r="G15" i="118"/>
  <c r="A34" i="118"/>
  <c r="D31" i="118"/>
  <c r="G9" i="118"/>
  <c r="E31" i="118"/>
  <c r="I29" i="118"/>
  <c r="G7" i="118"/>
  <c r="C35" i="118"/>
  <c r="G13" i="118"/>
  <c r="D34" i="118"/>
  <c r="G14" i="118"/>
  <c r="F34" i="118"/>
  <c r="E3" i="117"/>
  <c r="J5" i="145"/>
  <c r="F13" i="117"/>
  <c r="F16" i="117"/>
  <c r="F7" i="117"/>
  <c r="F9" i="117"/>
  <c r="F5" i="117"/>
  <c r="G5" i="117"/>
  <c r="F8" i="117"/>
  <c r="F10" i="117"/>
  <c r="F14" i="117"/>
  <c r="F6" i="117"/>
  <c r="G6" i="117"/>
  <c r="F11" i="117"/>
  <c r="F12" i="117"/>
  <c r="F15" i="117"/>
  <c r="H33" i="118"/>
  <c r="G11" i="118"/>
  <c r="J33" i="118"/>
  <c r="I37" i="116"/>
  <c r="E37" i="116"/>
  <c r="A37" i="116"/>
  <c r="G37" i="116"/>
  <c r="G15" i="116"/>
  <c r="H37" i="116"/>
  <c r="D37" i="116"/>
  <c r="C37" i="116"/>
  <c r="F37" i="116"/>
  <c r="B37" i="116"/>
  <c r="J37" i="116"/>
  <c r="A30" i="116"/>
  <c r="G32" i="116"/>
  <c r="C32" i="116"/>
  <c r="E32" i="116"/>
  <c r="G10" i="116"/>
  <c r="A32" i="116"/>
  <c r="H32" i="116"/>
  <c r="D32" i="116"/>
  <c r="J32" i="116"/>
  <c r="I32" i="116"/>
  <c r="B32" i="116"/>
  <c r="F32" i="116"/>
  <c r="D30" i="116"/>
  <c r="G30" i="116"/>
  <c r="G29" i="116"/>
  <c r="C29" i="116"/>
  <c r="G7" i="116"/>
  <c r="H29" i="116"/>
  <c r="D29" i="116"/>
  <c r="E29" i="116"/>
  <c r="I29" i="116"/>
  <c r="A29" i="116"/>
  <c r="B29" i="116"/>
  <c r="J29" i="116"/>
  <c r="F29" i="116"/>
  <c r="F34" i="116"/>
  <c r="C34" i="116"/>
  <c r="I35" i="116"/>
  <c r="E35" i="116"/>
  <c r="A35" i="116"/>
  <c r="G13" i="116"/>
  <c r="H35" i="116"/>
  <c r="D35" i="116"/>
  <c r="G35" i="116"/>
  <c r="C35" i="116"/>
  <c r="J35" i="116"/>
  <c r="F35" i="116"/>
  <c r="B35" i="116"/>
  <c r="I33" i="116"/>
  <c r="E33" i="116"/>
  <c r="A33" i="116"/>
  <c r="C33" i="116"/>
  <c r="G33" i="116"/>
  <c r="G11" i="116"/>
  <c r="J33" i="116"/>
  <c r="F33" i="116"/>
  <c r="B33" i="116"/>
  <c r="D33" i="116"/>
  <c r="H33" i="116"/>
  <c r="G36" i="116"/>
  <c r="C36" i="116"/>
  <c r="I36" i="116"/>
  <c r="A36" i="116"/>
  <c r="J36" i="116"/>
  <c r="F36" i="116"/>
  <c r="B36" i="116"/>
  <c r="G14" i="116"/>
  <c r="E36" i="116"/>
  <c r="H36" i="116"/>
  <c r="D36" i="116"/>
  <c r="H30" i="116"/>
  <c r="I31" i="116"/>
  <c r="E31" i="116"/>
  <c r="A31" i="116"/>
  <c r="G9" i="116"/>
  <c r="C31" i="116"/>
  <c r="B31" i="116"/>
  <c r="J31" i="116"/>
  <c r="F31" i="116"/>
  <c r="D31" i="116"/>
  <c r="H31" i="116"/>
  <c r="G31" i="116"/>
  <c r="E30" i="116"/>
  <c r="F30" i="116"/>
  <c r="D34" i="116"/>
  <c r="J34" i="116"/>
  <c r="G34" i="116"/>
  <c r="E34" i="116"/>
  <c r="A34" i="116"/>
  <c r="I30" i="116"/>
  <c r="C30" i="116"/>
  <c r="H34" i="116"/>
  <c r="B34" i="116"/>
  <c r="I34" i="116"/>
  <c r="B30" i="116"/>
  <c r="F17" i="66"/>
  <c r="F9" i="66"/>
  <c r="F22" i="66"/>
  <c r="G22" i="66"/>
  <c r="F14" i="66"/>
  <c r="F23" i="66"/>
  <c r="G23" i="66"/>
  <c r="F19" i="66"/>
  <c r="F15" i="66"/>
  <c r="F24" i="66"/>
  <c r="G24" i="66"/>
  <c r="F20" i="66"/>
  <c r="F16" i="66"/>
  <c r="F12" i="66"/>
  <c r="F8" i="66"/>
  <c r="E3" i="66"/>
  <c r="J3" i="145"/>
  <c r="F21" i="66"/>
  <c r="F13" i="66"/>
  <c r="F6" i="66"/>
  <c r="G6" i="66"/>
  <c r="F18" i="66"/>
  <c r="F10" i="66"/>
  <c r="F5" i="66"/>
  <c r="G5" i="66"/>
  <c r="R6" i="130"/>
  <c r="T3" i="127"/>
  <c r="R6" i="126"/>
  <c r="R7" i="125"/>
  <c r="M3" i="123"/>
  <c r="R7" i="122"/>
  <c r="R7" i="128"/>
  <c r="T3" i="123"/>
  <c r="R6" i="131"/>
  <c r="M3" i="129"/>
  <c r="M3" i="122"/>
  <c r="T3" i="125"/>
  <c r="M3" i="128"/>
  <c r="R7" i="129"/>
  <c r="M3" i="127"/>
  <c r="T3" i="122"/>
  <c r="T3" i="129"/>
  <c r="R6" i="124"/>
  <c r="R7" i="127"/>
  <c r="R7" i="123"/>
  <c r="T3" i="128"/>
  <c r="M3" i="125"/>
  <c r="R6" i="66"/>
  <c r="E33" i="118"/>
  <c r="G36" i="118"/>
  <c r="C29" i="118"/>
  <c r="E34" i="118"/>
  <c r="H32" i="118"/>
  <c r="D35" i="118"/>
  <c r="I30" i="118"/>
  <c r="J36" i="118"/>
  <c r="G29" i="118"/>
  <c r="J30" i="118"/>
  <c r="B29" i="118"/>
  <c r="A29" i="118"/>
  <c r="D29" i="118"/>
  <c r="E29" i="118"/>
  <c r="F29" i="118"/>
  <c r="H29" i="118"/>
  <c r="J29" i="118"/>
  <c r="A30" i="118"/>
  <c r="B30" i="118"/>
  <c r="C30" i="118"/>
  <c r="D30" i="118"/>
  <c r="E30" i="118"/>
  <c r="F30" i="118"/>
  <c r="G30" i="118"/>
  <c r="H30" i="118"/>
  <c r="A31" i="118"/>
  <c r="B31" i="118"/>
  <c r="C31" i="118"/>
  <c r="F31" i="118"/>
  <c r="G31" i="118"/>
  <c r="H31" i="118"/>
  <c r="I31" i="118"/>
  <c r="J31" i="118"/>
  <c r="A32" i="118"/>
  <c r="B32" i="118"/>
  <c r="C32" i="118"/>
  <c r="D32" i="118"/>
  <c r="E32" i="118"/>
  <c r="F32" i="118"/>
  <c r="G32" i="118"/>
  <c r="J32" i="118"/>
  <c r="A33" i="118"/>
  <c r="B33" i="118"/>
  <c r="C33" i="118"/>
  <c r="D33" i="118"/>
  <c r="F33" i="118"/>
  <c r="G33" i="118"/>
  <c r="I33" i="118"/>
  <c r="B34" i="118"/>
  <c r="C34" i="118"/>
  <c r="G34" i="118"/>
  <c r="H34" i="118"/>
  <c r="I34" i="118"/>
  <c r="J34" i="118"/>
  <c r="A35" i="118"/>
  <c r="B35" i="118"/>
  <c r="E35" i="118"/>
  <c r="F35" i="118"/>
  <c r="G35" i="118"/>
  <c r="H35" i="118"/>
  <c r="I35" i="118"/>
  <c r="J35" i="118"/>
  <c r="A36" i="118"/>
  <c r="B36" i="118"/>
  <c r="C36" i="118"/>
  <c r="D36" i="118"/>
  <c r="E36" i="118"/>
  <c r="F36" i="118"/>
  <c r="H36" i="118"/>
  <c r="I36" i="118"/>
  <c r="A37" i="118"/>
  <c r="B37" i="118"/>
  <c r="C37" i="118"/>
  <c r="D37" i="118"/>
  <c r="E37" i="118"/>
  <c r="F37" i="118"/>
  <c r="G37" i="118"/>
  <c r="H37" i="118"/>
  <c r="J37" i="118"/>
  <c r="A38" i="118"/>
  <c r="B38" i="118"/>
  <c r="C38" i="118"/>
  <c r="D38" i="118"/>
  <c r="E38" i="118"/>
  <c r="F38" i="118"/>
  <c r="G38" i="118"/>
  <c r="H38" i="118"/>
  <c r="I38" i="118"/>
  <c r="J38" i="118"/>
  <c r="D26" i="118"/>
  <c r="G16" i="118"/>
  <c r="M3" i="119"/>
  <c r="R7" i="145"/>
  <c r="M3" i="116"/>
  <c r="AB3" i="129"/>
  <c r="AG17" i="145"/>
  <c r="AA3" i="129"/>
  <c r="AF17" i="145"/>
  <c r="AB3" i="128"/>
  <c r="AG16" i="145"/>
  <c r="AA3" i="128"/>
  <c r="AF16" i="145"/>
  <c r="AB3" i="127"/>
  <c r="AG15" i="145"/>
  <c r="AA3" i="127"/>
  <c r="AF15" i="145"/>
  <c r="AA3" i="125"/>
  <c r="AF13" i="145"/>
  <c r="AB3" i="125"/>
  <c r="AG13" i="145"/>
  <c r="AA3" i="123"/>
  <c r="AF11" i="145"/>
  <c r="AB3" i="123"/>
  <c r="AG11" i="145"/>
  <c r="AA3" i="122"/>
  <c r="AF10" i="145"/>
  <c r="AB3" i="122"/>
  <c r="AG10" i="145"/>
  <c r="Y10" i="145"/>
  <c r="R17" i="145"/>
  <c r="Y16" i="145"/>
  <c r="R15" i="145"/>
  <c r="Y17" i="145"/>
  <c r="R13" i="145"/>
  <c r="R16" i="145"/>
  <c r="Y11" i="145"/>
  <c r="R10" i="145"/>
  <c r="R11" i="145"/>
  <c r="Y15" i="145"/>
  <c r="Y13" i="145"/>
  <c r="M3" i="118"/>
  <c r="T3" i="119"/>
  <c r="T3" i="116"/>
  <c r="V3" i="116"/>
  <c r="AA4" i="145"/>
  <c r="T3" i="118"/>
  <c r="R6" i="120"/>
  <c r="R7" i="120"/>
  <c r="O3" i="129"/>
  <c r="T17" i="145"/>
  <c r="N3" i="129"/>
  <c r="S17" i="145"/>
  <c r="H16" i="129"/>
  <c r="I16" i="129"/>
  <c r="H15" i="129"/>
  <c r="I15" i="129"/>
  <c r="H5" i="129"/>
  <c r="I5" i="129"/>
  <c r="H9" i="129"/>
  <c r="I9" i="129"/>
  <c r="H8" i="129"/>
  <c r="I8" i="129"/>
  <c r="H11" i="129"/>
  <c r="I11" i="129"/>
  <c r="H14" i="129"/>
  <c r="I14" i="129"/>
  <c r="H12" i="129"/>
  <c r="I12" i="129"/>
  <c r="H7" i="129"/>
  <c r="I7" i="129"/>
  <c r="D26" i="129"/>
  <c r="O3" i="128"/>
  <c r="T16" i="145"/>
  <c r="N3" i="128"/>
  <c r="S16" i="145"/>
  <c r="N3" i="127"/>
  <c r="S15" i="145"/>
  <c r="O3" i="127"/>
  <c r="T15" i="145"/>
  <c r="O3" i="125"/>
  <c r="T13" i="145"/>
  <c r="N3" i="125"/>
  <c r="S13" i="145"/>
  <c r="O3" i="123"/>
  <c r="T11" i="145"/>
  <c r="N3" i="123"/>
  <c r="S11" i="145"/>
  <c r="H15" i="123"/>
  <c r="I15" i="123"/>
  <c r="H12" i="123"/>
  <c r="I12" i="123"/>
  <c r="H5" i="123"/>
  <c r="I5" i="123"/>
  <c r="H10" i="123"/>
  <c r="I10" i="123"/>
  <c r="G3" i="123"/>
  <c r="L11" i="145"/>
  <c r="U3" i="122"/>
  <c r="Z10" i="145"/>
  <c r="D26" i="123"/>
  <c r="G20" i="131"/>
  <c r="D42" i="131"/>
  <c r="B42" i="131"/>
  <c r="F42" i="131"/>
  <c r="I42" i="131"/>
  <c r="E42" i="131"/>
  <c r="J42" i="131"/>
  <c r="C42" i="131"/>
  <c r="G42" i="131"/>
  <c r="A42" i="131"/>
  <c r="H42" i="131"/>
  <c r="G21" i="131"/>
  <c r="J43" i="131"/>
  <c r="A43" i="131"/>
  <c r="C43" i="131"/>
  <c r="G43" i="131"/>
  <c r="F43" i="131"/>
  <c r="D43" i="131"/>
  <c r="E43" i="131"/>
  <c r="B43" i="131"/>
  <c r="H43" i="131"/>
  <c r="I43" i="131"/>
  <c r="G17" i="131"/>
  <c r="F39" i="131"/>
  <c r="H39" i="131"/>
  <c r="J39" i="131"/>
  <c r="E39" i="131"/>
  <c r="B39" i="131"/>
  <c r="A39" i="131"/>
  <c r="C39" i="131"/>
  <c r="I39" i="131"/>
  <c r="G39" i="131"/>
  <c r="D39" i="131"/>
  <c r="G18" i="131"/>
  <c r="H40" i="131"/>
  <c r="C40" i="131"/>
  <c r="G40" i="131"/>
  <c r="E40" i="131"/>
  <c r="D40" i="131"/>
  <c r="A40" i="131"/>
  <c r="B40" i="131"/>
  <c r="F40" i="131"/>
  <c r="I40" i="131"/>
  <c r="J40" i="131"/>
  <c r="G19" i="131"/>
  <c r="J41" i="131"/>
  <c r="I41" i="131"/>
  <c r="A41" i="131"/>
  <c r="G41" i="131"/>
  <c r="F41" i="131"/>
  <c r="C41" i="131"/>
  <c r="D41" i="131"/>
  <c r="H41" i="131"/>
  <c r="B41" i="131"/>
  <c r="E41" i="131"/>
  <c r="G17" i="130"/>
  <c r="A39" i="130"/>
  <c r="B39" i="130"/>
  <c r="D39" i="130"/>
  <c r="I39" i="130"/>
  <c r="H39" i="130"/>
  <c r="E39" i="130"/>
  <c r="G39" i="130"/>
  <c r="J39" i="130"/>
  <c r="C39" i="130"/>
  <c r="F39" i="130"/>
  <c r="G19" i="130"/>
  <c r="J41" i="130"/>
  <c r="D41" i="130"/>
  <c r="I41" i="130"/>
  <c r="C41" i="130"/>
  <c r="F41" i="130"/>
  <c r="G41" i="130"/>
  <c r="A41" i="130"/>
  <c r="B41" i="130"/>
  <c r="E41" i="130"/>
  <c r="H41" i="130"/>
  <c r="G21" i="130"/>
  <c r="C43" i="130"/>
  <c r="G43" i="130"/>
  <c r="J43" i="130"/>
  <c r="E43" i="130"/>
  <c r="D43" i="130"/>
  <c r="A43" i="130"/>
  <c r="F43" i="130"/>
  <c r="I43" i="130"/>
  <c r="H43" i="130"/>
  <c r="B43" i="130"/>
  <c r="G18" i="130"/>
  <c r="H40" i="130"/>
  <c r="B40" i="130"/>
  <c r="E40" i="130"/>
  <c r="F40" i="130"/>
  <c r="C40" i="130"/>
  <c r="D40" i="130"/>
  <c r="I40" i="130"/>
  <c r="G40" i="130"/>
  <c r="J40" i="130"/>
  <c r="A40" i="130"/>
  <c r="G20" i="130"/>
  <c r="D42" i="130"/>
  <c r="C42" i="130"/>
  <c r="H42" i="130"/>
  <c r="E42" i="130"/>
  <c r="J42" i="130"/>
  <c r="B42" i="130"/>
  <c r="G42" i="130"/>
  <c r="I42" i="130"/>
  <c r="F42" i="130"/>
  <c r="A42" i="130"/>
  <c r="H10" i="129"/>
  <c r="I10" i="129"/>
  <c r="H6" i="129"/>
  <c r="I6" i="129"/>
  <c r="H19" i="129"/>
  <c r="I19" i="129"/>
  <c r="H21" i="129"/>
  <c r="I21" i="129"/>
  <c r="H18" i="129"/>
  <c r="I18" i="129"/>
  <c r="H20" i="129"/>
  <c r="I20" i="129"/>
  <c r="H17" i="129"/>
  <c r="I17" i="129"/>
  <c r="H13" i="129"/>
  <c r="I13" i="129"/>
  <c r="F3" i="129"/>
  <c r="K17" i="145"/>
  <c r="G3" i="129"/>
  <c r="L17" i="145"/>
  <c r="H22" i="128"/>
  <c r="I22" i="128"/>
  <c r="H18" i="128"/>
  <c r="I18" i="128"/>
  <c r="H21" i="128"/>
  <c r="I21" i="128"/>
  <c r="H19" i="128"/>
  <c r="I19" i="128"/>
  <c r="H20" i="128"/>
  <c r="I20" i="128"/>
  <c r="H17" i="128"/>
  <c r="I17" i="128"/>
  <c r="H25" i="127"/>
  <c r="I25" i="127"/>
  <c r="H21" i="127"/>
  <c r="I21" i="127"/>
  <c r="H17" i="127"/>
  <c r="I17" i="127"/>
  <c r="H18" i="127"/>
  <c r="I18" i="127"/>
  <c r="H24" i="127"/>
  <c r="I24" i="127"/>
  <c r="H20" i="127"/>
  <c r="I20" i="127"/>
  <c r="H22" i="127"/>
  <c r="I22" i="127"/>
  <c r="H23" i="127"/>
  <c r="I23" i="127"/>
  <c r="H19" i="127"/>
  <c r="I19" i="127"/>
  <c r="G17" i="126"/>
  <c r="E39" i="126"/>
  <c r="B39" i="126"/>
  <c r="J39" i="126"/>
  <c r="H39" i="126"/>
  <c r="D39" i="126"/>
  <c r="A39" i="126"/>
  <c r="F39" i="126"/>
  <c r="C39" i="126"/>
  <c r="I39" i="126"/>
  <c r="G39" i="126"/>
  <c r="G19" i="126"/>
  <c r="H41" i="126"/>
  <c r="B41" i="126"/>
  <c r="D41" i="126"/>
  <c r="F41" i="126"/>
  <c r="G41" i="126"/>
  <c r="I41" i="126"/>
  <c r="E41" i="126"/>
  <c r="J41" i="126"/>
  <c r="A41" i="126"/>
  <c r="C41" i="126"/>
  <c r="G21" i="126"/>
  <c r="F43" i="126"/>
  <c r="G43" i="126"/>
  <c r="B43" i="126"/>
  <c r="I43" i="126"/>
  <c r="A43" i="126"/>
  <c r="D43" i="126"/>
  <c r="C43" i="126"/>
  <c r="H43" i="126"/>
  <c r="E43" i="126"/>
  <c r="J43" i="126"/>
  <c r="G18" i="126"/>
  <c r="D40" i="126"/>
  <c r="C40" i="126"/>
  <c r="H40" i="126"/>
  <c r="G40" i="126"/>
  <c r="F40" i="126"/>
  <c r="A40" i="126"/>
  <c r="E40" i="126"/>
  <c r="B40" i="126"/>
  <c r="I40" i="126"/>
  <c r="J40" i="126"/>
  <c r="G20" i="126"/>
  <c r="G42" i="126"/>
  <c r="I42" i="126"/>
  <c r="A42" i="126"/>
  <c r="C42" i="126"/>
  <c r="J42" i="126"/>
  <c r="E42" i="126"/>
  <c r="B42" i="126"/>
  <c r="H42" i="126"/>
  <c r="F42" i="126"/>
  <c r="D42" i="126"/>
  <c r="H17" i="125"/>
  <c r="I17" i="125"/>
  <c r="H18" i="125"/>
  <c r="I18" i="125"/>
  <c r="G18" i="124"/>
  <c r="I40" i="124"/>
  <c r="D40" i="124"/>
  <c r="F40" i="124"/>
  <c r="G40" i="124"/>
  <c r="B40" i="124"/>
  <c r="E40" i="124"/>
  <c r="J40" i="124"/>
  <c r="C40" i="124"/>
  <c r="A40" i="124"/>
  <c r="H40" i="124"/>
  <c r="G17" i="124"/>
  <c r="F39" i="124"/>
  <c r="A39" i="124"/>
  <c r="E39" i="124"/>
  <c r="D39" i="124"/>
  <c r="G39" i="124"/>
  <c r="B39" i="124"/>
  <c r="C39" i="124"/>
  <c r="I39" i="124"/>
  <c r="J39" i="124"/>
  <c r="H39" i="124"/>
  <c r="H14" i="123"/>
  <c r="I14" i="123"/>
  <c r="F3" i="123"/>
  <c r="K11" i="145"/>
  <c r="H11" i="123"/>
  <c r="I11" i="123"/>
  <c r="H8" i="123"/>
  <c r="I8" i="123"/>
  <c r="H16" i="123"/>
  <c r="I16" i="123"/>
  <c r="H17" i="123"/>
  <c r="I17" i="123"/>
  <c r="H18" i="123"/>
  <c r="I18" i="123"/>
  <c r="H19" i="123"/>
  <c r="I19" i="123"/>
  <c r="H13" i="123"/>
  <c r="I13" i="123"/>
  <c r="H9" i="123"/>
  <c r="I9" i="123"/>
  <c r="H7" i="123"/>
  <c r="I7" i="123"/>
  <c r="H6" i="123"/>
  <c r="I6" i="123"/>
  <c r="N3" i="122"/>
  <c r="S10" i="145"/>
  <c r="H17" i="122"/>
  <c r="I17" i="122"/>
  <c r="H18" i="122"/>
  <c r="I18" i="122"/>
  <c r="R6" i="121"/>
  <c r="R7" i="121"/>
  <c r="H17" i="121"/>
  <c r="I17" i="121"/>
  <c r="G11" i="66"/>
  <c r="R6" i="117"/>
  <c r="R7" i="117"/>
  <c r="G18" i="120"/>
  <c r="E40" i="120"/>
  <c r="D40" i="120"/>
  <c r="H40" i="120"/>
  <c r="B40" i="120"/>
  <c r="G40" i="120"/>
  <c r="F40" i="120"/>
  <c r="J40" i="120"/>
  <c r="I40" i="120"/>
  <c r="C40" i="120"/>
  <c r="A40" i="120"/>
  <c r="G17" i="120"/>
  <c r="I39" i="120"/>
  <c r="C39" i="120"/>
  <c r="H39" i="120"/>
  <c r="E39" i="120"/>
  <c r="F39" i="120"/>
  <c r="B39" i="120"/>
  <c r="G39" i="120"/>
  <c r="A39" i="120"/>
  <c r="J39" i="120"/>
  <c r="D39" i="120"/>
  <c r="G19" i="117"/>
  <c r="D41" i="117"/>
  <c r="A41" i="117"/>
  <c r="B41" i="117"/>
  <c r="C41" i="117"/>
  <c r="F41" i="117"/>
  <c r="G41" i="117"/>
  <c r="H41" i="117"/>
  <c r="E41" i="117"/>
  <c r="I41" i="117"/>
  <c r="J41" i="117"/>
  <c r="G17" i="117"/>
  <c r="G39" i="117"/>
  <c r="F39" i="117"/>
  <c r="I39" i="117"/>
  <c r="H39" i="117"/>
  <c r="B39" i="117"/>
  <c r="J39" i="117"/>
  <c r="C39" i="117"/>
  <c r="A39" i="117"/>
  <c r="E39" i="117"/>
  <c r="D39" i="117"/>
  <c r="G18" i="117"/>
  <c r="J40" i="117"/>
  <c r="F40" i="117"/>
  <c r="G40" i="117"/>
  <c r="I40" i="117"/>
  <c r="H40" i="117"/>
  <c r="C40" i="117"/>
  <c r="D40" i="117"/>
  <c r="E40" i="117"/>
  <c r="A40" i="117"/>
  <c r="B40" i="117"/>
  <c r="G20" i="117"/>
  <c r="A42" i="117"/>
  <c r="D42" i="117"/>
  <c r="G42" i="117"/>
  <c r="B42" i="117"/>
  <c r="E42" i="117"/>
  <c r="J42" i="117"/>
  <c r="H42" i="117"/>
  <c r="F42" i="117"/>
  <c r="I42" i="117"/>
  <c r="C42" i="117"/>
  <c r="H18" i="116"/>
  <c r="I18" i="116"/>
  <c r="H21" i="116"/>
  <c r="I21" i="116"/>
  <c r="H17" i="116"/>
  <c r="I17" i="116"/>
  <c r="H19" i="116"/>
  <c r="I19" i="116"/>
  <c r="H20" i="116"/>
  <c r="I20" i="116"/>
  <c r="U3" i="125"/>
  <c r="Z13" i="145"/>
  <c r="D26" i="128"/>
  <c r="V3" i="129"/>
  <c r="AA17" i="145"/>
  <c r="U3" i="129"/>
  <c r="Z17" i="145"/>
  <c r="J30" i="130"/>
  <c r="F30" i="130"/>
  <c r="B30" i="130"/>
  <c r="A30" i="130"/>
  <c r="G8" i="130"/>
  <c r="E30" i="130"/>
  <c r="G30" i="130"/>
  <c r="H30" i="130"/>
  <c r="I30" i="130"/>
  <c r="C30" i="130"/>
  <c r="D30" i="130"/>
  <c r="J34" i="130"/>
  <c r="F34" i="130"/>
  <c r="B34" i="130"/>
  <c r="H34" i="130"/>
  <c r="C34" i="130"/>
  <c r="G34" i="130"/>
  <c r="A34" i="130"/>
  <c r="E34" i="130"/>
  <c r="D34" i="130"/>
  <c r="I34" i="130"/>
  <c r="G12" i="130"/>
  <c r="D26" i="125"/>
  <c r="J37" i="131"/>
  <c r="F37" i="131"/>
  <c r="B37" i="131"/>
  <c r="H37" i="131"/>
  <c r="C37" i="131"/>
  <c r="G15" i="131"/>
  <c r="I37" i="131"/>
  <c r="A37" i="131"/>
  <c r="D37" i="131"/>
  <c r="G37" i="131"/>
  <c r="E37" i="131"/>
  <c r="H34" i="131"/>
  <c r="D34" i="131"/>
  <c r="G34" i="131"/>
  <c r="B34" i="131"/>
  <c r="J34" i="131"/>
  <c r="E34" i="131"/>
  <c r="F34" i="131"/>
  <c r="G12" i="131"/>
  <c r="C34" i="131"/>
  <c r="A34" i="131"/>
  <c r="I34" i="131"/>
  <c r="J35" i="131"/>
  <c r="F35" i="131"/>
  <c r="B35" i="131"/>
  <c r="G35" i="131"/>
  <c r="A35" i="131"/>
  <c r="H35" i="131"/>
  <c r="G13" i="131"/>
  <c r="I35" i="131"/>
  <c r="E35" i="131"/>
  <c r="C35" i="131"/>
  <c r="D35" i="131"/>
  <c r="H36" i="131"/>
  <c r="D36" i="131"/>
  <c r="G36" i="131"/>
  <c r="B36" i="131"/>
  <c r="E36" i="131"/>
  <c r="J36" i="131"/>
  <c r="F36" i="131"/>
  <c r="G14" i="131"/>
  <c r="C36" i="131"/>
  <c r="A36" i="131"/>
  <c r="I36" i="131"/>
  <c r="G29" i="126"/>
  <c r="C29" i="126"/>
  <c r="G7" i="126"/>
  <c r="J29" i="126"/>
  <c r="I29" i="126"/>
  <c r="D29" i="126"/>
  <c r="B29" i="126"/>
  <c r="A29" i="126"/>
  <c r="H29" i="126"/>
  <c r="E29" i="126"/>
  <c r="F29" i="126"/>
  <c r="I33" i="126"/>
  <c r="E33" i="126"/>
  <c r="A33" i="126"/>
  <c r="G33" i="126"/>
  <c r="B33" i="126"/>
  <c r="F33" i="126"/>
  <c r="G11" i="126"/>
  <c r="J33" i="126"/>
  <c r="C33" i="126"/>
  <c r="D33" i="126"/>
  <c r="H33" i="126"/>
  <c r="H16" i="128"/>
  <c r="I16" i="128"/>
  <c r="H12" i="128"/>
  <c r="I12" i="128"/>
  <c r="H13" i="128"/>
  <c r="I13" i="128"/>
  <c r="G3" i="128"/>
  <c r="L16" i="145"/>
  <c r="H15" i="128"/>
  <c r="I15" i="128"/>
  <c r="H11" i="128"/>
  <c r="I11" i="128"/>
  <c r="H8" i="128"/>
  <c r="I8" i="128"/>
  <c r="F3" i="128"/>
  <c r="K16" i="145"/>
  <c r="H7" i="128"/>
  <c r="I7" i="128"/>
  <c r="H10" i="128"/>
  <c r="I10" i="128"/>
  <c r="H9" i="128"/>
  <c r="I9" i="128"/>
  <c r="H14" i="128"/>
  <c r="I14" i="128"/>
  <c r="H6" i="128"/>
  <c r="I6" i="128"/>
  <c r="H5" i="128"/>
  <c r="I5" i="128"/>
  <c r="I35" i="126"/>
  <c r="E35" i="126"/>
  <c r="A35" i="126"/>
  <c r="G13" i="126"/>
  <c r="H35" i="126"/>
  <c r="C35" i="126"/>
  <c r="G35" i="126"/>
  <c r="B35" i="126"/>
  <c r="J35" i="126"/>
  <c r="D35" i="126"/>
  <c r="F35" i="126"/>
  <c r="D26" i="127"/>
  <c r="H31" i="130"/>
  <c r="D31" i="130"/>
  <c r="G9" i="130"/>
  <c r="B31" i="130"/>
  <c r="A31" i="130"/>
  <c r="F31" i="130"/>
  <c r="G31" i="130"/>
  <c r="J31" i="130"/>
  <c r="C31" i="130"/>
  <c r="E31" i="130"/>
  <c r="I31" i="130"/>
  <c r="J29" i="130"/>
  <c r="F29" i="130"/>
  <c r="B29" i="130"/>
  <c r="A29" i="130"/>
  <c r="G29" i="130"/>
  <c r="G7" i="130"/>
  <c r="H29" i="130"/>
  <c r="C29" i="130"/>
  <c r="D29" i="130"/>
  <c r="E29" i="130"/>
  <c r="I29" i="130"/>
  <c r="J36" i="130"/>
  <c r="F36" i="130"/>
  <c r="B36" i="130"/>
  <c r="G14" i="130"/>
  <c r="I36" i="130"/>
  <c r="D36" i="130"/>
  <c r="H36" i="130"/>
  <c r="C36" i="130"/>
  <c r="G36" i="130"/>
  <c r="A36" i="130"/>
  <c r="E36" i="130"/>
  <c r="H37" i="130"/>
  <c r="D37" i="130"/>
  <c r="J37" i="130"/>
  <c r="E37" i="130"/>
  <c r="I37" i="130"/>
  <c r="C37" i="130"/>
  <c r="G15" i="130"/>
  <c r="G37" i="130"/>
  <c r="B37" i="130"/>
  <c r="A37" i="130"/>
  <c r="F37" i="130"/>
  <c r="H16" i="127"/>
  <c r="I16" i="127"/>
  <c r="H12" i="127"/>
  <c r="I12" i="127"/>
  <c r="H8" i="127"/>
  <c r="I8" i="127"/>
  <c r="F3" i="127"/>
  <c r="K15" i="145"/>
  <c r="H7" i="127"/>
  <c r="I7" i="127"/>
  <c r="H6" i="127"/>
  <c r="I6" i="127"/>
  <c r="H13" i="127"/>
  <c r="I13" i="127"/>
  <c r="H9" i="127"/>
  <c r="I9" i="127"/>
  <c r="H5" i="127"/>
  <c r="I5" i="127"/>
  <c r="G3" i="127"/>
  <c r="L15" i="145"/>
  <c r="H15" i="127"/>
  <c r="I15" i="127"/>
  <c r="H14" i="127"/>
  <c r="I14" i="127"/>
  <c r="H11" i="127"/>
  <c r="I11" i="127"/>
  <c r="H10" i="127"/>
  <c r="I10" i="127"/>
  <c r="G30" i="131"/>
  <c r="C30" i="131"/>
  <c r="H30" i="131"/>
  <c r="G8" i="131"/>
  <c r="D30" i="131"/>
  <c r="J30" i="131"/>
  <c r="B30" i="131"/>
  <c r="F30" i="131"/>
  <c r="I30" i="131"/>
  <c r="A30" i="131"/>
  <c r="E30" i="131"/>
  <c r="J33" i="131"/>
  <c r="F33" i="131"/>
  <c r="B33" i="131"/>
  <c r="G33" i="131"/>
  <c r="A33" i="131"/>
  <c r="G11" i="131"/>
  <c r="I33" i="131"/>
  <c r="D33" i="131"/>
  <c r="E33" i="131"/>
  <c r="C33" i="131"/>
  <c r="H33" i="131"/>
  <c r="G30" i="126"/>
  <c r="C30" i="126"/>
  <c r="J30" i="126"/>
  <c r="E30" i="126"/>
  <c r="G8" i="126"/>
  <c r="H30" i="126"/>
  <c r="B30" i="126"/>
  <c r="A30" i="126"/>
  <c r="I30" i="126"/>
  <c r="D30" i="126"/>
  <c r="F30" i="126"/>
  <c r="G37" i="126"/>
  <c r="I37" i="126"/>
  <c r="E37" i="126"/>
  <c r="A37" i="126"/>
  <c r="D37" i="126"/>
  <c r="J37" i="126"/>
  <c r="C37" i="126"/>
  <c r="G15" i="126"/>
  <c r="H37" i="126"/>
  <c r="F37" i="126"/>
  <c r="B37" i="126"/>
  <c r="G32" i="126"/>
  <c r="C32" i="126"/>
  <c r="F32" i="126"/>
  <c r="A32" i="126"/>
  <c r="E32" i="126"/>
  <c r="D32" i="126"/>
  <c r="G10" i="126"/>
  <c r="I32" i="126"/>
  <c r="J32" i="126"/>
  <c r="H32" i="126"/>
  <c r="B32" i="126"/>
  <c r="H14" i="125"/>
  <c r="I14" i="125"/>
  <c r="H10" i="125"/>
  <c r="I10" i="125"/>
  <c r="H6" i="125"/>
  <c r="I6" i="125"/>
  <c r="H15" i="125"/>
  <c r="I15" i="125"/>
  <c r="H11" i="125"/>
  <c r="I11" i="125"/>
  <c r="G3" i="125"/>
  <c r="L13" i="145"/>
  <c r="F3" i="125"/>
  <c r="K13" i="145"/>
  <c r="H13" i="125"/>
  <c r="I13" i="125"/>
  <c r="H9" i="125"/>
  <c r="I9" i="125"/>
  <c r="H7" i="125"/>
  <c r="I7" i="125"/>
  <c r="H5" i="125"/>
  <c r="I5" i="125"/>
  <c r="H16" i="125"/>
  <c r="I16" i="125"/>
  <c r="H12" i="125"/>
  <c r="I12" i="125"/>
  <c r="H8" i="125"/>
  <c r="I8" i="125"/>
  <c r="H35" i="130"/>
  <c r="D35" i="130"/>
  <c r="I35" i="130"/>
  <c r="C35" i="130"/>
  <c r="G35" i="130"/>
  <c r="B35" i="130"/>
  <c r="F35" i="130"/>
  <c r="A35" i="130"/>
  <c r="G13" i="130"/>
  <c r="J35" i="130"/>
  <c r="E35" i="130"/>
  <c r="J38" i="130"/>
  <c r="F38" i="130"/>
  <c r="B38" i="130"/>
  <c r="E38" i="130"/>
  <c r="I38" i="130"/>
  <c r="D38" i="130"/>
  <c r="H38" i="130"/>
  <c r="C38" i="130"/>
  <c r="G38" i="130"/>
  <c r="A38" i="130"/>
  <c r="G16" i="130"/>
  <c r="H33" i="130"/>
  <c r="D33" i="130"/>
  <c r="G33" i="130"/>
  <c r="B33" i="130"/>
  <c r="A33" i="130"/>
  <c r="G11" i="130"/>
  <c r="E33" i="130"/>
  <c r="I33" i="130"/>
  <c r="C33" i="130"/>
  <c r="F33" i="130"/>
  <c r="J33" i="130"/>
  <c r="H38" i="131"/>
  <c r="D38" i="131"/>
  <c r="I38" i="131"/>
  <c r="C38" i="131"/>
  <c r="J38" i="131"/>
  <c r="B38" i="131"/>
  <c r="F38" i="131"/>
  <c r="G38" i="131"/>
  <c r="G16" i="131"/>
  <c r="E38" i="131"/>
  <c r="A38" i="131"/>
  <c r="H38" i="126"/>
  <c r="J38" i="126"/>
  <c r="E38" i="126"/>
  <c r="A38" i="126"/>
  <c r="G38" i="126"/>
  <c r="C38" i="126"/>
  <c r="B38" i="126"/>
  <c r="G16" i="126"/>
  <c r="I38" i="126"/>
  <c r="D38" i="126"/>
  <c r="F38" i="126"/>
  <c r="V3" i="128"/>
  <c r="AA16" i="145"/>
  <c r="U3" i="128"/>
  <c r="Z16" i="145"/>
  <c r="J32" i="130"/>
  <c r="F32" i="130"/>
  <c r="B32" i="130"/>
  <c r="G10" i="130"/>
  <c r="G32" i="130"/>
  <c r="C32" i="130"/>
  <c r="A32" i="130"/>
  <c r="H32" i="130"/>
  <c r="D32" i="130"/>
  <c r="E32" i="130"/>
  <c r="I32" i="130"/>
  <c r="G29" i="131"/>
  <c r="C29" i="131"/>
  <c r="G7" i="131"/>
  <c r="D29" i="131"/>
  <c r="J29" i="131"/>
  <c r="B29" i="131"/>
  <c r="H29" i="131"/>
  <c r="F29" i="131"/>
  <c r="A29" i="131"/>
  <c r="E29" i="131"/>
  <c r="I29" i="131"/>
  <c r="I31" i="131"/>
  <c r="E31" i="131"/>
  <c r="A31" i="131"/>
  <c r="G9" i="131"/>
  <c r="F31" i="131"/>
  <c r="D31" i="131"/>
  <c r="J31" i="131"/>
  <c r="B31" i="131"/>
  <c r="H31" i="131"/>
  <c r="G31" i="131"/>
  <c r="C31" i="131"/>
  <c r="H32" i="131"/>
  <c r="D32" i="131"/>
  <c r="I32" i="131"/>
  <c r="C32" i="131"/>
  <c r="E32" i="131"/>
  <c r="B32" i="131"/>
  <c r="G10" i="131"/>
  <c r="G32" i="131"/>
  <c r="A32" i="131"/>
  <c r="F32" i="131"/>
  <c r="J32" i="131"/>
  <c r="G34" i="126"/>
  <c r="C34" i="126"/>
  <c r="H34" i="126"/>
  <c r="B34" i="126"/>
  <c r="G12" i="126"/>
  <c r="F34" i="126"/>
  <c r="A34" i="126"/>
  <c r="J34" i="126"/>
  <c r="I34" i="126"/>
  <c r="D34" i="126"/>
  <c r="E34" i="126"/>
  <c r="I31" i="126"/>
  <c r="E31" i="126"/>
  <c r="A31" i="126"/>
  <c r="G9" i="126"/>
  <c r="F31" i="126"/>
  <c r="C31" i="126"/>
  <c r="H31" i="126"/>
  <c r="B31" i="126"/>
  <c r="J31" i="126"/>
  <c r="G31" i="126"/>
  <c r="D31" i="126"/>
  <c r="G36" i="126"/>
  <c r="C36" i="126"/>
  <c r="I36" i="126"/>
  <c r="D36" i="126"/>
  <c r="H36" i="126"/>
  <c r="B36" i="126"/>
  <c r="F36" i="126"/>
  <c r="J36" i="126"/>
  <c r="E36" i="126"/>
  <c r="G14" i="126"/>
  <c r="A36" i="126"/>
  <c r="H38" i="124"/>
  <c r="D38" i="124"/>
  <c r="G38" i="124"/>
  <c r="C38" i="124"/>
  <c r="J38" i="124"/>
  <c r="B38" i="124"/>
  <c r="I38" i="124"/>
  <c r="A38" i="124"/>
  <c r="F38" i="124"/>
  <c r="E38" i="124"/>
  <c r="G16" i="124"/>
  <c r="J37" i="124"/>
  <c r="F37" i="124"/>
  <c r="B37" i="124"/>
  <c r="I37" i="124"/>
  <c r="E37" i="124"/>
  <c r="A37" i="124"/>
  <c r="D37" i="124"/>
  <c r="C37" i="124"/>
  <c r="H37" i="124"/>
  <c r="G15" i="124"/>
  <c r="G37" i="124"/>
  <c r="J33" i="124"/>
  <c r="I33" i="124"/>
  <c r="E33" i="124"/>
  <c r="A33" i="124"/>
  <c r="C33" i="124"/>
  <c r="H33" i="124"/>
  <c r="G11" i="124"/>
  <c r="G33" i="124"/>
  <c r="D33" i="124"/>
  <c r="B33" i="124"/>
  <c r="F33" i="124"/>
  <c r="G32" i="124"/>
  <c r="C32" i="124"/>
  <c r="G10" i="124"/>
  <c r="B32" i="124"/>
  <c r="A32" i="124"/>
  <c r="I32" i="124"/>
  <c r="F32" i="124"/>
  <c r="D32" i="124"/>
  <c r="E32" i="124"/>
  <c r="H32" i="124"/>
  <c r="J32" i="124"/>
  <c r="U3" i="123"/>
  <c r="Z11" i="145"/>
  <c r="V3" i="123"/>
  <c r="AA11" i="145"/>
  <c r="I31" i="124"/>
  <c r="E31" i="124"/>
  <c r="A31" i="124"/>
  <c r="G9" i="124"/>
  <c r="D31" i="124"/>
  <c r="C31" i="124"/>
  <c r="H31" i="124"/>
  <c r="B31" i="124"/>
  <c r="G31" i="124"/>
  <c r="F31" i="124"/>
  <c r="J31" i="124"/>
  <c r="G29" i="124"/>
  <c r="C29" i="124"/>
  <c r="G7" i="124"/>
  <c r="B29" i="124"/>
  <c r="A29" i="124"/>
  <c r="J29" i="124"/>
  <c r="I29" i="124"/>
  <c r="F29" i="124"/>
  <c r="H29" i="124"/>
  <c r="E29" i="124"/>
  <c r="D29" i="124"/>
  <c r="J35" i="124"/>
  <c r="F35" i="124"/>
  <c r="B35" i="124"/>
  <c r="I35" i="124"/>
  <c r="E35" i="124"/>
  <c r="A35" i="124"/>
  <c r="G13" i="124"/>
  <c r="H35" i="124"/>
  <c r="G35" i="124"/>
  <c r="D35" i="124"/>
  <c r="C35" i="124"/>
  <c r="H36" i="124"/>
  <c r="D36" i="124"/>
  <c r="G36" i="124"/>
  <c r="C36" i="124"/>
  <c r="F36" i="124"/>
  <c r="E36" i="124"/>
  <c r="G14" i="124"/>
  <c r="J36" i="124"/>
  <c r="I36" i="124"/>
  <c r="B36" i="124"/>
  <c r="A36" i="124"/>
  <c r="G30" i="124"/>
  <c r="C30" i="124"/>
  <c r="G8" i="124"/>
  <c r="H30" i="124"/>
  <c r="D30" i="124"/>
  <c r="A30" i="124"/>
  <c r="J30" i="124"/>
  <c r="E30" i="124"/>
  <c r="I30" i="124"/>
  <c r="B30" i="124"/>
  <c r="F30" i="124"/>
  <c r="H34" i="124"/>
  <c r="D34" i="124"/>
  <c r="G34" i="124"/>
  <c r="C34" i="124"/>
  <c r="J34" i="124"/>
  <c r="B34" i="124"/>
  <c r="I34" i="124"/>
  <c r="A34" i="124"/>
  <c r="F34" i="124"/>
  <c r="E34" i="124"/>
  <c r="G12" i="124"/>
  <c r="O3" i="119"/>
  <c r="T7" i="145"/>
  <c r="H15" i="122"/>
  <c r="I15" i="122"/>
  <c r="H11" i="122"/>
  <c r="I11" i="122"/>
  <c r="G3" i="122"/>
  <c r="L10" i="145"/>
  <c r="H13" i="122"/>
  <c r="I13" i="122"/>
  <c r="H9" i="122"/>
  <c r="I9" i="122"/>
  <c r="H6" i="122"/>
  <c r="I6" i="122"/>
  <c r="H12" i="122"/>
  <c r="I12" i="122"/>
  <c r="H10" i="122"/>
  <c r="I10" i="122"/>
  <c r="H16" i="122"/>
  <c r="I16" i="122"/>
  <c r="H14" i="122"/>
  <c r="I14" i="122"/>
  <c r="H8" i="122"/>
  <c r="I8" i="122"/>
  <c r="H7" i="122"/>
  <c r="I7" i="122"/>
  <c r="H5" i="122"/>
  <c r="I5" i="122"/>
  <c r="F3" i="122"/>
  <c r="K10" i="145"/>
  <c r="G29" i="120"/>
  <c r="C29" i="120"/>
  <c r="G7" i="120"/>
  <c r="J29" i="120"/>
  <c r="D29" i="120"/>
  <c r="I29" i="120"/>
  <c r="B29" i="120"/>
  <c r="H29" i="120"/>
  <c r="E29" i="120"/>
  <c r="A29" i="120"/>
  <c r="F29" i="120"/>
  <c r="I31" i="120"/>
  <c r="E31" i="120"/>
  <c r="A31" i="120"/>
  <c r="G9" i="120"/>
  <c r="C31" i="120"/>
  <c r="B31" i="120"/>
  <c r="D31" i="120"/>
  <c r="J31" i="120"/>
  <c r="F31" i="120"/>
  <c r="G31" i="120"/>
  <c r="H31" i="120"/>
  <c r="I37" i="120"/>
  <c r="E37" i="120"/>
  <c r="A37" i="120"/>
  <c r="J37" i="120"/>
  <c r="D37" i="120"/>
  <c r="G37" i="120"/>
  <c r="G15" i="120"/>
  <c r="F37" i="120"/>
  <c r="C37" i="120"/>
  <c r="H37" i="120"/>
  <c r="B37" i="120"/>
  <c r="G33" i="121"/>
  <c r="C33" i="121"/>
  <c r="H33" i="121"/>
  <c r="B33" i="121"/>
  <c r="F33" i="121"/>
  <c r="J33" i="121"/>
  <c r="D33" i="121"/>
  <c r="A33" i="121"/>
  <c r="I33" i="121"/>
  <c r="E33" i="121"/>
  <c r="G11" i="121"/>
  <c r="H30" i="121"/>
  <c r="D30" i="121"/>
  <c r="G8" i="121"/>
  <c r="I30" i="121"/>
  <c r="C30" i="121"/>
  <c r="A30" i="121"/>
  <c r="J30" i="121"/>
  <c r="G30" i="121"/>
  <c r="E30" i="121"/>
  <c r="B30" i="121"/>
  <c r="F30" i="121"/>
  <c r="H29" i="121"/>
  <c r="D29" i="121"/>
  <c r="J29" i="121"/>
  <c r="B29" i="121"/>
  <c r="G7" i="121"/>
  <c r="A29" i="121"/>
  <c r="I29" i="121"/>
  <c r="F29" i="121"/>
  <c r="C29" i="121"/>
  <c r="G29" i="121"/>
  <c r="E29" i="121"/>
  <c r="H13" i="119"/>
  <c r="I13" i="119"/>
  <c r="H9" i="119"/>
  <c r="I9" i="119"/>
  <c r="H7" i="119"/>
  <c r="I7" i="119"/>
  <c r="H5" i="119"/>
  <c r="H16" i="119"/>
  <c r="I16" i="119"/>
  <c r="H12" i="119"/>
  <c r="I12" i="119"/>
  <c r="H8" i="119"/>
  <c r="I8" i="119"/>
  <c r="F3" i="119"/>
  <c r="K7" i="145"/>
  <c r="H15" i="119"/>
  <c r="I15" i="119"/>
  <c r="H11" i="119"/>
  <c r="I11" i="119"/>
  <c r="H14" i="119"/>
  <c r="I14" i="119"/>
  <c r="H10" i="119"/>
  <c r="I10" i="119"/>
  <c r="H6" i="119"/>
  <c r="I6" i="119"/>
  <c r="G3" i="119"/>
  <c r="L7" i="145"/>
  <c r="U3" i="119"/>
  <c r="Z7" i="145"/>
  <c r="V3" i="119"/>
  <c r="AA7" i="145"/>
  <c r="D26" i="119"/>
  <c r="G34" i="120"/>
  <c r="C34" i="120"/>
  <c r="H34" i="120"/>
  <c r="B34" i="120"/>
  <c r="G12" i="120"/>
  <c r="I34" i="120"/>
  <c r="A34" i="120"/>
  <c r="F34" i="120"/>
  <c r="E34" i="120"/>
  <c r="J34" i="120"/>
  <c r="D34" i="120"/>
  <c r="I35" i="120"/>
  <c r="E35" i="120"/>
  <c r="A35" i="120"/>
  <c r="G13" i="120"/>
  <c r="H35" i="120"/>
  <c r="C35" i="120"/>
  <c r="F35" i="120"/>
  <c r="D35" i="120"/>
  <c r="J35" i="120"/>
  <c r="B35" i="120"/>
  <c r="G35" i="120"/>
  <c r="G32" i="120"/>
  <c r="C32" i="120"/>
  <c r="E32" i="120"/>
  <c r="D32" i="120"/>
  <c r="G10" i="120"/>
  <c r="I32" i="120"/>
  <c r="B32" i="120"/>
  <c r="A32" i="120"/>
  <c r="H32" i="120"/>
  <c r="J32" i="120"/>
  <c r="F32" i="120"/>
  <c r="I38" i="121"/>
  <c r="E38" i="121"/>
  <c r="A38" i="121"/>
  <c r="F38" i="121"/>
  <c r="G16" i="121"/>
  <c r="G38" i="121"/>
  <c r="J38" i="121"/>
  <c r="C38" i="121"/>
  <c r="H38" i="121"/>
  <c r="D38" i="121"/>
  <c r="B38" i="121"/>
  <c r="H32" i="121"/>
  <c r="D32" i="121"/>
  <c r="J32" i="121"/>
  <c r="E32" i="121"/>
  <c r="G32" i="121"/>
  <c r="B32" i="121"/>
  <c r="G10" i="121"/>
  <c r="A32" i="121"/>
  <c r="I32" i="121"/>
  <c r="F32" i="121"/>
  <c r="C32" i="121"/>
  <c r="O3" i="122"/>
  <c r="T10" i="145"/>
  <c r="G38" i="120"/>
  <c r="C38" i="120"/>
  <c r="H38" i="120"/>
  <c r="B38" i="120"/>
  <c r="J38" i="120"/>
  <c r="E38" i="120"/>
  <c r="G16" i="120"/>
  <c r="F38" i="120"/>
  <c r="D38" i="120"/>
  <c r="A38" i="120"/>
  <c r="I38" i="120"/>
  <c r="G36" i="120"/>
  <c r="C36" i="120"/>
  <c r="I36" i="120"/>
  <c r="D36" i="120"/>
  <c r="J36" i="120"/>
  <c r="B36" i="120"/>
  <c r="H36" i="120"/>
  <c r="A36" i="120"/>
  <c r="F36" i="120"/>
  <c r="G14" i="120"/>
  <c r="E36" i="120"/>
  <c r="J31" i="121"/>
  <c r="F31" i="121"/>
  <c r="B31" i="121"/>
  <c r="I31" i="121"/>
  <c r="D31" i="121"/>
  <c r="G9" i="121"/>
  <c r="A31" i="121"/>
  <c r="H31" i="121"/>
  <c r="E31" i="121"/>
  <c r="C31" i="121"/>
  <c r="G31" i="121"/>
  <c r="I36" i="121"/>
  <c r="E36" i="121"/>
  <c r="A36" i="121"/>
  <c r="J36" i="121"/>
  <c r="D36" i="121"/>
  <c r="F36" i="121"/>
  <c r="H36" i="121"/>
  <c r="B36" i="121"/>
  <c r="G14" i="121"/>
  <c r="G36" i="121"/>
  <c r="C36" i="121"/>
  <c r="G30" i="120"/>
  <c r="C30" i="120"/>
  <c r="G8" i="120"/>
  <c r="D30" i="120"/>
  <c r="B30" i="120"/>
  <c r="H30" i="120"/>
  <c r="A30" i="120"/>
  <c r="F30" i="120"/>
  <c r="I30" i="120"/>
  <c r="E30" i="120"/>
  <c r="J30" i="120"/>
  <c r="I33" i="120"/>
  <c r="E33" i="120"/>
  <c r="A33" i="120"/>
  <c r="G33" i="120"/>
  <c r="D33" i="120"/>
  <c r="G11" i="120"/>
  <c r="J33" i="120"/>
  <c r="C33" i="120"/>
  <c r="F33" i="120"/>
  <c r="B33" i="120"/>
  <c r="H33" i="120"/>
  <c r="D26" i="122"/>
  <c r="G37" i="121"/>
  <c r="C37" i="121"/>
  <c r="J37" i="121"/>
  <c r="E37" i="121"/>
  <c r="I37" i="121"/>
  <c r="B37" i="121"/>
  <c r="F37" i="121"/>
  <c r="D37" i="121"/>
  <c r="A37" i="121"/>
  <c r="H37" i="121"/>
  <c r="G15" i="121"/>
  <c r="I34" i="121"/>
  <c r="E34" i="121"/>
  <c r="A34" i="121"/>
  <c r="H34" i="121"/>
  <c r="C34" i="121"/>
  <c r="G12" i="121"/>
  <c r="D34" i="121"/>
  <c r="G34" i="121"/>
  <c r="F34" i="121"/>
  <c r="B34" i="121"/>
  <c r="J34" i="121"/>
  <c r="G35" i="121"/>
  <c r="C35" i="121"/>
  <c r="I35" i="121"/>
  <c r="D35" i="121"/>
  <c r="H35" i="121"/>
  <c r="A35" i="121"/>
  <c r="G13" i="121"/>
  <c r="E35" i="121"/>
  <c r="J35" i="121"/>
  <c r="F35" i="121"/>
  <c r="B35" i="121"/>
  <c r="I34" i="117"/>
  <c r="E34" i="117"/>
  <c r="A34" i="117"/>
  <c r="J34" i="117"/>
  <c r="D34" i="117"/>
  <c r="H34" i="117"/>
  <c r="C34" i="117"/>
  <c r="G12" i="117"/>
  <c r="F34" i="117"/>
  <c r="B34" i="117"/>
  <c r="G34" i="117"/>
  <c r="I32" i="117"/>
  <c r="E32" i="117"/>
  <c r="A32" i="117"/>
  <c r="H32" i="117"/>
  <c r="D32" i="117"/>
  <c r="G10" i="117"/>
  <c r="B32" i="117"/>
  <c r="C32" i="117"/>
  <c r="J32" i="117"/>
  <c r="G32" i="117"/>
  <c r="F32" i="117"/>
  <c r="A29" i="117"/>
  <c r="H29" i="117"/>
  <c r="D29" i="117"/>
  <c r="F29" i="117"/>
  <c r="G7" i="117"/>
  <c r="B29" i="117"/>
  <c r="C29" i="117"/>
  <c r="J29" i="117"/>
  <c r="G29" i="117"/>
  <c r="I29" i="117"/>
  <c r="E29" i="117"/>
  <c r="A30" i="117"/>
  <c r="H30" i="117"/>
  <c r="D30" i="117"/>
  <c r="G8" i="117"/>
  <c r="B30" i="117"/>
  <c r="C30" i="117"/>
  <c r="I30" i="117"/>
  <c r="G30" i="117"/>
  <c r="E30" i="117"/>
  <c r="J30" i="117"/>
  <c r="F30" i="117"/>
  <c r="I38" i="117"/>
  <c r="E38" i="117"/>
  <c r="A38" i="117"/>
  <c r="G38" i="117"/>
  <c r="B38" i="117"/>
  <c r="F38" i="117"/>
  <c r="G16" i="117"/>
  <c r="H38" i="117"/>
  <c r="C38" i="117"/>
  <c r="D38" i="117"/>
  <c r="J38" i="117"/>
  <c r="G33" i="117"/>
  <c r="C33" i="117"/>
  <c r="I33" i="117"/>
  <c r="D33" i="117"/>
  <c r="H33" i="117"/>
  <c r="B33" i="117"/>
  <c r="E33" i="117"/>
  <c r="A33" i="117"/>
  <c r="J33" i="117"/>
  <c r="G11" i="117"/>
  <c r="F33" i="117"/>
  <c r="H15" i="118"/>
  <c r="I15" i="118"/>
  <c r="H11" i="118"/>
  <c r="I11" i="118"/>
  <c r="G3" i="118"/>
  <c r="L6" i="145"/>
  <c r="F3" i="118"/>
  <c r="K6" i="145"/>
  <c r="H13" i="118"/>
  <c r="I13" i="118"/>
  <c r="H9" i="118"/>
  <c r="I9" i="118"/>
  <c r="H6" i="118"/>
  <c r="I6" i="118"/>
  <c r="H7" i="118"/>
  <c r="I7" i="118"/>
  <c r="H16" i="118"/>
  <c r="I16" i="118"/>
  <c r="H10" i="118"/>
  <c r="I10" i="118"/>
  <c r="H8" i="118"/>
  <c r="H5" i="118"/>
  <c r="I5" i="118"/>
  <c r="H14" i="118"/>
  <c r="I14" i="118"/>
  <c r="H12" i="118"/>
  <c r="I12" i="118"/>
  <c r="G35" i="117"/>
  <c r="C35" i="117"/>
  <c r="J35" i="117"/>
  <c r="E35" i="117"/>
  <c r="I35" i="117"/>
  <c r="D35" i="117"/>
  <c r="F35" i="117"/>
  <c r="A35" i="117"/>
  <c r="B35" i="117"/>
  <c r="G13" i="117"/>
  <c r="H35" i="117"/>
  <c r="G37" i="117"/>
  <c r="C37" i="117"/>
  <c r="F37" i="117"/>
  <c r="A37" i="117"/>
  <c r="G15" i="117"/>
  <c r="J37" i="117"/>
  <c r="E37" i="117"/>
  <c r="H37" i="117"/>
  <c r="B37" i="117"/>
  <c r="D37" i="117"/>
  <c r="I37" i="117"/>
  <c r="I36" i="117"/>
  <c r="E36" i="117"/>
  <c r="A36" i="117"/>
  <c r="F36" i="117"/>
  <c r="J36" i="117"/>
  <c r="D36" i="117"/>
  <c r="G36" i="117"/>
  <c r="C36" i="117"/>
  <c r="B36" i="117"/>
  <c r="G14" i="117"/>
  <c r="H36" i="117"/>
  <c r="C31" i="117"/>
  <c r="J31" i="117"/>
  <c r="F31" i="117"/>
  <c r="B31" i="117"/>
  <c r="D31" i="117"/>
  <c r="G9" i="117"/>
  <c r="A31" i="117"/>
  <c r="I31" i="117"/>
  <c r="E31" i="117"/>
  <c r="G31" i="117"/>
  <c r="H31" i="117"/>
  <c r="U3" i="116"/>
  <c r="Z4" i="145"/>
  <c r="H14" i="116"/>
  <c r="I14" i="116"/>
  <c r="H10" i="116"/>
  <c r="I10" i="116"/>
  <c r="H6" i="116"/>
  <c r="I6" i="116"/>
  <c r="H16" i="116"/>
  <c r="I16" i="116"/>
  <c r="H8" i="116"/>
  <c r="I8" i="116"/>
  <c r="H15" i="116"/>
  <c r="I15" i="116"/>
  <c r="H11" i="116"/>
  <c r="I11" i="116"/>
  <c r="G3" i="116"/>
  <c r="L4" i="145"/>
  <c r="H12" i="116"/>
  <c r="I12" i="116"/>
  <c r="H13" i="116"/>
  <c r="I13" i="116"/>
  <c r="H9" i="116"/>
  <c r="I9" i="116"/>
  <c r="H7" i="116"/>
  <c r="I7" i="116"/>
  <c r="H5" i="116"/>
  <c r="F3" i="116"/>
  <c r="K4" i="145"/>
  <c r="D26" i="116"/>
  <c r="J40" i="66"/>
  <c r="F40" i="66"/>
  <c r="B40" i="66"/>
  <c r="G18" i="66"/>
  <c r="D40" i="66"/>
  <c r="I40" i="66"/>
  <c r="E40" i="66"/>
  <c r="A40" i="66"/>
  <c r="H40" i="66"/>
  <c r="G40" i="66"/>
  <c r="C40" i="66"/>
  <c r="J42" i="66"/>
  <c r="F42" i="66"/>
  <c r="B42" i="66"/>
  <c r="D42" i="66"/>
  <c r="I42" i="66"/>
  <c r="E42" i="66"/>
  <c r="A42" i="66"/>
  <c r="H42" i="66"/>
  <c r="C42" i="66"/>
  <c r="G20" i="66"/>
  <c r="G42" i="66"/>
  <c r="H41" i="66"/>
  <c r="D41" i="66"/>
  <c r="B41" i="66"/>
  <c r="G41" i="66"/>
  <c r="C41" i="66"/>
  <c r="G19" i="66"/>
  <c r="J41" i="66"/>
  <c r="F41" i="66"/>
  <c r="I41" i="66"/>
  <c r="E41" i="66"/>
  <c r="A41" i="66"/>
  <c r="G8" i="66"/>
  <c r="G9" i="66"/>
  <c r="G13" i="66"/>
  <c r="G12" i="66"/>
  <c r="G14" i="66"/>
  <c r="H39" i="66"/>
  <c r="D39" i="66"/>
  <c r="F39" i="66"/>
  <c r="G39" i="66"/>
  <c r="C39" i="66"/>
  <c r="J39" i="66"/>
  <c r="B39" i="66"/>
  <c r="A39" i="66"/>
  <c r="I39" i="66"/>
  <c r="G17" i="66"/>
  <c r="E39" i="66"/>
  <c r="G10" i="66"/>
  <c r="H43" i="66"/>
  <c r="D43" i="66"/>
  <c r="G43" i="66"/>
  <c r="C43" i="66"/>
  <c r="J43" i="66"/>
  <c r="F43" i="66"/>
  <c r="B43" i="66"/>
  <c r="I43" i="66"/>
  <c r="E43" i="66"/>
  <c r="A43" i="66"/>
  <c r="G21" i="66"/>
  <c r="J38" i="66"/>
  <c r="F38" i="66"/>
  <c r="B38" i="66"/>
  <c r="H38" i="66"/>
  <c r="I38" i="66"/>
  <c r="E38" i="66"/>
  <c r="A38" i="66"/>
  <c r="D38" i="66"/>
  <c r="G38" i="66"/>
  <c r="C38" i="66"/>
  <c r="G16" i="66"/>
  <c r="G15" i="66"/>
  <c r="L28" i="122"/>
  <c r="R28" i="123"/>
  <c r="T3" i="126"/>
  <c r="R28" i="127"/>
  <c r="R28" i="129"/>
  <c r="M3" i="124"/>
  <c r="L28" i="125"/>
  <c r="R7" i="131"/>
  <c r="M3" i="66"/>
  <c r="L28" i="128"/>
  <c r="R7" i="130"/>
  <c r="M3" i="126"/>
  <c r="T3" i="131"/>
  <c r="R7" i="126"/>
  <c r="R28" i="122"/>
  <c r="L28" i="123"/>
  <c r="T3" i="66"/>
  <c r="L28" i="127"/>
  <c r="T3" i="130"/>
  <c r="R28" i="125"/>
  <c r="L28" i="129"/>
  <c r="M3" i="131"/>
  <c r="R7" i="66"/>
  <c r="T3" i="124"/>
  <c r="R28" i="128"/>
  <c r="R7" i="124"/>
  <c r="M3" i="130"/>
  <c r="L28" i="116"/>
  <c r="L29" i="116"/>
  <c r="R28" i="116"/>
  <c r="R29" i="116"/>
  <c r="N3" i="119"/>
  <c r="S7" i="145"/>
  <c r="R6" i="145"/>
  <c r="AA3" i="118"/>
  <c r="AF6" i="145"/>
  <c r="R28" i="119"/>
  <c r="R29" i="119"/>
  <c r="L28" i="119"/>
  <c r="L29" i="119"/>
  <c r="O3" i="118"/>
  <c r="T6" i="145"/>
  <c r="V3" i="118"/>
  <c r="AA6" i="145"/>
  <c r="Y6" i="145"/>
  <c r="AB3" i="118"/>
  <c r="AG6" i="145"/>
  <c r="AA3" i="119"/>
  <c r="AF7" i="145"/>
  <c r="Y7" i="145"/>
  <c r="AB3" i="119"/>
  <c r="AG7" i="145"/>
  <c r="Y4" i="145"/>
  <c r="AB3" i="116"/>
  <c r="AG4" i="145"/>
  <c r="R4" i="145"/>
  <c r="AA3" i="116"/>
  <c r="AF4" i="145"/>
  <c r="R3" i="145"/>
  <c r="Y3" i="145"/>
  <c r="AB3" i="131"/>
  <c r="AG19" i="145"/>
  <c r="AA3" i="131"/>
  <c r="AF19" i="145"/>
  <c r="AB3" i="130"/>
  <c r="AG18" i="145"/>
  <c r="AA3" i="130"/>
  <c r="AF18" i="145"/>
  <c r="AA3" i="126"/>
  <c r="AF14" i="145"/>
  <c r="AB3" i="126"/>
  <c r="AG14" i="145"/>
  <c r="AA3" i="124"/>
  <c r="AF12" i="145"/>
  <c r="AB3" i="124"/>
  <c r="AG12" i="145"/>
  <c r="AB3" i="66"/>
  <c r="AG3" i="145"/>
  <c r="AA3" i="66"/>
  <c r="AF3" i="145"/>
  <c r="Y14" i="145"/>
  <c r="R14" i="145"/>
  <c r="R19" i="145"/>
  <c r="Y12" i="145"/>
  <c r="Y18" i="145"/>
  <c r="R18" i="145"/>
  <c r="R12" i="145"/>
  <c r="Y19" i="145"/>
  <c r="T3" i="117"/>
  <c r="U3" i="118"/>
  <c r="Z6" i="145"/>
  <c r="T3" i="120"/>
  <c r="H5" i="66"/>
  <c r="M3" i="121"/>
  <c r="M3" i="117"/>
  <c r="T3" i="121"/>
  <c r="M3" i="120"/>
  <c r="W3" i="129"/>
  <c r="AB17" i="145"/>
  <c r="O3" i="131"/>
  <c r="T19" i="145"/>
  <c r="N3" i="131"/>
  <c r="S19" i="145"/>
  <c r="O3" i="130"/>
  <c r="T18" i="145"/>
  <c r="N3" i="130"/>
  <c r="S18" i="145"/>
  <c r="O3" i="126"/>
  <c r="T14" i="145"/>
  <c r="N3" i="126"/>
  <c r="S14" i="145"/>
  <c r="O3" i="124"/>
  <c r="T12" i="145"/>
  <c r="N3" i="124"/>
  <c r="S12" i="145"/>
  <c r="W3" i="123"/>
  <c r="AB11" i="145"/>
  <c r="H11" i="66"/>
  <c r="I11" i="66"/>
  <c r="V3" i="122"/>
  <c r="AA10" i="145"/>
  <c r="K3" i="129"/>
  <c r="P17" i="145"/>
  <c r="V3" i="125"/>
  <c r="AA13" i="145"/>
  <c r="H21" i="131"/>
  <c r="I21" i="131"/>
  <c r="H17" i="131"/>
  <c r="I17" i="131"/>
  <c r="H20" i="131"/>
  <c r="I20" i="131"/>
  <c r="H22" i="131"/>
  <c r="I22" i="131"/>
  <c r="H18" i="131"/>
  <c r="I18" i="131"/>
  <c r="H19" i="131"/>
  <c r="I19" i="131"/>
  <c r="H20" i="130"/>
  <c r="I20" i="130"/>
  <c r="H21" i="130"/>
  <c r="I21" i="130"/>
  <c r="H17" i="130"/>
  <c r="I17" i="130"/>
  <c r="H19" i="130"/>
  <c r="I19" i="130"/>
  <c r="H22" i="130"/>
  <c r="I22" i="130"/>
  <c r="H18" i="130"/>
  <c r="I18" i="130"/>
  <c r="H23" i="130"/>
  <c r="I23" i="130"/>
  <c r="H20" i="126"/>
  <c r="I20" i="126"/>
  <c r="H21" i="126"/>
  <c r="I21" i="126"/>
  <c r="H17" i="126"/>
  <c r="I17" i="126"/>
  <c r="H19" i="126"/>
  <c r="I19" i="126"/>
  <c r="H22" i="126"/>
  <c r="I22" i="126"/>
  <c r="H18" i="126"/>
  <c r="I18" i="126"/>
  <c r="H23" i="126"/>
  <c r="I23" i="126"/>
  <c r="H18" i="124"/>
  <c r="I18" i="124"/>
  <c r="H17" i="124"/>
  <c r="I17" i="124"/>
  <c r="K3" i="123"/>
  <c r="P11" i="145"/>
  <c r="I5" i="119"/>
  <c r="I5" i="116"/>
  <c r="H18" i="120"/>
  <c r="I18" i="120"/>
  <c r="H17" i="120"/>
  <c r="I17" i="120"/>
  <c r="N3" i="118"/>
  <c r="S6" i="145"/>
  <c r="I8" i="118"/>
  <c r="H19" i="117"/>
  <c r="I19" i="117"/>
  <c r="H20" i="117"/>
  <c r="I20" i="117"/>
  <c r="H18" i="117"/>
  <c r="I18" i="117"/>
  <c r="H17" i="117"/>
  <c r="I17" i="117"/>
  <c r="W3" i="116"/>
  <c r="AB4" i="145"/>
  <c r="W3" i="125"/>
  <c r="AB13" i="145"/>
  <c r="D26" i="131"/>
  <c r="W3" i="127"/>
  <c r="AB15" i="145"/>
  <c r="W3" i="128"/>
  <c r="AB16" i="145"/>
  <c r="H15" i="130"/>
  <c r="I15" i="130"/>
  <c r="H11" i="130"/>
  <c r="I11" i="130"/>
  <c r="G3" i="130"/>
  <c r="L18" i="145"/>
  <c r="H13" i="130"/>
  <c r="I13" i="130"/>
  <c r="H9" i="130"/>
  <c r="I9" i="130"/>
  <c r="H6" i="130"/>
  <c r="I6" i="130"/>
  <c r="H16" i="130"/>
  <c r="I16" i="130"/>
  <c r="H12" i="130"/>
  <c r="I12" i="130"/>
  <c r="H8" i="130"/>
  <c r="I8" i="130"/>
  <c r="H7" i="130"/>
  <c r="I7" i="130"/>
  <c r="H10" i="130"/>
  <c r="I10" i="130"/>
  <c r="H5" i="130"/>
  <c r="I5" i="130"/>
  <c r="F3" i="130"/>
  <c r="K18" i="145"/>
  <c r="H14" i="130"/>
  <c r="I14" i="130"/>
  <c r="V3" i="127"/>
  <c r="AA15" i="145"/>
  <c r="U3" i="127"/>
  <c r="Z15" i="145"/>
  <c r="D26" i="130"/>
  <c r="H14" i="126"/>
  <c r="I14" i="126"/>
  <c r="H10" i="126"/>
  <c r="I10" i="126"/>
  <c r="H6" i="126"/>
  <c r="I6" i="126"/>
  <c r="H15" i="126"/>
  <c r="I15" i="126"/>
  <c r="H11" i="126"/>
  <c r="I11" i="126"/>
  <c r="H5" i="126"/>
  <c r="I5" i="126"/>
  <c r="H13" i="126"/>
  <c r="I13" i="126"/>
  <c r="H9" i="126"/>
  <c r="I9" i="126"/>
  <c r="G3" i="126"/>
  <c r="L14" i="145"/>
  <c r="H7" i="126"/>
  <c r="I7" i="126"/>
  <c r="F3" i="126"/>
  <c r="K14" i="145"/>
  <c r="H16" i="126"/>
  <c r="I16" i="126"/>
  <c r="H12" i="126"/>
  <c r="I12" i="126"/>
  <c r="H8" i="126"/>
  <c r="I8" i="126"/>
  <c r="D26" i="126"/>
  <c r="H16" i="131"/>
  <c r="I16" i="131"/>
  <c r="H12" i="131"/>
  <c r="I12" i="131"/>
  <c r="H8" i="131"/>
  <c r="I8" i="131"/>
  <c r="F3" i="131"/>
  <c r="K19" i="145"/>
  <c r="H14" i="131"/>
  <c r="I14" i="131"/>
  <c r="H10" i="131"/>
  <c r="I10" i="131"/>
  <c r="H6" i="131"/>
  <c r="I6" i="131"/>
  <c r="H15" i="131"/>
  <c r="I15" i="131"/>
  <c r="H11" i="131"/>
  <c r="I11" i="131"/>
  <c r="H5" i="131"/>
  <c r="I5" i="131"/>
  <c r="H7" i="131"/>
  <c r="I7" i="131"/>
  <c r="G3" i="131"/>
  <c r="L19" i="145"/>
  <c r="H13" i="131"/>
  <c r="I13" i="131"/>
  <c r="H9" i="131"/>
  <c r="I9" i="131"/>
  <c r="H14" i="124"/>
  <c r="I14" i="124"/>
  <c r="H10" i="124"/>
  <c r="I10" i="124"/>
  <c r="H6" i="124"/>
  <c r="I6" i="124"/>
  <c r="H7" i="124"/>
  <c r="I7" i="124"/>
  <c r="F3" i="124"/>
  <c r="K12" i="145"/>
  <c r="H16" i="124"/>
  <c r="I16" i="124"/>
  <c r="H12" i="124"/>
  <c r="I12" i="124"/>
  <c r="H8" i="124"/>
  <c r="I8" i="124"/>
  <c r="H15" i="124"/>
  <c r="I15" i="124"/>
  <c r="H9" i="124"/>
  <c r="I9" i="124"/>
  <c r="G3" i="124"/>
  <c r="L12" i="145"/>
  <c r="H13" i="124"/>
  <c r="I13" i="124"/>
  <c r="H11" i="124"/>
  <c r="I11" i="124"/>
  <c r="H5" i="124"/>
  <c r="I5" i="124"/>
  <c r="D26" i="124"/>
  <c r="D26" i="120"/>
  <c r="H14" i="120"/>
  <c r="I14" i="120"/>
  <c r="H10" i="120"/>
  <c r="I10" i="120"/>
  <c r="H6" i="120"/>
  <c r="I6" i="120"/>
  <c r="H15" i="120"/>
  <c r="I15" i="120"/>
  <c r="H11" i="120"/>
  <c r="I11" i="120"/>
  <c r="H5" i="120"/>
  <c r="I5" i="120"/>
  <c r="H16" i="120"/>
  <c r="I16" i="120"/>
  <c r="H12" i="120"/>
  <c r="I12" i="120"/>
  <c r="H8" i="120"/>
  <c r="I8" i="120"/>
  <c r="F3" i="120"/>
  <c r="K8" i="145"/>
  <c r="H7" i="120"/>
  <c r="H13" i="120"/>
  <c r="I13" i="120"/>
  <c r="H9" i="120"/>
  <c r="I9" i="120"/>
  <c r="G3" i="120"/>
  <c r="L8" i="145"/>
  <c r="D26" i="121"/>
  <c r="W3" i="122"/>
  <c r="AB10" i="145"/>
  <c r="H13" i="121"/>
  <c r="I13" i="121"/>
  <c r="H9" i="121"/>
  <c r="I9" i="121"/>
  <c r="H7" i="121"/>
  <c r="I7" i="121"/>
  <c r="H5" i="121"/>
  <c r="H15" i="121"/>
  <c r="I15" i="121"/>
  <c r="H11" i="121"/>
  <c r="I11" i="121"/>
  <c r="H16" i="121"/>
  <c r="I16" i="121"/>
  <c r="H12" i="121"/>
  <c r="I12" i="121"/>
  <c r="H8" i="121"/>
  <c r="I8" i="121"/>
  <c r="F3" i="121"/>
  <c r="K9" i="145"/>
  <c r="H6" i="121"/>
  <c r="I6" i="121"/>
  <c r="G3" i="121"/>
  <c r="L9" i="145"/>
  <c r="H14" i="121"/>
  <c r="I14" i="121"/>
  <c r="H10" i="121"/>
  <c r="I10" i="121"/>
  <c r="W3" i="119"/>
  <c r="AB7" i="145"/>
  <c r="O3" i="117"/>
  <c r="T5" i="145"/>
  <c r="H16" i="117"/>
  <c r="I16" i="117"/>
  <c r="H12" i="117"/>
  <c r="I12" i="117"/>
  <c r="H13" i="117"/>
  <c r="I13" i="117"/>
  <c r="H9" i="117"/>
  <c r="I9" i="117"/>
  <c r="H7" i="117"/>
  <c r="I7" i="117"/>
  <c r="H5" i="117"/>
  <c r="H8" i="117"/>
  <c r="I8" i="117"/>
  <c r="F3" i="117"/>
  <c r="K5" i="145"/>
  <c r="H15" i="117"/>
  <c r="I15" i="117"/>
  <c r="H14" i="117"/>
  <c r="I14" i="117"/>
  <c r="H11" i="117"/>
  <c r="I11" i="117"/>
  <c r="H10" i="117"/>
  <c r="I10" i="117"/>
  <c r="H6" i="117"/>
  <c r="I6" i="117"/>
  <c r="G3" i="117"/>
  <c r="L5" i="145"/>
  <c r="W3" i="118"/>
  <c r="AB6" i="145"/>
  <c r="D26" i="117"/>
  <c r="O3" i="116"/>
  <c r="T4" i="145"/>
  <c r="N3" i="116"/>
  <c r="S4" i="145"/>
  <c r="H23" i="66"/>
  <c r="I23" i="66"/>
  <c r="H19" i="66"/>
  <c r="I19" i="66"/>
  <c r="H15" i="66"/>
  <c r="I15" i="66"/>
  <c r="G3" i="66"/>
  <c r="L3" i="145"/>
  <c r="H24" i="66"/>
  <c r="I24" i="66"/>
  <c r="H20" i="66"/>
  <c r="I20" i="66"/>
  <c r="H16" i="66"/>
  <c r="I16" i="66"/>
  <c r="H12" i="66"/>
  <c r="I12" i="66"/>
  <c r="H8" i="66"/>
  <c r="I8" i="66"/>
  <c r="F3" i="66"/>
  <c r="K3" i="145"/>
  <c r="H7" i="66"/>
  <c r="I7" i="66"/>
  <c r="H25" i="66"/>
  <c r="I25" i="66"/>
  <c r="H22" i="66"/>
  <c r="I22" i="66"/>
  <c r="H21" i="66"/>
  <c r="I21" i="66"/>
  <c r="H18" i="66"/>
  <c r="I18" i="66"/>
  <c r="H14" i="66"/>
  <c r="I14" i="66"/>
  <c r="H10" i="66"/>
  <c r="I10" i="66"/>
  <c r="H6" i="66"/>
  <c r="I6" i="66"/>
  <c r="H17" i="66"/>
  <c r="I17" i="66"/>
  <c r="H13" i="66"/>
  <c r="I13" i="66"/>
  <c r="H9" i="66"/>
  <c r="I9" i="66"/>
  <c r="L29" i="123"/>
  <c r="R28" i="130"/>
  <c r="R29" i="125"/>
  <c r="L29" i="129"/>
  <c r="R28" i="131"/>
  <c r="R29" i="123"/>
  <c r="L28" i="130"/>
  <c r="R29" i="128"/>
  <c r="L28" i="124"/>
  <c r="L29" i="128"/>
  <c r="R29" i="122"/>
  <c r="R28" i="126"/>
  <c r="L29" i="127"/>
  <c r="R29" i="127"/>
  <c r="L28" i="126"/>
  <c r="L28" i="131"/>
  <c r="L29" i="125"/>
  <c r="L29" i="122"/>
  <c r="R28" i="124"/>
  <c r="R29" i="129"/>
  <c r="Y5" i="145"/>
  <c r="AB3" i="117"/>
  <c r="AG5" i="145"/>
  <c r="O3" i="120"/>
  <c r="T8" i="145"/>
  <c r="R8" i="145"/>
  <c r="AA3" i="120"/>
  <c r="AF8" i="145"/>
  <c r="Y9" i="145"/>
  <c r="AB3" i="121"/>
  <c r="AG9" i="145"/>
  <c r="R5" i="145"/>
  <c r="AA3" i="117"/>
  <c r="AF5" i="145"/>
  <c r="R9" i="145"/>
  <c r="AA3" i="121"/>
  <c r="AF9" i="145"/>
  <c r="N3" i="121"/>
  <c r="S9" i="145"/>
  <c r="Y8" i="145"/>
  <c r="AB3" i="120"/>
  <c r="AG8" i="145"/>
  <c r="N3" i="120"/>
  <c r="S8" i="145"/>
  <c r="W3" i="120"/>
  <c r="AB8" i="145"/>
  <c r="I3" i="119"/>
  <c r="N7" i="145"/>
  <c r="H3" i="119"/>
  <c r="M7" i="145"/>
  <c r="N3" i="117"/>
  <c r="S5" i="145"/>
  <c r="L3" i="129"/>
  <c r="Q17" i="145"/>
  <c r="W3" i="131"/>
  <c r="AB19" i="145"/>
  <c r="L3" i="123"/>
  <c r="Q11" i="145"/>
  <c r="H3" i="129"/>
  <c r="M17" i="145"/>
  <c r="I3" i="129"/>
  <c r="N17" i="145"/>
  <c r="H3" i="128"/>
  <c r="M16" i="145"/>
  <c r="H3" i="127"/>
  <c r="M15" i="145"/>
  <c r="H3" i="125"/>
  <c r="M13" i="145"/>
  <c r="H3" i="123"/>
  <c r="M11" i="145"/>
  <c r="I3" i="123"/>
  <c r="N11" i="145"/>
  <c r="H3" i="122"/>
  <c r="M10" i="145"/>
  <c r="N3" i="66"/>
  <c r="S3" i="145"/>
  <c r="W3" i="130"/>
  <c r="AB18" i="145"/>
  <c r="I3" i="128"/>
  <c r="N16" i="145"/>
  <c r="K3" i="128"/>
  <c r="P16" i="145"/>
  <c r="I3" i="127"/>
  <c r="N15" i="145"/>
  <c r="K3" i="127"/>
  <c r="P15" i="145"/>
  <c r="I3" i="125"/>
  <c r="N13" i="145"/>
  <c r="K3" i="125"/>
  <c r="P13" i="145"/>
  <c r="I3" i="122"/>
  <c r="N10" i="145"/>
  <c r="K3" i="122"/>
  <c r="P10" i="145"/>
  <c r="O3" i="121"/>
  <c r="T9" i="145"/>
  <c r="L28" i="117"/>
  <c r="L29" i="117"/>
  <c r="R28" i="117"/>
  <c r="R29" i="117"/>
  <c r="H3" i="116"/>
  <c r="M4" i="145"/>
  <c r="I5" i="117"/>
  <c r="I5" i="121"/>
  <c r="I7" i="120"/>
  <c r="L28" i="118"/>
  <c r="L29" i="118"/>
  <c r="H3" i="118"/>
  <c r="M6" i="145"/>
  <c r="R28" i="118"/>
  <c r="R29" i="118"/>
  <c r="I3" i="118"/>
  <c r="N6" i="145"/>
  <c r="I3" i="116"/>
  <c r="N4" i="145"/>
  <c r="K3" i="116"/>
  <c r="P4" i="145"/>
  <c r="O3" i="66"/>
  <c r="T3" i="145"/>
  <c r="W3" i="117"/>
  <c r="AB5" i="145"/>
  <c r="W3" i="124"/>
  <c r="AB12" i="145"/>
  <c r="U3" i="126"/>
  <c r="Z14" i="145"/>
  <c r="V3" i="126"/>
  <c r="AA14" i="145"/>
  <c r="U3" i="130"/>
  <c r="Z18" i="145"/>
  <c r="V3" i="130"/>
  <c r="AA18" i="145"/>
  <c r="V3" i="131"/>
  <c r="AA19" i="145"/>
  <c r="U3" i="131"/>
  <c r="Z19" i="145"/>
  <c r="W3" i="126"/>
  <c r="AB14" i="145"/>
  <c r="V3" i="124"/>
  <c r="AA12" i="145"/>
  <c r="U3" i="124"/>
  <c r="Z12" i="145"/>
  <c r="U3" i="121"/>
  <c r="Z9" i="145"/>
  <c r="V3" i="121"/>
  <c r="AA9" i="145"/>
  <c r="W3" i="121"/>
  <c r="AB9" i="145"/>
  <c r="U3" i="120"/>
  <c r="Z8" i="145"/>
  <c r="V3" i="120"/>
  <c r="AA8" i="145"/>
  <c r="U3" i="117"/>
  <c r="Z5" i="145"/>
  <c r="V3" i="117"/>
  <c r="AA5" i="145"/>
  <c r="I5" i="66"/>
  <c r="W3" i="66"/>
  <c r="AB3" i="145"/>
  <c r="V3" i="66"/>
  <c r="AA3" i="145"/>
  <c r="U3" i="66"/>
  <c r="Z3" i="145"/>
  <c r="L29" i="126"/>
  <c r="L29" i="124"/>
  <c r="R29" i="124"/>
  <c r="R29" i="130"/>
  <c r="R28" i="66"/>
  <c r="L29" i="131"/>
  <c r="R29" i="131"/>
  <c r="L29" i="130"/>
  <c r="L28" i="66"/>
  <c r="R29" i="126"/>
  <c r="P3" i="116"/>
  <c r="U4" i="145"/>
  <c r="L3" i="116"/>
  <c r="Q4" i="145"/>
  <c r="R28" i="120"/>
  <c r="R29" i="120"/>
  <c r="I3" i="120"/>
  <c r="N8" i="145"/>
  <c r="L28" i="120"/>
  <c r="L29" i="120"/>
  <c r="H3" i="120"/>
  <c r="M8" i="145"/>
  <c r="J3" i="116"/>
  <c r="O4" i="145"/>
  <c r="L3" i="127"/>
  <c r="Q15" i="145"/>
  <c r="L3" i="128"/>
  <c r="Q16" i="145"/>
  <c r="J3" i="128"/>
  <c r="O16" i="145"/>
  <c r="L3" i="125"/>
  <c r="Q13" i="145"/>
  <c r="R3" i="123"/>
  <c r="W11" i="145"/>
  <c r="L3" i="122"/>
  <c r="Q10" i="145"/>
  <c r="R3" i="122"/>
  <c r="W10" i="145"/>
  <c r="H3" i="131"/>
  <c r="M19" i="145"/>
  <c r="H3" i="130"/>
  <c r="M18" i="145"/>
  <c r="Q3" i="129"/>
  <c r="V17" i="145"/>
  <c r="P3" i="129"/>
  <c r="U17" i="145"/>
  <c r="R3" i="129"/>
  <c r="W17" i="145"/>
  <c r="S3" i="129"/>
  <c r="X17" i="145"/>
  <c r="J3" i="129"/>
  <c r="O17" i="145"/>
  <c r="Q3" i="128"/>
  <c r="V16" i="145"/>
  <c r="P3" i="128"/>
  <c r="U16" i="145"/>
  <c r="S3" i="128"/>
  <c r="X16" i="145"/>
  <c r="R3" i="128"/>
  <c r="W16" i="145"/>
  <c r="J3" i="127"/>
  <c r="O15" i="145"/>
  <c r="P3" i="127"/>
  <c r="U15" i="145"/>
  <c r="Q3" i="127"/>
  <c r="V15" i="145"/>
  <c r="R3" i="127"/>
  <c r="W15" i="145"/>
  <c r="S3" i="127"/>
  <c r="X15" i="145"/>
  <c r="H3" i="126"/>
  <c r="M14" i="145"/>
  <c r="Q3" i="125"/>
  <c r="V13" i="145"/>
  <c r="P3" i="125"/>
  <c r="U13" i="145"/>
  <c r="R3" i="125"/>
  <c r="W13" i="145"/>
  <c r="S3" i="125"/>
  <c r="X13" i="145"/>
  <c r="H3" i="124"/>
  <c r="M12" i="145"/>
  <c r="Q3" i="123"/>
  <c r="V11" i="145"/>
  <c r="P3" i="123"/>
  <c r="U11" i="145"/>
  <c r="S3" i="123"/>
  <c r="X11" i="145"/>
  <c r="J3" i="123"/>
  <c r="O11" i="145"/>
  <c r="Q3" i="122"/>
  <c r="V10" i="145"/>
  <c r="J3" i="125"/>
  <c r="O13" i="145"/>
  <c r="J3" i="122"/>
  <c r="O10" i="145"/>
  <c r="I3" i="131"/>
  <c r="N19" i="145"/>
  <c r="K3" i="131"/>
  <c r="P19" i="145"/>
  <c r="I3" i="130"/>
  <c r="N18" i="145"/>
  <c r="K3" i="130"/>
  <c r="P18" i="145"/>
  <c r="I3" i="126"/>
  <c r="N14" i="145"/>
  <c r="K3" i="126"/>
  <c r="P14" i="145"/>
  <c r="I3" i="124"/>
  <c r="N12" i="145"/>
  <c r="K3" i="124"/>
  <c r="P12" i="145"/>
  <c r="S3" i="122"/>
  <c r="X10" i="145"/>
  <c r="P3" i="122"/>
  <c r="U10" i="145"/>
  <c r="R28" i="121"/>
  <c r="L28" i="121"/>
  <c r="L29" i="121"/>
  <c r="H3" i="121"/>
  <c r="M9" i="145"/>
  <c r="J3" i="119"/>
  <c r="O7" i="145"/>
  <c r="P3" i="119"/>
  <c r="U7" i="145"/>
  <c r="S3" i="119"/>
  <c r="X7" i="145"/>
  <c r="Q3" i="119"/>
  <c r="V7" i="145"/>
  <c r="K3" i="119"/>
  <c r="P7" i="145"/>
  <c r="H3" i="117"/>
  <c r="M5" i="145"/>
  <c r="I3" i="117"/>
  <c r="N5" i="145"/>
  <c r="R29" i="121"/>
  <c r="I3" i="121"/>
  <c r="N9" i="145"/>
  <c r="K3" i="121"/>
  <c r="P9" i="145"/>
  <c r="R3" i="119"/>
  <c r="W7" i="145"/>
  <c r="Q3" i="118"/>
  <c r="V6" i="145"/>
  <c r="S3" i="118"/>
  <c r="X6" i="145"/>
  <c r="K3" i="118"/>
  <c r="P6" i="145"/>
  <c r="J3" i="118"/>
  <c r="O6" i="145"/>
  <c r="P3" i="118"/>
  <c r="U6" i="145"/>
  <c r="R3" i="118"/>
  <c r="W6" i="145"/>
  <c r="R3" i="116"/>
  <c r="W4" i="145"/>
  <c r="Q3" i="116"/>
  <c r="V4" i="145"/>
  <c r="S3" i="116"/>
  <c r="X4" i="145"/>
  <c r="L29" i="66"/>
  <c r="R29" i="66"/>
  <c r="R3" i="121"/>
  <c r="W9" i="145"/>
  <c r="L3" i="118"/>
  <c r="Q6" i="145"/>
  <c r="L3" i="121"/>
  <c r="Q9" i="145"/>
  <c r="P3" i="121"/>
  <c r="U9" i="145"/>
  <c r="P3" i="120"/>
  <c r="U8" i="145"/>
  <c r="J3" i="117"/>
  <c r="O5" i="145"/>
  <c r="L3" i="130"/>
  <c r="Q18" i="145"/>
  <c r="L3" i="131"/>
  <c r="Q19" i="145"/>
  <c r="J3" i="131"/>
  <c r="O19" i="145"/>
  <c r="L3" i="126"/>
  <c r="Q14" i="145"/>
  <c r="L3" i="124"/>
  <c r="Q12" i="145"/>
  <c r="Q3" i="131"/>
  <c r="V19" i="145"/>
  <c r="P3" i="131"/>
  <c r="U19" i="145"/>
  <c r="R3" i="131"/>
  <c r="W19" i="145"/>
  <c r="S3" i="131"/>
  <c r="X19" i="145"/>
  <c r="Q3" i="130"/>
  <c r="V18" i="145"/>
  <c r="P3" i="130"/>
  <c r="U18" i="145"/>
  <c r="S3" i="130"/>
  <c r="X18" i="145"/>
  <c r="R3" i="130"/>
  <c r="W18" i="145"/>
  <c r="P3" i="126"/>
  <c r="U14" i="145"/>
  <c r="Q3" i="126"/>
  <c r="V14" i="145"/>
  <c r="R3" i="126"/>
  <c r="W14" i="145"/>
  <c r="S3" i="126"/>
  <c r="X14" i="145"/>
  <c r="Q3" i="124"/>
  <c r="V12" i="145"/>
  <c r="P3" i="124"/>
  <c r="U12" i="145"/>
  <c r="R3" i="124"/>
  <c r="W12" i="145"/>
  <c r="S3" i="124"/>
  <c r="X12" i="145"/>
  <c r="H3" i="66"/>
  <c r="M3" i="145"/>
  <c r="J3" i="126"/>
  <c r="O14" i="145"/>
  <c r="J3" i="130"/>
  <c r="O18" i="145"/>
  <c r="J3" i="124"/>
  <c r="O12" i="145"/>
  <c r="L3" i="119"/>
  <c r="Q7" i="145"/>
  <c r="S3" i="121"/>
  <c r="X9" i="145"/>
  <c r="K3" i="120"/>
  <c r="P8" i="145"/>
  <c r="K3" i="117"/>
  <c r="P5" i="145"/>
  <c r="Q3" i="121"/>
  <c r="V9" i="145"/>
  <c r="J3" i="121"/>
  <c r="O9" i="145"/>
  <c r="J3" i="120"/>
  <c r="O8" i="145"/>
  <c r="S3" i="120"/>
  <c r="X8" i="145"/>
  <c r="Q3" i="120"/>
  <c r="V8" i="145"/>
  <c r="R3" i="120"/>
  <c r="W8" i="145"/>
  <c r="Q3" i="117"/>
  <c r="V5" i="145"/>
  <c r="S3" i="117"/>
  <c r="X5" i="145"/>
  <c r="R3" i="117"/>
  <c r="W5" i="145"/>
  <c r="P3" i="117"/>
  <c r="U5" i="145"/>
  <c r="I3" i="66"/>
  <c r="N3" i="145"/>
  <c r="K3" i="66"/>
  <c r="P3" i="145"/>
  <c r="L3" i="117"/>
  <c r="Q5" i="145"/>
  <c r="L3" i="120"/>
  <c r="Q8" i="145"/>
  <c r="L3" i="66"/>
  <c r="Q3" i="145"/>
  <c r="P3" i="66"/>
  <c r="U3" i="145"/>
  <c r="Q3" i="66"/>
  <c r="V3" i="145"/>
  <c r="S3" i="66"/>
  <c r="X3" i="145"/>
  <c r="R3" i="66"/>
  <c r="W3" i="145"/>
  <c r="J3" i="66"/>
  <c r="O3" i="145"/>
</calcChain>
</file>

<file path=xl/sharedStrings.xml><?xml version="1.0" encoding="utf-8"?>
<sst xmlns="http://schemas.openxmlformats.org/spreadsheetml/2006/main" count="2719" uniqueCount="136">
  <si>
    <t>(Seas-Tr-Ht)</t>
  </si>
  <si>
    <t>(g)</t>
  </si>
  <si>
    <r>
      <t>(m</t>
    </r>
    <r>
      <rPr>
        <vertAlign val="superscript"/>
        <sz val="11"/>
        <color indexed="8"/>
        <rFont val="Calibri"/>
        <family val="2"/>
      </rPr>
      <t>2</t>
    </r>
    <r>
      <rPr>
        <sz val="11"/>
        <color indexed="8"/>
        <rFont val="Calibri"/>
        <family val="2"/>
      </rPr>
      <t>)</t>
    </r>
  </si>
  <si>
    <t>(m)</t>
  </si>
  <si>
    <r>
      <t>(g 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</si>
  <si>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t>(decimal)</t>
  </si>
  <si>
    <t>(MPa)</t>
  </si>
  <si>
    <t xml:space="preserve"> (decimal)</t>
  </si>
  <si>
    <r>
      <t>(MPa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</si>
  <si>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>(g g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 xml:space="preserve">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</si>
  <si>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>(g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</si>
  <si>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r>
      <t xml:space="preserve"> (g 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</si>
  <si>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r>
      <t xml:space="preserve"> (g m</t>
    </r>
    <r>
      <rPr>
        <vertAlign val="superscript"/>
        <sz val="11"/>
        <color indexed="8"/>
        <rFont val="Calibri"/>
        <family val="2"/>
      </rPr>
      <t>-2</t>
    </r>
    <r>
      <rPr>
        <sz val="11"/>
        <color indexed="8"/>
        <rFont val="Calibri"/>
        <family val="2"/>
      </rPr>
      <t>)</t>
    </r>
  </si>
  <si>
    <r>
      <t xml:space="preserve"> (osmol kg</t>
    </r>
    <r>
      <rPr>
        <vertAlign val="superscript"/>
        <sz val="11"/>
        <color indexed="8"/>
        <rFont val="Calibri"/>
        <family val="2"/>
      </rPr>
      <t>-1</t>
    </r>
    <r>
      <rPr>
        <sz val="11"/>
        <color indexed="8"/>
        <rFont val="Calibri"/>
        <family val="2"/>
      </rPr>
      <t>)</t>
    </r>
  </si>
  <si>
    <t>(count)</t>
  </si>
  <si>
    <t>Specimen ID</t>
  </si>
  <si>
    <t>Dry mass</t>
  </si>
  <si>
    <t xml:space="preserve">Fresh area </t>
  </si>
  <si>
    <t xml:space="preserve">Height </t>
  </si>
  <si>
    <t>SWC</t>
  </si>
  <si>
    <t>AWF</t>
  </si>
  <si>
    <r>
      <t>Ψs</t>
    </r>
    <r>
      <rPr>
        <vertAlign val="subscript"/>
        <sz val="11"/>
        <rFont val="Calibri"/>
        <family val="2"/>
      </rPr>
      <t>FT</t>
    </r>
  </si>
  <si>
    <r>
      <t>Ψ</t>
    </r>
    <r>
      <rPr>
        <vertAlign val="subscript"/>
        <sz val="11"/>
        <rFont val="Calibri"/>
        <family val="2"/>
      </rPr>
      <t>TLP</t>
    </r>
  </si>
  <si>
    <r>
      <t>total</t>
    </r>
    <r>
      <rPr>
        <sz val="11"/>
        <rFont val="Calibri"/>
        <family val="2"/>
      </rPr>
      <t xml:space="preserve"> RWC</t>
    </r>
    <r>
      <rPr>
        <vertAlign val="subscript"/>
        <sz val="11"/>
        <rFont val="Calibri"/>
        <family val="2"/>
      </rPr>
      <t>TLP</t>
    </r>
  </si>
  <si>
    <r>
      <t>sym</t>
    </r>
    <r>
      <rPr>
        <sz val="11"/>
        <rFont val="Calibri"/>
        <family val="2"/>
      </rPr>
      <t xml:space="preserve"> RWC</t>
    </r>
    <r>
      <rPr>
        <vertAlign val="subscript"/>
        <sz val="11"/>
        <rFont val="Calibri"/>
        <family val="2"/>
      </rPr>
      <t>TLP</t>
    </r>
  </si>
  <si>
    <r>
      <t>C</t>
    </r>
    <r>
      <rPr>
        <vertAlign val="subscript"/>
        <sz val="11"/>
        <rFont val="Calibri"/>
        <family val="2"/>
      </rPr>
      <t>T</t>
    </r>
  </si>
  <si>
    <r>
      <t>C</t>
    </r>
    <r>
      <rPr>
        <vertAlign val="subscript"/>
        <sz val="11"/>
        <rFont val="Calibri"/>
        <family val="2"/>
      </rPr>
      <t>T,mass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</si>
  <si>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T,area</t>
    </r>
  </si>
  <si>
    <r>
      <t>W</t>
    </r>
    <r>
      <rPr>
        <vertAlign val="subscript"/>
        <sz val="11"/>
        <rFont val="Calibri"/>
        <family val="2"/>
      </rPr>
      <t>T,mass</t>
    </r>
  </si>
  <si>
    <r>
      <t>W</t>
    </r>
    <r>
      <rPr>
        <vertAlign val="subscript"/>
        <sz val="11"/>
        <rFont val="Calibri"/>
        <family val="2"/>
      </rPr>
      <t>T,area</t>
    </r>
  </si>
  <si>
    <r>
      <t>W</t>
    </r>
    <r>
      <rPr>
        <vertAlign val="subscript"/>
        <sz val="11"/>
        <rFont val="Calibri"/>
        <family val="2"/>
      </rPr>
      <t>GT,mass</t>
    </r>
  </si>
  <si>
    <r>
      <t>W</t>
    </r>
    <r>
      <rPr>
        <vertAlign val="subscript"/>
        <sz val="11"/>
        <rFont val="Calibri"/>
        <family val="2"/>
      </rPr>
      <t>GT,area</t>
    </r>
  </si>
  <si>
    <r>
      <t>C</t>
    </r>
    <r>
      <rPr>
        <vertAlign val="subscript"/>
        <sz val="11"/>
        <rFont val="Calibri"/>
        <family val="2"/>
      </rPr>
      <t>t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</si>
  <si>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t,mass</t>
    </r>
    <r>
      <rPr>
        <sz val="11"/>
        <rFont val="Calibri"/>
        <family val="2"/>
      </rPr>
      <t xml:space="preserve"> </t>
    </r>
  </si>
  <si>
    <r>
      <t>C</t>
    </r>
    <r>
      <rPr>
        <vertAlign val="subscript"/>
        <sz val="11"/>
        <rFont val="Calibri"/>
        <family val="2"/>
      </rPr>
      <t>t,area</t>
    </r>
  </si>
  <si>
    <t>Ns</t>
  </si>
  <si>
    <t>linear points</t>
  </si>
  <si>
    <t>excl points</t>
  </si>
  <si>
    <t>Notes</t>
  </si>
  <si>
    <t>1-Mass (g)</t>
  </si>
  <si>
    <t>-1/Ψ (MPa)</t>
  </si>
  <si>
    <t>mass (g)</t>
  </si>
  <si>
    <r>
      <t>H</t>
    </r>
    <r>
      <rPr>
        <b/>
        <vertAlign val="sub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O (g)</t>
    </r>
  </si>
  <si>
    <t>Ψ (MPa)</t>
  </si>
  <si>
    <t>1-RWC (dec)</t>
  </si>
  <si>
    <t>Include?</t>
  </si>
  <si>
    <t>PLATEAU EFFECT &amp; ESTIMATION OF SATURATED WATER CONTENT (SWC)</t>
  </si>
  <si>
    <r>
      <t>ESTIMATION OF OSMOTIC POTENTIAL AT FULL TURGOR (Ψs</t>
    </r>
    <r>
      <rPr>
        <b/>
        <vertAlign val="subscript"/>
        <sz val="11"/>
        <rFont val="Calibri"/>
        <family val="2"/>
      </rPr>
      <t>FT</t>
    </r>
    <r>
      <rPr>
        <b/>
        <sz val="11"/>
        <rFont val="Calibri"/>
        <family val="2"/>
      </rPr>
      <t>)</t>
    </r>
  </si>
  <si>
    <t>Select points between full turgor and turgor loss.</t>
  </si>
  <si>
    <t>Select points in linear portion.</t>
  </si>
  <si>
    <t>slope</t>
  </si>
  <si>
    <t>x intercept = saturated water content (g)</t>
  </si>
  <si>
    <r>
      <t>UPPER R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+ LOWER R</t>
    </r>
    <r>
      <rPr>
        <b/>
        <vertAlign val="superscript"/>
        <sz val="11"/>
        <color indexed="8"/>
        <rFont val="Calibri"/>
        <family val="2"/>
      </rPr>
      <t>2</t>
    </r>
  </si>
  <si>
    <r>
      <t>Max ΣR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--&gt;</t>
    </r>
  </si>
  <si>
    <t>All rows</t>
  </si>
  <si>
    <t>All - 1 row</t>
  </si>
  <si>
    <t>All - 2 rows</t>
  </si>
  <si>
    <t>All - 3 rows</t>
  </si>
  <si>
    <t>All - 4 rows</t>
  </si>
  <si>
    <t>Overlap</t>
  </si>
  <si>
    <t>Nonoverlap</t>
  </si>
  <si>
    <t>RWC (dec)</t>
  </si>
  <si>
    <t>Ψs (MPa)</t>
  </si>
  <si>
    <t>Ψp (MPa)</t>
  </si>
  <si>
    <r>
      <rPr>
        <i/>
        <sz val="11"/>
        <rFont val="Calibri"/>
        <family val="2"/>
      </rPr>
      <t xml:space="preserve">total </t>
    </r>
    <r>
      <rPr>
        <sz val="11"/>
        <rFont val="Calibri"/>
        <family val="2"/>
      </rPr>
      <t>Є</t>
    </r>
  </si>
  <si>
    <r>
      <rPr>
        <i/>
        <sz val="11"/>
        <rFont val="Calibri"/>
        <family val="2"/>
      </rPr>
      <t>sym</t>
    </r>
    <r>
      <rPr>
        <sz val="11"/>
        <rFont val="Calibri"/>
        <family val="2"/>
      </rPr>
      <t xml:space="preserve"> Є</t>
    </r>
  </si>
  <si>
    <r>
      <t xml:space="preserve">total </t>
    </r>
    <r>
      <rPr>
        <sz val="11"/>
        <rFont val="Calibri"/>
        <family val="2"/>
      </rPr>
      <t>Є</t>
    </r>
  </si>
  <si>
    <r>
      <t>ESTIMATION OF TURGOR LOSS POINT (Ψ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>)</t>
    </r>
  </si>
  <si>
    <r>
      <t>x intercept = Ψ</t>
    </r>
    <r>
      <rPr>
        <vertAlign val="subscript"/>
        <sz val="11"/>
        <color indexed="8"/>
        <rFont val="Calibri"/>
        <family val="2"/>
      </rPr>
      <t>TLP</t>
    </r>
    <r>
      <rPr>
        <sz val="11"/>
        <color indexed="8"/>
        <rFont val="Calibri"/>
        <family val="2"/>
      </rPr>
      <t xml:space="preserve"> (MPa)</t>
    </r>
  </si>
  <si>
    <r>
      <t>ESTIMATION OF RELATIVE WATER CONTENT AT Ψ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 xml:space="preserve"> (</t>
    </r>
    <r>
      <rPr>
        <b/>
        <i/>
        <sz val="11"/>
        <color indexed="8"/>
        <rFont val="Calibri"/>
        <family val="2"/>
      </rPr>
      <t>total</t>
    </r>
    <r>
      <rPr>
        <b/>
        <sz val="11"/>
        <color indexed="8"/>
        <rFont val="Calibri"/>
        <family val="2"/>
      </rPr>
      <t xml:space="preserve"> RWC</t>
    </r>
    <r>
      <rPr>
        <b/>
        <vertAlign val="subscript"/>
        <sz val="11"/>
        <color indexed="8"/>
        <rFont val="Calibri"/>
        <family val="2"/>
      </rPr>
      <t>TLP</t>
    </r>
    <r>
      <rPr>
        <b/>
        <sz val="11"/>
        <color indexed="8"/>
        <rFont val="Calibri"/>
        <family val="2"/>
      </rPr>
      <t>)</t>
    </r>
  </si>
  <si>
    <r>
      <t xml:space="preserve">x intercept = </t>
    </r>
    <r>
      <rPr>
        <i/>
        <sz val="11"/>
        <color indexed="8"/>
        <rFont val="Calibri"/>
        <family val="2"/>
      </rPr>
      <t>total</t>
    </r>
    <r>
      <rPr>
        <sz val="11"/>
        <color indexed="8"/>
        <rFont val="Calibri"/>
        <family val="2"/>
      </rPr>
      <t xml:space="preserve"> RWC</t>
    </r>
    <r>
      <rPr>
        <vertAlign val="subscript"/>
        <sz val="11"/>
        <color indexed="8"/>
        <rFont val="Calibri"/>
        <family val="2"/>
      </rPr>
      <t>TLP</t>
    </r>
    <r>
      <rPr>
        <sz val="11"/>
        <color indexed="8"/>
        <rFont val="Calibri"/>
        <family val="2"/>
      </rPr>
      <t xml:space="preserve"> (decimal)</t>
    </r>
  </si>
  <si>
    <r>
      <t>y intercept = Ψs</t>
    </r>
    <r>
      <rPr>
        <vertAlign val="subscript"/>
        <sz val="11"/>
        <color indexed="8"/>
        <rFont val="Calibri"/>
        <family val="2"/>
      </rPr>
      <t>FT</t>
    </r>
    <r>
      <rPr>
        <sz val="11"/>
        <color indexed="8"/>
        <rFont val="Calibri"/>
        <family val="2"/>
      </rPr>
      <t xml:space="preserve"> (MPa)</t>
    </r>
  </si>
  <si>
    <t>5-1 22JUN2016</t>
  </si>
  <si>
    <t>4-2 22JUN2016</t>
  </si>
  <si>
    <t>167-1 22JUN2016</t>
  </si>
  <si>
    <t>168-1 22JUN2016</t>
  </si>
  <si>
    <t>166-2 22JUN2016</t>
  </si>
  <si>
    <t>1-1 22JUN2016</t>
  </si>
  <si>
    <t>Pre-TLP C</t>
  </si>
  <si>
    <t>Post-TLP C</t>
  </si>
  <si>
    <r>
      <t>(mol m^-2 MPa</t>
    </r>
    <r>
      <rPr>
        <vertAlign val="superscript"/>
        <sz val="11"/>
        <rFont val="Calibri"/>
        <family val="2"/>
      </rPr>
      <t>-1</t>
    </r>
    <r>
      <rPr>
        <sz val="11"/>
        <rFont val="Calibri"/>
        <family val="2"/>
      </rPr>
      <t>)</t>
    </r>
  </si>
  <si>
    <t>1-26JUL2016-NR</t>
  </si>
  <si>
    <t>5-26-JUL-2016-NR</t>
  </si>
  <si>
    <t>166-26-JUL-2016-NR</t>
  </si>
  <si>
    <t>167-26-JUL-2016-NR</t>
  </si>
  <si>
    <t>168-26-JUL-2016-NR</t>
  </si>
  <si>
    <t>1-26-JUL-2016-14:30-R</t>
  </si>
  <si>
    <t>5-26-JUL-2016-14:44-R</t>
  </si>
  <si>
    <t>166-26-JUL-2016-17:02-R</t>
  </si>
  <si>
    <t>167-26-JUL-2016-18:13-R</t>
  </si>
  <si>
    <t>168-26-JUL-2016-19:05-R</t>
  </si>
  <si>
    <t>no</t>
  </si>
  <si>
    <t>5</t>
  </si>
  <si>
    <t>11</t>
  </si>
  <si>
    <t>12</t>
  </si>
  <si>
    <t>16</t>
  </si>
  <si>
    <t>Row #s Start and Stop</t>
  </si>
  <si>
    <t>6</t>
  </si>
  <si>
    <t>18</t>
  </si>
  <si>
    <t>13</t>
  </si>
  <si>
    <t>19</t>
  </si>
  <si>
    <t>23</t>
  </si>
  <si>
    <t>8</t>
  </si>
  <si>
    <t>14</t>
  </si>
  <si>
    <t>15</t>
  </si>
  <si>
    <t>25</t>
  </si>
  <si>
    <t>17</t>
  </si>
  <si>
    <t>22</t>
  </si>
  <si>
    <t>7</t>
  </si>
  <si>
    <t>21</t>
  </si>
  <si>
    <t>Date</t>
  </si>
  <si>
    <t>Rehydration</t>
  </si>
  <si>
    <t>June 22, 2016</t>
  </si>
  <si>
    <t>July 26, 2016</t>
  </si>
  <si>
    <t>rehydrated</t>
  </si>
  <si>
    <t>not-rehydrated</t>
  </si>
  <si>
    <t>10</t>
  </si>
  <si>
    <t>168-NR-17SEP2016-08:03</t>
  </si>
  <si>
    <t>9</t>
  </si>
  <si>
    <t>4-NR-17SEP2016-07:42</t>
  </si>
  <si>
    <t>167-NR-17SEP2016-08:01</t>
  </si>
  <si>
    <t>1-NR-17SEP2016-07:40</t>
  </si>
  <si>
    <t>POST TLP !!!</t>
  </si>
  <si>
    <t>5-NR-17SEP2016-09:00</t>
  </si>
  <si>
    <t>1-R-17SEP2016-07:40</t>
  </si>
  <si>
    <t>4-R-17SEP2016-07:42</t>
  </si>
  <si>
    <t>5-R-17SEP2016-09:00</t>
  </si>
  <si>
    <t>166-R-17SEP2016-08:00</t>
  </si>
  <si>
    <t>167-R-17SEP2016-08:01</t>
  </si>
  <si>
    <t>September 17, 2016</t>
  </si>
  <si>
    <t>Status</t>
  </si>
  <si>
    <t>Exclude</t>
  </si>
  <si>
    <t>3-1 22JUN2016</t>
  </si>
  <si>
    <t>&lt; 4 Pre-TLP points</t>
  </si>
  <si>
    <t>L6</t>
  </si>
  <si>
    <t>Tree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</si>
</sst>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18" x14ac:knownFonts="1">
    <font>
      <sz val="10"/>
      <name val="Arial"/>
      <family val="2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i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vertAlign val="subscript"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name val="Arial"/>
    </font>
    <font>
      <sz val="10"/>
      <name val="Calibri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41">
    <xf numFmtId="0" fontId="0" fillId="0" borderId="0" xfId="0"/>
    <xf numFmtId="49" fontId="1" fillId="0" borderId="0" xfId="0" applyNumberFormat="1" applyFont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3" fillId="2" borderId="1" xfId="0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4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6" fontId="1" fillId="0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7" fillId="3" borderId="2" xfId="0" applyNumberFormat="1" applyFont="1" applyFill="1" applyBorder="1" applyAlignment="1">
      <alignment horizontal="center"/>
    </xf>
    <xf numFmtId="49" fontId="7" fillId="3" borderId="3" xfId="0" applyNumberFormat="1" applyFont="1" applyFill="1" applyBorder="1" applyAlignment="1">
      <alignment horizontal="center"/>
    </xf>
    <xf numFmtId="49" fontId="7" fillId="3" borderId="4" xfId="0" applyNumberFormat="1" applyFont="1" applyFill="1" applyBorder="1" applyAlignment="1">
      <alignment horizontal="center"/>
    </xf>
    <xf numFmtId="2" fontId="7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/>
    <xf numFmtId="0" fontId="7" fillId="0" borderId="0" xfId="0" applyFont="1" applyBorder="1" applyAlignment="1"/>
    <xf numFmtId="164" fontId="9" fillId="0" borderId="0" xfId="0" applyNumberFormat="1" applyFont="1" applyFill="1" applyBorder="1" applyAlignment="1"/>
    <xf numFmtId="49" fontId="1" fillId="0" borderId="0" xfId="0" applyNumberFormat="1" applyFont="1" applyBorder="1" applyAlignment="1"/>
    <xf numFmtId="49" fontId="3" fillId="0" borderId="0" xfId="0" applyNumberFormat="1" applyFont="1" applyBorder="1" applyAlignment="1">
      <alignment horizontal="center"/>
    </xf>
    <xf numFmtId="164" fontId="1" fillId="0" borderId="0" xfId="0" applyNumberFormat="1" applyFont="1" applyAlignment="1"/>
    <xf numFmtId="2" fontId="1" fillId="0" borderId="0" xfId="0" applyNumberFormat="1" applyFont="1" applyBorder="1" applyAlignment="1"/>
    <xf numFmtId="164" fontId="1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2" fontId="1" fillId="2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/>
    <xf numFmtId="164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4" fontId="1" fillId="0" borderId="5" xfId="0" applyNumberFormat="1" applyFont="1" applyFill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7" fillId="0" borderId="0" xfId="0" applyFont="1" applyBorder="1" applyAlignment="1">
      <alignment vertical="center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49" fontId="1" fillId="0" borderId="0" xfId="0" applyNumberFormat="1" applyFont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7" xfId="0" applyFont="1" applyFill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5" xfId="0" applyFont="1" applyFill="1" applyBorder="1" applyAlignment="1"/>
    <xf numFmtId="0" fontId="1" fillId="0" borderId="10" xfId="0" applyFont="1" applyFill="1" applyBorder="1" applyAlignment="1"/>
    <xf numFmtId="164" fontId="1" fillId="0" borderId="6" xfId="0" applyNumberFormat="1" applyFont="1" applyBorder="1" applyAlignment="1"/>
    <xf numFmtId="164" fontId="1" fillId="0" borderId="7" xfId="0" applyNumberFormat="1" applyFont="1" applyBorder="1" applyAlignment="1">
      <alignment horizontal="right"/>
    </xf>
    <xf numFmtId="164" fontId="1" fillId="0" borderId="6" xfId="0" applyNumberFormat="1" applyFont="1" applyFill="1" applyBorder="1" applyAlignment="1">
      <alignment horizontal="right"/>
    </xf>
    <xf numFmtId="164" fontId="1" fillId="0" borderId="7" xfId="0" applyNumberFormat="1" applyFont="1" applyFill="1" applyBorder="1" applyAlignment="1">
      <alignment horizontal="right"/>
    </xf>
    <xf numFmtId="164" fontId="1" fillId="0" borderId="8" xfId="0" applyNumberFormat="1" applyFont="1" applyFill="1" applyBorder="1" applyAlignment="1">
      <alignment horizontal="right"/>
    </xf>
    <xf numFmtId="164" fontId="1" fillId="0" borderId="11" xfId="0" applyNumberFormat="1" applyFont="1" applyBorder="1" applyAlignment="1"/>
    <xf numFmtId="164" fontId="1" fillId="0" borderId="11" xfId="0" applyNumberFormat="1" applyFont="1" applyFill="1" applyBorder="1" applyAlignment="1">
      <alignment horizontal="right"/>
    </xf>
    <xf numFmtId="164" fontId="1" fillId="0" borderId="12" xfId="0" applyNumberFormat="1" applyFont="1" applyFill="1" applyBorder="1" applyAlignment="1">
      <alignment horizontal="right"/>
    </xf>
    <xf numFmtId="164" fontId="1" fillId="0" borderId="9" xfId="0" applyNumberFormat="1" applyFont="1" applyBorder="1" applyAlignment="1"/>
    <xf numFmtId="164" fontId="1" fillId="0" borderId="9" xfId="0" applyNumberFormat="1" applyFont="1" applyFill="1" applyBorder="1" applyAlignment="1">
      <alignment horizontal="right"/>
    </xf>
    <xf numFmtId="164" fontId="1" fillId="0" borderId="10" xfId="0" applyNumberFormat="1" applyFont="1" applyFill="1" applyBorder="1" applyAlignment="1">
      <alignment horizontal="right"/>
    </xf>
    <xf numFmtId="2" fontId="1" fillId="0" borderId="0" xfId="0" applyNumberFormat="1" applyFont="1" applyAlignment="1"/>
    <xf numFmtId="49" fontId="1" fillId="0" borderId="0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2" fontId="3" fillId="0" borderId="0" xfId="0" applyNumberFormat="1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Border="1" applyAlignment="1">
      <alignment horizontal="left"/>
    </xf>
    <xf numFmtId="2" fontId="1" fillId="0" borderId="1" xfId="0" applyNumberFormat="1" applyFont="1" applyBorder="1" applyAlignment="1"/>
    <xf numFmtId="2" fontId="1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/>
    <xf numFmtId="164" fontId="1" fillId="5" borderId="0" xfId="0" applyNumberFormat="1" applyFont="1" applyFill="1" applyBorder="1" applyAlignment="1">
      <alignment horizontal="right"/>
    </xf>
    <xf numFmtId="2" fontId="1" fillId="5" borderId="0" xfId="0" applyNumberFormat="1" applyFont="1" applyFill="1" applyBorder="1" applyAlignment="1">
      <alignment horizontal="right"/>
    </xf>
    <xf numFmtId="2" fontId="1" fillId="5" borderId="0" xfId="0" applyNumberFormat="1" applyFont="1" applyFill="1" applyBorder="1" applyAlignment="1"/>
    <xf numFmtId="164" fontId="1" fillId="5" borderId="5" xfId="0" applyNumberFormat="1" applyFont="1" applyFill="1" applyBorder="1" applyAlignment="1">
      <alignment horizontal="right"/>
    </xf>
    <xf numFmtId="2" fontId="1" fillId="5" borderId="5" xfId="0" applyNumberFormat="1" applyFont="1" applyFill="1" applyBorder="1" applyAlignment="1">
      <alignment horizontal="right"/>
    </xf>
    <xf numFmtId="2" fontId="1" fillId="5" borderId="5" xfId="0" applyNumberFormat="1" applyFont="1" applyFill="1" applyBorder="1" applyAlignment="1"/>
    <xf numFmtId="2" fontId="1" fillId="0" borderId="5" xfId="0" applyNumberFormat="1" applyFont="1" applyFill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1" fillId="0" borderId="5" xfId="0" applyNumberFormat="1" applyFont="1" applyBorder="1" applyAlignment="1"/>
    <xf numFmtId="164" fontId="3" fillId="0" borderId="5" xfId="0" applyNumberFormat="1" applyFont="1" applyFill="1" applyBorder="1" applyAlignment="1">
      <alignment horizontal="right"/>
    </xf>
    <xf numFmtId="2" fontId="3" fillId="0" borderId="5" xfId="0" applyNumberFormat="1" applyFont="1" applyFill="1" applyBorder="1" applyAlignment="1">
      <alignment horizontal="right"/>
    </xf>
    <xf numFmtId="164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5" xfId="0" applyNumberFormat="1" applyFont="1" applyBorder="1" applyAlignment="1"/>
    <xf numFmtId="2" fontId="1" fillId="0" borderId="7" xfId="0" applyNumberFormat="1" applyFont="1" applyFill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2" fontId="1" fillId="0" borderId="7" xfId="0" applyNumberFormat="1" applyFont="1" applyBorder="1" applyAlignment="1"/>
    <xf numFmtId="164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 applyBorder="1" applyAlignment="1"/>
    <xf numFmtId="164" fontId="3" fillId="0" borderId="13" xfId="0" applyNumberFormat="1" applyFont="1" applyFill="1" applyBorder="1" applyAlignment="1">
      <alignment horizontal="right"/>
    </xf>
    <xf numFmtId="2" fontId="3" fillId="0" borderId="13" xfId="0" applyNumberFormat="1" applyFont="1" applyFill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2" fontId="3" fillId="0" borderId="13" xfId="0" applyNumberFormat="1" applyFont="1" applyBorder="1" applyAlignment="1">
      <alignment horizontal="right"/>
    </xf>
    <xf numFmtId="2" fontId="3" fillId="0" borderId="13" xfId="0" applyNumberFormat="1" applyFont="1" applyBorder="1" applyAlignment="1"/>
    <xf numFmtId="49" fontId="1" fillId="7" borderId="0" xfId="0" applyNumberFormat="1" applyFont="1" applyFill="1" applyBorder="1" applyAlignment="1"/>
    <xf numFmtId="49" fontId="1" fillId="7" borderId="0" xfId="0" applyNumberFormat="1" applyFont="1" applyFill="1" applyAlignment="1">
      <alignment horizontal="right"/>
    </xf>
    <xf numFmtId="49" fontId="1" fillId="7" borderId="0" xfId="0" applyNumberFormat="1" applyFont="1" applyFill="1" applyBorder="1" applyAlignment="1">
      <alignment horizontal="right"/>
    </xf>
    <xf numFmtId="49" fontId="1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/>
    <xf numFmtId="0" fontId="1" fillId="0" borderId="5" xfId="0" applyFont="1" applyBorder="1" applyAlignment="1"/>
    <xf numFmtId="164" fontId="1" fillId="0" borderId="5" xfId="0" applyNumberFormat="1" applyFont="1" applyBorder="1" applyAlignment="1"/>
    <xf numFmtId="49" fontId="3" fillId="0" borderId="5" xfId="0" applyNumberFormat="1" applyFont="1" applyBorder="1" applyAlignment="1">
      <alignment horizontal="center"/>
    </xf>
    <xf numFmtId="49" fontId="1" fillId="7" borderId="5" xfId="0" applyNumberFormat="1" applyFont="1" applyFill="1" applyBorder="1" applyAlignment="1">
      <alignment horizontal="right"/>
    </xf>
    <xf numFmtId="2" fontId="1" fillId="2" borderId="5" xfId="0" applyNumberFormat="1" applyFont="1" applyFill="1" applyBorder="1" applyAlignment="1">
      <alignment horizontal="right"/>
    </xf>
    <xf numFmtId="164" fontId="1" fillId="0" borderId="5" xfId="0" applyNumberFormat="1" applyFont="1" applyFill="1" applyBorder="1" applyAlignment="1"/>
    <xf numFmtId="164" fontId="1" fillId="2" borderId="5" xfId="0" applyNumberFormat="1" applyFont="1" applyFill="1" applyBorder="1" applyAlignment="1">
      <alignment horizontal="right"/>
    </xf>
    <xf numFmtId="49" fontId="0" fillId="0" borderId="0" xfId="0" applyNumberFormat="1"/>
    <xf numFmtId="2" fontId="3" fillId="0" borderId="0" xfId="0" applyNumberFormat="1" applyFont="1" applyBorder="1" applyAlignment="1"/>
    <xf numFmtId="49" fontId="1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49" fontId="1" fillId="0" borderId="0" xfId="0" applyNumberFormat="1" applyFont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2" fontId="16" fillId="0" borderId="0" xfId="1" applyNumberFormat="1" applyFont="1" applyBorder="1"/>
    <xf numFmtId="164" fontId="16" fillId="0" borderId="11" xfId="1" applyNumberFormat="1" applyFont="1" applyBorder="1"/>
    <xf numFmtId="2" fontId="16" fillId="0" borderId="0" xfId="1" applyNumberFormat="1" applyFont="1" applyBorder="1"/>
    <xf numFmtId="164" fontId="16" fillId="0" borderId="11" xfId="1" applyNumberFormat="1" applyFont="1" applyBorder="1"/>
    <xf numFmtId="2" fontId="16" fillId="0" borderId="5" xfId="1" applyNumberFormat="1" applyFont="1" applyBorder="1"/>
    <xf numFmtId="164" fontId="16" fillId="0" borderId="9" xfId="1" applyNumberFormat="1" applyFont="1" applyBorder="1"/>
    <xf numFmtId="0" fontId="17" fillId="5" borderId="14" xfId="1" applyFont="1" applyFill="1" applyBorder="1" applyAlignment="1"/>
    <xf numFmtId="0" fontId="17" fillId="5" borderId="15" xfId="1" applyFont="1" applyFill="1" applyBorder="1" applyAlignment="1"/>
    <xf numFmtId="164" fontId="16" fillId="0" borderId="16" xfId="1" applyNumberFormat="1" applyFont="1" applyBorder="1"/>
    <xf numFmtId="2" fontId="16" fillId="0" borderId="13" xfId="1" applyNumberFormat="1" applyFont="1" applyBorder="1"/>
    <xf numFmtId="2" fontId="1" fillId="0" borderId="5" xfId="0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00"/>
      <color rgb="FFFF0000"/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'1'!$F$5:$F$12</c:f>
              <c:numCache>
                <c:formatCode>0.0000</c:formatCode>
                <c:ptCount val="8"/>
                <c:pt idx="0">
                  <c:v>0.00645700214860134</c:v>
                </c:pt>
                <c:pt idx="1">
                  <c:v>0.0164576948636125</c:v>
                </c:pt>
                <c:pt idx="2">
                  <c:v>0.027209613322474</c:v>
                </c:pt>
                <c:pt idx="3">
                  <c:v>0.0385719026982144</c:v>
                </c:pt>
                <c:pt idx="4">
                  <c:v>0.0554744819348525</c:v>
                </c:pt>
                <c:pt idx="5">
                  <c:v>0.0649587069509664</c:v>
                </c:pt>
                <c:pt idx="6">
                  <c:v>0.0805935927448569</c:v>
                </c:pt>
                <c:pt idx="7">
                  <c:v>0.0979656880714017</c:v>
                </c:pt>
              </c:numCache>
            </c:numRef>
          </c:xVal>
          <c:yVal>
            <c:numRef>
              <c:f>'1'!$B$5:$B$10</c:f>
              <c:numCache>
                <c:formatCode>0.00</c:formatCode>
                <c:ptCount val="6"/>
                <c:pt idx="0">
                  <c:v>6.25</c:v>
                </c:pt>
                <c:pt idx="1">
                  <c:v>2.439024390243902</c:v>
                </c:pt>
                <c:pt idx="2">
                  <c:v>1.063829787234043</c:v>
                </c:pt>
                <c:pt idx="3">
                  <c:v>0.595238095238095</c:v>
                </c:pt>
                <c:pt idx="4">
                  <c:v>0.425531914893617</c:v>
                </c:pt>
                <c:pt idx="5">
                  <c:v>0.373134328358209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'1'!$F$13:$F$17</c:f>
              <c:numCache>
                <c:formatCode>0.0000</c:formatCode>
                <c:ptCount val="5"/>
                <c:pt idx="0">
                  <c:v>0.124164685888191</c:v>
                </c:pt>
                <c:pt idx="1">
                  <c:v>0.21130687217486</c:v>
                </c:pt>
                <c:pt idx="2">
                  <c:v>0.286992865867807</c:v>
                </c:pt>
                <c:pt idx="3">
                  <c:v>0.376153971341074</c:v>
                </c:pt>
                <c:pt idx="4">
                  <c:v>0.535601635473362</c:v>
                </c:pt>
              </c:numCache>
            </c:numRef>
          </c:xVal>
          <c:yVal>
            <c:numRef>
              <c:f>'1'!$B$13:$B$17</c:f>
              <c:numCache>
                <c:formatCode>0.00</c:formatCode>
                <c:ptCount val="5"/>
                <c:pt idx="0">
                  <c:v>0.277777777777778</c:v>
                </c:pt>
                <c:pt idx="1">
                  <c:v>0.218340611353712</c:v>
                </c:pt>
                <c:pt idx="2">
                  <c:v>0.182149362477231</c:v>
                </c:pt>
                <c:pt idx="3">
                  <c:v>0.158478605388273</c:v>
                </c:pt>
                <c:pt idx="4">
                  <c:v>0.140845070422535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41304"/>
        <c:axId val="2140546888"/>
      </c:scatterChart>
      <c:valAx>
        <c:axId val="214054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546888"/>
        <c:crosses val="autoZero"/>
        <c:crossBetween val="midCat"/>
      </c:valAx>
      <c:valAx>
        <c:axId val="2140546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5413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'3'!$D$7:$D$14</c:f>
              <c:numCache>
                <c:formatCode>0.0000</c:formatCode>
                <c:ptCount val="8"/>
                <c:pt idx="0">
                  <c:v>0.3562</c:v>
                </c:pt>
                <c:pt idx="1">
                  <c:v>0.3527</c:v>
                </c:pt>
                <c:pt idx="2">
                  <c:v>0.3491</c:v>
                </c:pt>
                <c:pt idx="3">
                  <c:v>0.34425</c:v>
                </c:pt>
                <c:pt idx="4">
                  <c:v>0.34025</c:v>
                </c:pt>
                <c:pt idx="5">
                  <c:v>0.33695</c:v>
                </c:pt>
                <c:pt idx="6">
                  <c:v>0.3307</c:v>
                </c:pt>
                <c:pt idx="7">
                  <c:v>0.31765</c:v>
                </c:pt>
              </c:numCache>
            </c:numRef>
          </c:xVal>
          <c:yVal>
            <c:numRef>
              <c:f>'3'!$E$7:$E$14</c:f>
              <c:numCache>
                <c:formatCode>0.00</c:formatCode>
                <c:ptCount val="8"/>
                <c:pt idx="0">
                  <c:v>-0.21</c:v>
                </c:pt>
                <c:pt idx="1">
                  <c:v>-0.37</c:v>
                </c:pt>
                <c:pt idx="2">
                  <c:v>-0.62</c:v>
                </c:pt>
                <c:pt idx="3">
                  <c:v>-1.0</c:v>
                </c:pt>
                <c:pt idx="4">
                  <c:v>-1.49</c:v>
                </c:pt>
                <c:pt idx="5">
                  <c:v>-1.7</c:v>
                </c:pt>
                <c:pt idx="6">
                  <c:v>-2.43</c:v>
                </c:pt>
                <c:pt idx="7">
                  <c:v>-3.089999999999999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A5-4683-BC18-9EEE6B8B321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'3'!$D$15:$D$20</c:f>
              <c:numCache>
                <c:formatCode>0.0000</c:formatCode>
                <c:ptCount val="6"/>
                <c:pt idx="0">
                  <c:v>0.31015</c:v>
                </c:pt>
                <c:pt idx="1">
                  <c:v>0.29465</c:v>
                </c:pt>
                <c:pt idx="2">
                  <c:v>0.2707</c:v>
                </c:pt>
                <c:pt idx="3">
                  <c:v>0.2383</c:v>
                </c:pt>
                <c:pt idx="4">
                  <c:v>0.22345</c:v>
                </c:pt>
                <c:pt idx="5">
                  <c:v>0.19565</c:v>
                </c:pt>
              </c:numCache>
            </c:numRef>
          </c:xVal>
          <c:yVal>
            <c:numRef>
              <c:f>'3'!$E$15:$E$20</c:f>
              <c:numCache>
                <c:formatCode>0.00</c:formatCode>
                <c:ptCount val="6"/>
                <c:pt idx="0">
                  <c:v>-3.4</c:v>
                </c:pt>
                <c:pt idx="1">
                  <c:v>-3.899999999999999</c:v>
                </c:pt>
                <c:pt idx="2">
                  <c:v>-4.6</c:v>
                </c:pt>
                <c:pt idx="3">
                  <c:v>-5.15</c:v>
                </c:pt>
                <c:pt idx="4">
                  <c:v>-5.2</c:v>
                </c:pt>
                <c:pt idx="5">
                  <c:v>-5.39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A5-4683-BC18-9EEE6B8B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24568"/>
        <c:axId val="2141486424"/>
      </c:scatterChart>
      <c:valAx>
        <c:axId val="2141524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486424"/>
        <c:crosses val="autoZero"/>
        <c:crossBetween val="midCat"/>
      </c:valAx>
      <c:valAx>
        <c:axId val="214148642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524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'25'!$H$6:$H$13</c:f>
              <c:numCache>
                <c:formatCode>0.00</c:formatCode>
                <c:ptCount val="8"/>
                <c:pt idx="0">
                  <c:v>-3.290807981259637</c:v>
                </c:pt>
                <c:pt idx="1">
                  <c:v>-3.336015293957855</c:v>
                </c:pt>
                <c:pt idx="2">
                  <c:v>-3.420116074472809</c:v>
                </c:pt>
                <c:pt idx="3">
                  <c:v>-3.517715185540363</c:v>
                </c:pt>
                <c:pt idx="4">
                  <c:v>-3.646604612723425</c:v>
                </c:pt>
                <c:pt idx="5">
                  <c:v>-3.785888439478325</c:v>
                </c:pt>
                <c:pt idx="6">
                  <c:v>-3.911508030614095</c:v>
                </c:pt>
                <c:pt idx="7">
                  <c:v>-4.023628875634517</c:v>
                </c:pt>
              </c:numCache>
            </c:numRef>
          </c:xVal>
          <c:yVal>
            <c:numRef>
              <c:f>'25'!$I$6:$I$13</c:f>
              <c:numCache>
                <c:formatCode>0.00</c:formatCode>
                <c:ptCount val="8"/>
                <c:pt idx="0">
                  <c:v>3.000807981259637</c:v>
                </c:pt>
                <c:pt idx="1">
                  <c:v>2.846015293957855</c:v>
                </c:pt>
                <c:pt idx="2">
                  <c:v>2.570116074472809</c:v>
                </c:pt>
                <c:pt idx="3">
                  <c:v>2.067715185540362</c:v>
                </c:pt>
                <c:pt idx="4">
                  <c:v>1.246604612723425</c:v>
                </c:pt>
                <c:pt idx="5">
                  <c:v>0.785888439478325</c:v>
                </c:pt>
                <c:pt idx="6">
                  <c:v>0.311508030614096</c:v>
                </c:pt>
                <c:pt idx="7">
                  <c:v>0.123628875634518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'25'!$H$14:$H$17</c:f>
              <c:numCache>
                <c:formatCode>0.00</c:formatCode>
                <c:ptCount val="4"/>
                <c:pt idx="0">
                  <c:v>-4.170109209978211</c:v>
                </c:pt>
                <c:pt idx="1">
                  <c:v>-4.314586413998579</c:v>
                </c:pt>
                <c:pt idx="2">
                  <c:v>-4.596325540592383</c:v>
                </c:pt>
                <c:pt idx="3">
                  <c:v>-5.038851148061168</c:v>
                </c:pt>
              </c:numCache>
            </c:numRef>
          </c:xVal>
          <c:yVal>
            <c:numRef>
              <c:f>'25'!$I$14:$I$17</c:f>
              <c:numCache>
                <c:formatCode>0.00</c:formatCode>
                <c:ptCount val="4"/>
                <c:pt idx="0">
                  <c:v>0.0201092099782105</c:v>
                </c:pt>
                <c:pt idx="1">
                  <c:v>-0.0554135860014213</c:v>
                </c:pt>
                <c:pt idx="2">
                  <c:v>0.0463255405923837</c:v>
                </c:pt>
                <c:pt idx="3">
                  <c:v>-0.011148851938831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3848"/>
        <c:axId val="2128349640"/>
      </c:scatterChart>
      <c:valAx>
        <c:axId val="21283538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349640"/>
        <c:crosses val="autoZero"/>
        <c:crossBetween val="midCat"/>
      </c:valAx>
      <c:valAx>
        <c:axId val="2128349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3538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'26'!$F$5:$F$10</c:f>
              <c:numCache>
                <c:formatCode>0.0000</c:formatCode>
                <c:ptCount val="6"/>
                <c:pt idx="0">
                  <c:v>0.0024081044326425</c:v>
                </c:pt>
                <c:pt idx="1">
                  <c:v>0.0199120971595454</c:v>
                </c:pt>
                <c:pt idx="2">
                  <c:v>0.0446076527897493</c:v>
                </c:pt>
                <c:pt idx="3">
                  <c:v>0.074188043599554</c:v>
                </c:pt>
                <c:pt idx="4">
                  <c:v>0.117066041287161</c:v>
                </c:pt>
                <c:pt idx="5">
                  <c:v>0.154245064598566</c:v>
                </c:pt>
              </c:numCache>
            </c:numRef>
          </c:xVal>
          <c:yVal>
            <c:numRef>
              <c:f>'26'!$B$5:$B$10</c:f>
              <c:numCache>
                <c:formatCode>0.00</c:formatCode>
                <c:ptCount val="6"/>
                <c:pt idx="0">
                  <c:v>9.09090909090909</c:v>
                </c:pt>
                <c:pt idx="1">
                  <c:v>2.941176470588235</c:v>
                </c:pt>
                <c:pt idx="2">
                  <c:v>0.934579439252336</c:v>
                </c:pt>
                <c:pt idx="3">
                  <c:v>0.5</c:v>
                </c:pt>
                <c:pt idx="4">
                  <c:v>0.4</c:v>
                </c:pt>
                <c:pt idx="5">
                  <c:v>0.27027027027027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'26'!$F$11:$F$17</c:f>
              <c:numCache>
                <c:formatCode>0.0000</c:formatCode>
                <c:ptCount val="7"/>
                <c:pt idx="0">
                  <c:v>0.187082012194772</c:v>
                </c:pt>
                <c:pt idx="1">
                  <c:v>0.217205162468976</c:v>
                </c:pt>
                <c:pt idx="2">
                  <c:v>0.23891554104498</c:v>
                </c:pt>
                <c:pt idx="3">
                  <c:v>0.263204027076884</c:v>
                </c:pt>
                <c:pt idx="4">
                  <c:v>0.291698898957888</c:v>
                </c:pt>
                <c:pt idx="5">
                  <c:v>0.334034137181095</c:v>
                </c:pt>
                <c:pt idx="6">
                  <c:v>0.403100279026006</c:v>
                </c:pt>
              </c:numCache>
            </c:numRef>
          </c:xVal>
          <c:yVal>
            <c:numRef>
              <c:f>'26'!$B$11:$B$17</c:f>
              <c:numCache>
                <c:formatCode>0.00</c:formatCode>
                <c:ptCount val="7"/>
                <c:pt idx="0">
                  <c:v>0.238095238095238</c:v>
                </c:pt>
                <c:pt idx="1">
                  <c:v>0.229885057471264</c:v>
                </c:pt>
                <c:pt idx="2">
                  <c:v>0.222222222222222</c:v>
                </c:pt>
                <c:pt idx="3">
                  <c:v>0.210970464135021</c:v>
                </c:pt>
                <c:pt idx="4">
                  <c:v>0.203252032520325</c:v>
                </c:pt>
                <c:pt idx="5">
                  <c:v>0.183150183150183</c:v>
                </c:pt>
                <c:pt idx="6">
                  <c:v>0.158730158730159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30200"/>
        <c:axId val="2128336296"/>
      </c:scatterChart>
      <c:valAx>
        <c:axId val="212833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336296"/>
        <c:crosses val="autoZero"/>
        <c:crossBetween val="midCat"/>
      </c:valAx>
      <c:valAx>
        <c:axId val="2128336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330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'26'!$D$5:$D$10</c:f>
              <c:numCache>
                <c:formatCode>0.0000</c:formatCode>
                <c:ptCount val="6"/>
                <c:pt idx="0">
                  <c:v>0.3676</c:v>
                </c:pt>
                <c:pt idx="1">
                  <c:v>0.36115</c:v>
                </c:pt>
                <c:pt idx="2">
                  <c:v>0.35205</c:v>
                </c:pt>
                <c:pt idx="3">
                  <c:v>0.34115</c:v>
                </c:pt>
                <c:pt idx="4">
                  <c:v>0.32535</c:v>
                </c:pt>
                <c:pt idx="5">
                  <c:v>0.31165</c:v>
                </c:pt>
              </c:numCache>
            </c:numRef>
          </c:xVal>
          <c:yVal>
            <c:numRef>
              <c:f>'26'!$E$5:$E$10</c:f>
              <c:numCache>
                <c:formatCode>0.00</c:formatCode>
                <c:ptCount val="6"/>
                <c:pt idx="0">
                  <c:v>-0.11</c:v>
                </c:pt>
                <c:pt idx="1">
                  <c:v>-0.34</c:v>
                </c:pt>
                <c:pt idx="2">
                  <c:v>-1.07</c:v>
                </c:pt>
                <c:pt idx="3">
                  <c:v>-2.0</c:v>
                </c:pt>
                <c:pt idx="4">
                  <c:v>-2.5</c:v>
                </c:pt>
                <c:pt idx="5">
                  <c:v>-3.700000000000001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'26'!$D$11:$D$17</c:f>
              <c:numCache>
                <c:formatCode>0.0000</c:formatCode>
                <c:ptCount val="7"/>
                <c:pt idx="0">
                  <c:v>0.29955</c:v>
                </c:pt>
                <c:pt idx="1">
                  <c:v>0.28845</c:v>
                </c:pt>
                <c:pt idx="2">
                  <c:v>0.28045</c:v>
                </c:pt>
                <c:pt idx="3">
                  <c:v>0.2715</c:v>
                </c:pt>
                <c:pt idx="4">
                  <c:v>0.261</c:v>
                </c:pt>
                <c:pt idx="5">
                  <c:v>0.2454</c:v>
                </c:pt>
                <c:pt idx="6">
                  <c:v>0.21995</c:v>
                </c:pt>
              </c:numCache>
            </c:numRef>
          </c:xVal>
          <c:yVal>
            <c:numRef>
              <c:f>'26'!$E$11:$E$17</c:f>
              <c:numCache>
                <c:formatCode>0.00</c:formatCode>
                <c:ptCount val="7"/>
                <c:pt idx="0">
                  <c:v>-4.2</c:v>
                </c:pt>
                <c:pt idx="1">
                  <c:v>-4.35</c:v>
                </c:pt>
                <c:pt idx="2">
                  <c:v>-4.5</c:v>
                </c:pt>
                <c:pt idx="3">
                  <c:v>-4.74</c:v>
                </c:pt>
                <c:pt idx="4">
                  <c:v>-4.92</c:v>
                </c:pt>
                <c:pt idx="5">
                  <c:v>-5.46</c:v>
                </c:pt>
                <c:pt idx="6">
                  <c:v>-6.300000000000001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49688"/>
        <c:axId val="212825829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'26'!$D$5:$D$11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0.36760000000000004</c:v>
                      </c:pt>
                      <c:pt idx="1">
                        <c:v>0.36114999999999997</c:v>
                      </c:pt>
                      <c:pt idx="2">
                        <c:v>0.35204999999999997</c:v>
                      </c:pt>
                      <c:pt idx="3">
                        <c:v>0.34114999999999995</c:v>
                      </c:pt>
                      <c:pt idx="4">
                        <c:v>0.32534999999999992</c:v>
                      </c:pt>
                      <c:pt idx="5">
                        <c:v>0.31165000000000009</c:v>
                      </c:pt>
                      <c:pt idx="6">
                        <c:v>0.29954999999999998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'26'!$E$5:$E$11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-0.10999999999999999</c:v>
                      </c:pt>
                      <c:pt idx="1">
                        <c:v>-0.34</c:v>
                      </c:pt>
                      <c:pt idx="2">
                        <c:v>-1.07</c:v>
                      </c:pt>
                      <c:pt idx="3">
                        <c:v>-2</c:v>
                      </c:pt>
                      <c:pt idx="4">
                        <c:v>-2.5</c:v>
                      </c:pt>
                      <c:pt idx="5">
                        <c:v>-3.7000000000000006</c:v>
                      </c:pt>
                      <c:pt idx="6">
                        <c:v>-4.2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'26'!$D$12:$D$16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0.28844999999999998</c:v>
                      </c:pt>
                      <c:pt idx="1">
                        <c:v>0.28044999999999998</c:v>
                      </c:pt>
                      <c:pt idx="2">
                        <c:v>0.27149999999999996</c:v>
                      </c:pt>
                      <c:pt idx="3">
                        <c:v>0.26100000000000001</c:v>
                      </c:pt>
                      <c:pt idx="4">
                        <c:v>0.24539999999999995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'26'!$E$12:$E$16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-4.3499999999999996</c:v>
                      </c:pt>
                      <c:pt idx="1">
                        <c:v>-4.5</c:v>
                      </c:pt>
                      <c:pt idx="2">
                        <c:v>-4.74</c:v>
                      </c:pt>
                      <c:pt idx="3">
                        <c:v>-4.92</c:v>
                      </c:pt>
                      <c:pt idx="4">
                        <c:v>-5.46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824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258296"/>
        <c:crosses val="autoZero"/>
        <c:crossBetween val="midCat"/>
      </c:valAx>
      <c:valAx>
        <c:axId val="2128258296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2496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'26'!$G$5:$G$10</c:f>
              <c:numCache>
                <c:formatCode>0.0000</c:formatCode>
                <c:ptCount val="6"/>
                <c:pt idx="0">
                  <c:v>0.997591895567357</c:v>
                </c:pt>
                <c:pt idx="1">
                  <c:v>0.980087902840455</c:v>
                </c:pt>
                <c:pt idx="2">
                  <c:v>0.955392347210251</c:v>
                </c:pt>
                <c:pt idx="3">
                  <c:v>0.925811956400446</c:v>
                </c:pt>
                <c:pt idx="4">
                  <c:v>0.882933958712839</c:v>
                </c:pt>
                <c:pt idx="5">
                  <c:v>0.845754935401434</c:v>
                </c:pt>
              </c:numCache>
            </c:numRef>
          </c:xVal>
          <c:yVal>
            <c:numRef>
              <c:f>'26'!$I$5:$I$10</c:f>
              <c:numCache>
                <c:formatCode>0.00</c:formatCode>
                <c:ptCount val="6"/>
                <c:pt idx="0">
                  <c:v>3.115730353374699</c:v>
                </c:pt>
                <c:pt idx="1">
                  <c:v>2.955939732721912</c:v>
                </c:pt>
                <c:pt idx="2">
                  <c:v>2.330357233973042</c:v>
                </c:pt>
                <c:pt idx="3">
                  <c:v>1.534480695660074</c:v>
                </c:pt>
                <c:pt idx="4">
                  <c:v>1.24882186818181</c:v>
                </c:pt>
                <c:pt idx="5">
                  <c:v>0.256885892738205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'26'!$G$11:$G$17</c:f>
              <c:numCache>
                <c:formatCode>0.0000</c:formatCode>
                <c:ptCount val="7"/>
                <c:pt idx="0">
                  <c:v>0.812917987805228</c:v>
                </c:pt>
                <c:pt idx="1">
                  <c:v>0.782794837531023</c:v>
                </c:pt>
                <c:pt idx="2">
                  <c:v>0.76108445895502</c:v>
                </c:pt>
                <c:pt idx="3">
                  <c:v>0.736795972923116</c:v>
                </c:pt>
                <c:pt idx="4">
                  <c:v>0.708301101042112</c:v>
                </c:pt>
                <c:pt idx="5">
                  <c:v>0.665965862818905</c:v>
                </c:pt>
                <c:pt idx="6">
                  <c:v>0.596899720973994</c:v>
                </c:pt>
              </c:numCache>
            </c:numRef>
          </c:xVal>
          <c:yVal>
            <c:numRef>
              <c:f>'26'!$I$11:$I$17</c:f>
              <c:numCache>
                <c:formatCode>0.00</c:formatCode>
                <c:ptCount val="7"/>
                <c:pt idx="0">
                  <c:v>-0.0391523191144394</c:v>
                </c:pt>
                <c:pt idx="1">
                  <c:v>0.0173629553651038</c:v>
                </c:pt>
                <c:pt idx="2">
                  <c:v>0.0293859667315841</c:v>
                </c:pt>
                <c:pt idx="3">
                  <c:v>-0.0144860740443811</c:v>
                </c:pt>
                <c:pt idx="4">
                  <c:v>0.0584192120831526</c:v>
                </c:pt>
                <c:pt idx="5">
                  <c:v>-0.0515312519685684</c:v>
                </c:pt>
                <c:pt idx="6">
                  <c:v>-0.00430617888354767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88056"/>
        <c:axId val="2128065592"/>
      </c:scatterChart>
      <c:valAx>
        <c:axId val="212808805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065592"/>
        <c:crosses val="autoZero"/>
        <c:crossBetween val="midCat"/>
      </c:valAx>
      <c:valAx>
        <c:axId val="2128065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08805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'26'!$H$5:$H$10</c:f>
              <c:numCache>
                <c:formatCode>0.00</c:formatCode>
                <c:ptCount val="6"/>
                <c:pt idx="0">
                  <c:v>-3.225730353374699</c:v>
                </c:pt>
                <c:pt idx="1">
                  <c:v>-3.295939732721912</c:v>
                </c:pt>
                <c:pt idx="2">
                  <c:v>-3.400357233973042</c:v>
                </c:pt>
                <c:pt idx="3">
                  <c:v>-3.534480695660074</c:v>
                </c:pt>
                <c:pt idx="4">
                  <c:v>-3.74882186818181</c:v>
                </c:pt>
                <c:pt idx="5">
                  <c:v>-3.956885892738206</c:v>
                </c:pt>
              </c:numCache>
            </c:numRef>
          </c:xVal>
          <c:yVal>
            <c:numRef>
              <c:f>'26'!$I$5:$I$10</c:f>
              <c:numCache>
                <c:formatCode>0.00</c:formatCode>
                <c:ptCount val="6"/>
                <c:pt idx="0">
                  <c:v>3.115730353374699</c:v>
                </c:pt>
                <c:pt idx="1">
                  <c:v>2.955939732721912</c:v>
                </c:pt>
                <c:pt idx="2">
                  <c:v>2.330357233973042</c:v>
                </c:pt>
                <c:pt idx="3">
                  <c:v>1.534480695660074</c:v>
                </c:pt>
                <c:pt idx="4">
                  <c:v>1.24882186818181</c:v>
                </c:pt>
                <c:pt idx="5">
                  <c:v>0.256885892738205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'26'!$H$11:$H$17</c:f>
              <c:numCache>
                <c:formatCode>0.00</c:formatCode>
                <c:ptCount val="7"/>
                <c:pt idx="0">
                  <c:v>-4.160847680885561</c:v>
                </c:pt>
                <c:pt idx="1">
                  <c:v>-4.367362955365103</c:v>
                </c:pt>
                <c:pt idx="2">
                  <c:v>-4.529385966731584</c:v>
                </c:pt>
                <c:pt idx="3">
                  <c:v>-4.725513925955619</c:v>
                </c:pt>
                <c:pt idx="4">
                  <c:v>-4.978419212083152</c:v>
                </c:pt>
                <c:pt idx="5">
                  <c:v>-5.408468748031431</c:v>
                </c:pt>
                <c:pt idx="6">
                  <c:v>-6.295693821116453</c:v>
                </c:pt>
              </c:numCache>
            </c:numRef>
          </c:xVal>
          <c:yVal>
            <c:numRef>
              <c:f>'26'!$I$11:$I$17</c:f>
              <c:numCache>
                <c:formatCode>0.00</c:formatCode>
                <c:ptCount val="7"/>
                <c:pt idx="0">
                  <c:v>-0.0391523191144394</c:v>
                </c:pt>
                <c:pt idx="1">
                  <c:v>0.0173629553651038</c:v>
                </c:pt>
                <c:pt idx="2">
                  <c:v>0.0293859667315841</c:v>
                </c:pt>
                <c:pt idx="3">
                  <c:v>-0.0144860740443811</c:v>
                </c:pt>
                <c:pt idx="4">
                  <c:v>0.0584192120831526</c:v>
                </c:pt>
                <c:pt idx="5">
                  <c:v>-0.0515312519685684</c:v>
                </c:pt>
                <c:pt idx="6">
                  <c:v>-0.00430617888354767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36056"/>
        <c:axId val="2128026504"/>
      </c:scatterChart>
      <c:valAx>
        <c:axId val="212803605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026504"/>
        <c:crosses val="autoZero"/>
        <c:crossBetween val="midCat"/>
      </c:valAx>
      <c:valAx>
        <c:axId val="212802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03605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'27'!$F$5:$F$6</c:f>
              <c:numCache>
                <c:formatCode>0.0000</c:formatCode>
                <c:ptCount val="2"/>
                <c:pt idx="0">
                  <c:v>0.448280167301331</c:v>
                </c:pt>
                <c:pt idx="1">
                  <c:v>0.458705287471129</c:v>
                </c:pt>
              </c:numCache>
            </c:numRef>
          </c:xVal>
          <c:yVal>
            <c:numRef>
              <c:f>'27'!$B$5:$B$6</c:f>
              <c:numCache>
                <c:formatCode>0.00</c:formatCode>
                <c:ptCount val="2"/>
                <c:pt idx="0">
                  <c:v>0.232558139534884</c:v>
                </c:pt>
                <c:pt idx="1">
                  <c:v>0.227272727272727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'27'!$F$5:$F$17</c:f>
              <c:numCache>
                <c:formatCode>0.0000</c:formatCode>
                <c:ptCount val="13"/>
                <c:pt idx="0">
                  <c:v>0.448280167301331</c:v>
                </c:pt>
                <c:pt idx="1">
                  <c:v>0.458705287471129</c:v>
                </c:pt>
                <c:pt idx="2">
                  <c:v>0.464136338098509</c:v>
                </c:pt>
                <c:pt idx="3">
                  <c:v>0.469130407640928</c:v>
                </c:pt>
                <c:pt idx="4">
                  <c:v>0.498158436856234</c:v>
                </c:pt>
                <c:pt idx="5">
                  <c:v>0.507147762032587</c:v>
                </c:pt>
                <c:pt idx="6">
                  <c:v>0.518509270241589</c:v>
                </c:pt>
                <c:pt idx="7">
                  <c:v>0.531993258006119</c:v>
                </c:pt>
                <c:pt idx="8">
                  <c:v>0.544915412947126</c:v>
                </c:pt>
                <c:pt idx="9">
                  <c:v>0.556963605718211</c:v>
                </c:pt>
                <c:pt idx="10">
                  <c:v>0.575067107809477</c:v>
                </c:pt>
                <c:pt idx="11">
                  <c:v>0.596291903364755</c:v>
                </c:pt>
                <c:pt idx="12">
                  <c:v>0.615456645233786</c:v>
                </c:pt>
              </c:numCache>
            </c:numRef>
          </c:xVal>
          <c:yVal>
            <c:numRef>
              <c:f>'27'!$B$5:$B$17</c:f>
              <c:numCache>
                <c:formatCode>0.00</c:formatCode>
                <c:ptCount val="13"/>
                <c:pt idx="0">
                  <c:v>0.232558139534884</c:v>
                </c:pt>
                <c:pt idx="1">
                  <c:v>0.227272727272727</c:v>
                </c:pt>
                <c:pt idx="2">
                  <c:v>0.222222222222222</c:v>
                </c:pt>
                <c:pt idx="3">
                  <c:v>0.21978021978022</c:v>
                </c:pt>
                <c:pt idx="4">
                  <c:v>0.204918032786885</c:v>
                </c:pt>
                <c:pt idx="5">
                  <c:v>0.202020202020202</c:v>
                </c:pt>
                <c:pt idx="6">
                  <c:v>0.196078431372549</c:v>
                </c:pt>
                <c:pt idx="7">
                  <c:v>0.185185185185185</c:v>
                </c:pt>
                <c:pt idx="8">
                  <c:v>0.18348623853211</c:v>
                </c:pt>
                <c:pt idx="9">
                  <c:v>0.17825311942959</c:v>
                </c:pt>
                <c:pt idx="10">
                  <c:v>0.170648464163822</c:v>
                </c:pt>
                <c:pt idx="11">
                  <c:v>0.158730158730159</c:v>
                </c:pt>
                <c:pt idx="12">
                  <c:v>0.142857142857143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33048"/>
        <c:axId val="2127938984"/>
      </c:scatterChart>
      <c:valAx>
        <c:axId val="212793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938984"/>
        <c:crosses val="autoZero"/>
        <c:crossBetween val="midCat"/>
      </c:valAx>
      <c:valAx>
        <c:axId val="2127938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9330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'27'!$D$5:$D$6</c:f>
              <c:numCache>
                <c:formatCode>0.0000</c:formatCode>
                <c:ptCount val="2"/>
                <c:pt idx="0">
                  <c:v>0.4419</c:v>
                </c:pt>
                <c:pt idx="1">
                  <c:v>0.43355</c:v>
                </c:pt>
              </c:numCache>
            </c:numRef>
          </c:xVal>
          <c:yVal>
            <c:numRef>
              <c:f>'27'!$E$5:$E$6</c:f>
              <c:numCache>
                <c:formatCode>0.00</c:formatCode>
                <c:ptCount val="2"/>
                <c:pt idx="0">
                  <c:v>-4.3</c:v>
                </c:pt>
                <c:pt idx="1">
                  <c:v>-4.4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'27'!$D$5:$D$17</c:f>
              <c:numCache>
                <c:formatCode>0.0000</c:formatCode>
                <c:ptCount val="13"/>
                <c:pt idx="0">
                  <c:v>0.4419</c:v>
                </c:pt>
                <c:pt idx="1">
                  <c:v>0.43355</c:v>
                </c:pt>
                <c:pt idx="2">
                  <c:v>0.4292</c:v>
                </c:pt>
                <c:pt idx="3">
                  <c:v>0.4252</c:v>
                </c:pt>
                <c:pt idx="4">
                  <c:v>0.40195</c:v>
                </c:pt>
                <c:pt idx="5">
                  <c:v>0.39475</c:v>
                </c:pt>
                <c:pt idx="6">
                  <c:v>0.38565</c:v>
                </c:pt>
                <c:pt idx="7">
                  <c:v>0.37485</c:v>
                </c:pt>
                <c:pt idx="8">
                  <c:v>0.3645</c:v>
                </c:pt>
                <c:pt idx="9">
                  <c:v>0.35485</c:v>
                </c:pt>
                <c:pt idx="10">
                  <c:v>0.34035</c:v>
                </c:pt>
                <c:pt idx="11">
                  <c:v>0.32335</c:v>
                </c:pt>
                <c:pt idx="12">
                  <c:v>0.308</c:v>
                </c:pt>
              </c:numCache>
            </c:numRef>
          </c:xVal>
          <c:yVal>
            <c:numRef>
              <c:f>'27'!$E$5:$E$17</c:f>
              <c:numCache>
                <c:formatCode>0.00</c:formatCode>
                <c:ptCount val="13"/>
                <c:pt idx="0">
                  <c:v>-4.3</c:v>
                </c:pt>
                <c:pt idx="1">
                  <c:v>-4.4</c:v>
                </c:pt>
                <c:pt idx="2">
                  <c:v>-4.5</c:v>
                </c:pt>
                <c:pt idx="3">
                  <c:v>-4.55</c:v>
                </c:pt>
                <c:pt idx="4">
                  <c:v>-4.88</c:v>
                </c:pt>
                <c:pt idx="5">
                  <c:v>-4.95</c:v>
                </c:pt>
                <c:pt idx="6">
                  <c:v>-5.1</c:v>
                </c:pt>
                <c:pt idx="7">
                  <c:v>-5.4</c:v>
                </c:pt>
                <c:pt idx="8">
                  <c:v>-5.45</c:v>
                </c:pt>
                <c:pt idx="9">
                  <c:v>-5.61</c:v>
                </c:pt>
                <c:pt idx="10">
                  <c:v>-5.86</c:v>
                </c:pt>
                <c:pt idx="11">
                  <c:v>-6.300000000000001</c:v>
                </c:pt>
                <c:pt idx="12">
                  <c:v>-7.0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97784"/>
        <c:axId val="21278313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'27'!$D$5:$D$11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0.44190000000000007</c:v>
                      </c:pt>
                      <c:pt idx="1">
                        <c:v>0.43354999999999999</c:v>
                      </c:pt>
                      <c:pt idx="2">
                        <c:v>0.42919999999999991</c:v>
                      </c:pt>
                      <c:pt idx="3">
                        <c:v>0.42519999999999991</c:v>
                      </c:pt>
                      <c:pt idx="4">
                        <c:v>0.40194999999999992</c:v>
                      </c:pt>
                      <c:pt idx="5">
                        <c:v>0.39475000000000005</c:v>
                      </c:pt>
                      <c:pt idx="6">
                        <c:v>0.38564999999999994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'27'!$E$5:$E$11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-4.3</c:v>
                      </c:pt>
                      <c:pt idx="1">
                        <c:v>-4.4000000000000004</c:v>
                      </c:pt>
                      <c:pt idx="2">
                        <c:v>-4.5</c:v>
                      </c:pt>
                      <c:pt idx="3">
                        <c:v>-4.55</c:v>
                      </c:pt>
                      <c:pt idx="4">
                        <c:v>-4.88</c:v>
                      </c:pt>
                      <c:pt idx="5">
                        <c:v>-4.95</c:v>
                      </c:pt>
                      <c:pt idx="6">
                        <c:v>-5.0999999999999996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'27'!$D$12:$D$16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0.37485000000000002</c:v>
                      </c:pt>
                      <c:pt idx="1">
                        <c:v>0.36449999999999994</c:v>
                      </c:pt>
                      <c:pt idx="2">
                        <c:v>0.35485</c:v>
                      </c:pt>
                      <c:pt idx="3">
                        <c:v>0.34034999999999993</c:v>
                      </c:pt>
                      <c:pt idx="4">
                        <c:v>0.32334999999999992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'27'!$E$12:$E$16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-5.4</c:v>
                      </c:pt>
                      <c:pt idx="1">
                        <c:v>-5.45</c:v>
                      </c:pt>
                      <c:pt idx="2">
                        <c:v>-5.61</c:v>
                      </c:pt>
                      <c:pt idx="3">
                        <c:v>-5.86</c:v>
                      </c:pt>
                      <c:pt idx="4">
                        <c:v>-6.3000000000000007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789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831384"/>
        <c:crosses val="autoZero"/>
        <c:crossBetween val="midCat"/>
      </c:valAx>
      <c:valAx>
        <c:axId val="212783138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897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'27'!$G$5:$G$8</c:f>
              <c:numCache>
                <c:formatCode>0.0000</c:formatCode>
                <c:ptCount val="4"/>
                <c:pt idx="0">
                  <c:v>0.551719832698669</c:v>
                </c:pt>
                <c:pt idx="1">
                  <c:v>0.541294712528871</c:v>
                </c:pt>
                <c:pt idx="2">
                  <c:v>0.535863661901491</c:v>
                </c:pt>
                <c:pt idx="3">
                  <c:v>0.530869592359072</c:v>
                </c:pt>
              </c:numCache>
            </c:numRef>
          </c:xVal>
          <c:yVal>
            <c:numRef>
              <c:f>'27'!$I$5:$I$8</c:f>
              <c:numCache>
                <c:formatCode>0.00</c:formatCode>
                <c:ptCount val="4"/>
                <c:pt idx="0">
                  <c:v>0.0196404855703394</c:v>
                </c:pt>
                <c:pt idx="1">
                  <c:v>0.0206209264994239</c:v>
                </c:pt>
                <c:pt idx="2">
                  <c:v>-0.0248789827608062</c:v>
                </c:pt>
                <c:pt idx="3">
                  <c:v>-0.0235643727153603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'27'!$G$9:$G$14</c:f>
              <c:numCache>
                <c:formatCode>0.0000</c:formatCode>
                <c:ptCount val="6"/>
                <c:pt idx="0">
                  <c:v>0.501841563143766</c:v>
                </c:pt>
                <c:pt idx="1">
                  <c:v>0.492852237967413</c:v>
                </c:pt>
                <c:pt idx="2">
                  <c:v>0.481490729758411</c:v>
                </c:pt>
                <c:pt idx="3">
                  <c:v>0.468006741993881</c:v>
                </c:pt>
                <c:pt idx="4">
                  <c:v>0.455084587052874</c:v>
                </c:pt>
                <c:pt idx="5">
                  <c:v>0.443036394281789</c:v>
                </c:pt>
              </c:numCache>
            </c:numRef>
          </c:xVal>
          <c:yVal>
            <c:numRef>
              <c:f>'27'!$I$9:$I$14</c:f>
              <c:numCache>
                <c:formatCode>0.00</c:formatCode>
                <c:ptCount val="6"/>
                <c:pt idx="0">
                  <c:v>-0.0303348921634594</c:v>
                </c:pt>
                <c:pt idx="1">
                  <c:v>0.00933504757410119</c:v>
                </c:pt>
                <c:pt idx="2">
                  <c:v>0.0052506804165624</c:v>
                </c:pt>
                <c:pt idx="3">
                  <c:v>-0.110029283668041</c:v>
                </c:pt>
                <c:pt idx="4">
                  <c:v>0.0299880130401435</c:v>
                </c:pt>
                <c:pt idx="5">
                  <c:v>0.0598773125648604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59496"/>
        <c:axId val="2127739448"/>
      </c:scatterChart>
      <c:valAx>
        <c:axId val="212775949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739448"/>
        <c:crosses val="autoZero"/>
        <c:crossBetween val="midCat"/>
      </c:valAx>
      <c:valAx>
        <c:axId val="2127739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75949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'27'!$H$5:$H$6</c:f>
              <c:numCache>
                <c:formatCode>0.00</c:formatCode>
                <c:ptCount val="2"/>
                <c:pt idx="0">
                  <c:v>-4.31964048557034</c:v>
                </c:pt>
                <c:pt idx="1">
                  <c:v>-4.420620926499424</c:v>
                </c:pt>
              </c:numCache>
            </c:numRef>
          </c:xVal>
          <c:yVal>
            <c:numRef>
              <c:f>'27'!$I$5:$I$6</c:f>
              <c:numCache>
                <c:formatCode>0.00</c:formatCode>
                <c:ptCount val="2"/>
                <c:pt idx="0">
                  <c:v>0.0196404855703394</c:v>
                </c:pt>
                <c:pt idx="1">
                  <c:v>0.0206209264994239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'27'!$H$5:$H$17</c:f>
              <c:numCache>
                <c:formatCode>0.00</c:formatCode>
                <c:ptCount val="13"/>
                <c:pt idx="0">
                  <c:v>-4.31964048557034</c:v>
                </c:pt>
                <c:pt idx="1">
                  <c:v>-4.420620926499424</c:v>
                </c:pt>
                <c:pt idx="2">
                  <c:v>-4.475121017239194</c:v>
                </c:pt>
                <c:pt idx="3">
                  <c:v>-4.52643562728464</c:v>
                </c:pt>
                <c:pt idx="4">
                  <c:v>-4.84966510783654</c:v>
                </c:pt>
                <c:pt idx="5">
                  <c:v>-4.959335047574101</c:v>
                </c:pt>
                <c:pt idx="6">
                  <c:v>-5.105250680416562</c:v>
                </c:pt>
                <c:pt idx="7">
                  <c:v>-5.289970716331959</c:v>
                </c:pt>
                <c:pt idx="8">
                  <c:v>-5.479988013040143</c:v>
                </c:pt>
                <c:pt idx="9">
                  <c:v>-5.66987731256486</c:v>
                </c:pt>
                <c:pt idx="10">
                  <c:v>-5.981305227400635</c:v>
                </c:pt>
                <c:pt idx="11">
                  <c:v>-6.392994070053443</c:v>
                </c:pt>
                <c:pt idx="12">
                  <c:v>-6.816639907154405</c:v>
                </c:pt>
              </c:numCache>
            </c:numRef>
          </c:xVal>
          <c:yVal>
            <c:numRef>
              <c:f>'27'!$I$5:$I$17</c:f>
              <c:numCache>
                <c:formatCode>0.00</c:formatCode>
                <c:ptCount val="13"/>
                <c:pt idx="0">
                  <c:v>0.0196404855703394</c:v>
                </c:pt>
                <c:pt idx="1">
                  <c:v>0.0206209264994239</c:v>
                </c:pt>
                <c:pt idx="2">
                  <c:v>-0.0248789827608062</c:v>
                </c:pt>
                <c:pt idx="3">
                  <c:v>-0.0235643727153603</c:v>
                </c:pt>
                <c:pt idx="4">
                  <c:v>-0.0303348921634594</c:v>
                </c:pt>
                <c:pt idx="5">
                  <c:v>0.00933504757410119</c:v>
                </c:pt>
                <c:pt idx="6">
                  <c:v>0.0052506804165624</c:v>
                </c:pt>
                <c:pt idx="7">
                  <c:v>-0.110029283668041</c:v>
                </c:pt>
                <c:pt idx="8">
                  <c:v>0.0299880130401435</c:v>
                </c:pt>
                <c:pt idx="9">
                  <c:v>0.0598773125648604</c:v>
                </c:pt>
                <c:pt idx="10">
                  <c:v>0.121305227400636</c:v>
                </c:pt>
                <c:pt idx="11">
                  <c:v>0.0929940700534422</c:v>
                </c:pt>
                <c:pt idx="12">
                  <c:v>-0.183360092845595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665256"/>
        <c:axId val="2127650904"/>
      </c:scatterChart>
      <c:valAx>
        <c:axId val="212766525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650904"/>
        <c:crosses val="autoZero"/>
        <c:crossBetween val="midCat"/>
      </c:valAx>
      <c:valAx>
        <c:axId val="2127650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66525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'3'!$G$7:$G$14</c:f>
              <c:numCache>
                <c:formatCode>0.0000</c:formatCode>
                <c:ptCount val="8"/>
                <c:pt idx="0">
                  <c:v>0.995340690381848</c:v>
                </c:pt>
                <c:pt idx="1">
                  <c:v>0.985560531997973</c:v>
                </c:pt>
                <c:pt idx="2">
                  <c:v>0.975500940517415</c:v>
                </c:pt>
                <c:pt idx="3">
                  <c:v>0.96194843532833</c:v>
                </c:pt>
                <c:pt idx="4">
                  <c:v>0.950771111461044</c:v>
                </c:pt>
                <c:pt idx="5">
                  <c:v>0.941549819270533</c:v>
                </c:pt>
                <c:pt idx="6">
                  <c:v>0.924085250727898</c:v>
                </c:pt>
                <c:pt idx="7">
                  <c:v>0.887619231610876</c:v>
                </c:pt>
              </c:numCache>
            </c:numRef>
          </c:xVal>
          <c:yVal>
            <c:numRef>
              <c:f>'3'!$I$7:$I$14</c:f>
              <c:numCache>
                <c:formatCode>0.00</c:formatCode>
                <c:ptCount val="8"/>
                <c:pt idx="0">
                  <c:v>2.889804761250295</c:v>
                </c:pt>
                <c:pt idx="1">
                  <c:v>2.763313905282694</c:v>
                </c:pt>
                <c:pt idx="2">
                  <c:v>2.548544769569183</c:v>
                </c:pt>
                <c:pt idx="3">
                  <c:v>2.217280508713654</c:v>
                </c:pt>
                <c:pt idx="4">
                  <c:v>1.768617546682194</c:v>
                </c:pt>
                <c:pt idx="5">
                  <c:v>1.593528832463513</c:v>
                </c:pt>
                <c:pt idx="6">
                  <c:v>0.931741149206987</c:v>
                </c:pt>
                <c:pt idx="7">
                  <c:v>0.42368921284335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D4F-4568-B3BC-8B4FE811802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'3'!$G$15:$G$20</c:f>
              <c:numCache>
                <c:formatCode>0.0000</c:formatCode>
                <c:ptCount val="6"/>
                <c:pt idx="0">
                  <c:v>0.866661749359714</c:v>
                </c:pt>
                <c:pt idx="1">
                  <c:v>0.823349619373979</c:v>
                </c:pt>
                <c:pt idx="2">
                  <c:v>0.756425392718603</c:v>
                </c:pt>
                <c:pt idx="3">
                  <c:v>0.665889069393584</c:v>
                </c:pt>
                <c:pt idx="4">
                  <c:v>0.624393254536283</c:v>
                </c:pt>
                <c:pt idx="5">
                  <c:v>0.546710853658643</c:v>
                </c:pt>
              </c:numCache>
            </c:numRef>
          </c:xVal>
          <c:yVal>
            <c:numRef>
              <c:f>'3'!$I$15:$I$20</c:f>
              <c:numCache>
                <c:formatCode>0.00</c:formatCode>
                <c:ptCount val="6"/>
                <c:pt idx="0">
                  <c:v>0.207396979817154</c:v>
                </c:pt>
                <c:pt idx="1">
                  <c:v>-0.0821774989779897</c:v>
                </c:pt>
                <c:pt idx="2">
                  <c:v>-0.403982688645122</c:v>
                </c:pt>
                <c:pt idx="3">
                  <c:v>-0.304654815047804</c:v>
                </c:pt>
                <c:pt idx="4">
                  <c:v>0.0152439178249883</c:v>
                </c:pt>
                <c:pt idx="5">
                  <c:v>0.694858812549736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D4F-4568-B3BC-8B4FE8118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421976"/>
        <c:axId val="2141394360"/>
      </c:scatterChart>
      <c:valAx>
        <c:axId val="2141421976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394360"/>
        <c:crosses val="autoZero"/>
        <c:crossBetween val="midCat"/>
      </c:valAx>
      <c:valAx>
        <c:axId val="2141394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4219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'3'!$H$7:$H$14</c:f>
              <c:numCache>
                <c:formatCode>0.00</c:formatCode>
                <c:ptCount val="8"/>
                <c:pt idx="0">
                  <c:v>-3.099804761250295</c:v>
                </c:pt>
                <c:pt idx="1">
                  <c:v>-3.133313905282694</c:v>
                </c:pt>
                <c:pt idx="2">
                  <c:v>-3.168544769569183</c:v>
                </c:pt>
                <c:pt idx="3">
                  <c:v>-3.217280508713654</c:v>
                </c:pt>
                <c:pt idx="4">
                  <c:v>-3.258617546682194</c:v>
                </c:pt>
                <c:pt idx="5">
                  <c:v>-3.293528832463513</c:v>
                </c:pt>
                <c:pt idx="6">
                  <c:v>-3.361741149206987</c:v>
                </c:pt>
                <c:pt idx="7">
                  <c:v>-3.51368921284335</c:v>
                </c:pt>
              </c:numCache>
            </c:numRef>
          </c:xVal>
          <c:yVal>
            <c:numRef>
              <c:f>'3'!$I$7:$I$14</c:f>
              <c:numCache>
                <c:formatCode>0.00</c:formatCode>
                <c:ptCount val="8"/>
                <c:pt idx="0">
                  <c:v>2.889804761250295</c:v>
                </c:pt>
                <c:pt idx="1">
                  <c:v>2.763313905282694</c:v>
                </c:pt>
                <c:pt idx="2">
                  <c:v>2.548544769569183</c:v>
                </c:pt>
                <c:pt idx="3">
                  <c:v>2.217280508713654</c:v>
                </c:pt>
                <c:pt idx="4">
                  <c:v>1.768617546682194</c:v>
                </c:pt>
                <c:pt idx="5">
                  <c:v>1.593528832463513</c:v>
                </c:pt>
                <c:pt idx="6">
                  <c:v>0.931741149206987</c:v>
                </c:pt>
                <c:pt idx="7">
                  <c:v>0.42368921284335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1-46F6-A3E5-1147D72A2B7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'3'!$H$15:$H$20</c:f>
              <c:numCache>
                <c:formatCode>0.00</c:formatCode>
                <c:ptCount val="6"/>
                <c:pt idx="0">
                  <c:v>-3.607396979817154</c:v>
                </c:pt>
                <c:pt idx="1">
                  <c:v>-3.81782250102201</c:v>
                </c:pt>
                <c:pt idx="2">
                  <c:v>-4.196017311354877</c:v>
                </c:pt>
                <c:pt idx="3">
                  <c:v>-4.845345184952196</c:v>
                </c:pt>
                <c:pt idx="4">
                  <c:v>-5.215243917824988</c:v>
                </c:pt>
                <c:pt idx="5">
                  <c:v>-6.084858812549736</c:v>
                </c:pt>
              </c:numCache>
            </c:numRef>
          </c:xVal>
          <c:yVal>
            <c:numRef>
              <c:f>'3'!$I$15:$I$20</c:f>
              <c:numCache>
                <c:formatCode>0.00</c:formatCode>
                <c:ptCount val="6"/>
                <c:pt idx="0">
                  <c:v>0.207396979817154</c:v>
                </c:pt>
                <c:pt idx="1">
                  <c:v>-0.0821774989779897</c:v>
                </c:pt>
                <c:pt idx="2">
                  <c:v>-0.403982688645122</c:v>
                </c:pt>
                <c:pt idx="3">
                  <c:v>-0.304654815047804</c:v>
                </c:pt>
                <c:pt idx="4">
                  <c:v>0.0152439178249883</c:v>
                </c:pt>
                <c:pt idx="5">
                  <c:v>0.694858812549736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981-46F6-A3E5-1147D72A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29224"/>
        <c:axId val="2130411848"/>
      </c:scatterChart>
      <c:valAx>
        <c:axId val="2130429224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411848"/>
        <c:crosses val="autoZero"/>
        <c:crossBetween val="midCat"/>
      </c:valAx>
      <c:valAx>
        <c:axId val="2130411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42922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'4'!$F$8:$F$12</c:f>
              <c:numCache>
                <c:formatCode>0.0000</c:formatCode>
                <c:ptCount val="5"/>
                <c:pt idx="0">
                  <c:v>0.00393017695109432</c:v>
                </c:pt>
                <c:pt idx="1">
                  <c:v>0.0115103051807961</c:v>
                </c:pt>
                <c:pt idx="2">
                  <c:v>0.0208318142200239</c:v>
                </c:pt>
                <c:pt idx="3">
                  <c:v>0.0353774656878298</c:v>
                </c:pt>
                <c:pt idx="4">
                  <c:v>0.0700002135478186</c:v>
                </c:pt>
              </c:numCache>
            </c:numRef>
          </c:xVal>
          <c:yVal>
            <c:numRef>
              <c:f>'4'!$B$8:$B$12</c:f>
              <c:numCache>
                <c:formatCode>0.00</c:formatCode>
                <c:ptCount val="5"/>
                <c:pt idx="0">
                  <c:v>3.703703703703703</c:v>
                </c:pt>
                <c:pt idx="1">
                  <c:v>2.564102564102564</c:v>
                </c:pt>
                <c:pt idx="2">
                  <c:v>1.754385964912281</c:v>
                </c:pt>
                <c:pt idx="3">
                  <c:v>1.111111111111111</c:v>
                </c:pt>
                <c:pt idx="4">
                  <c:v>0.442477876106195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39-4AF9-8116-342502994CB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'4'!$F$13:$F$16</c:f>
              <c:numCache>
                <c:formatCode>0.0000</c:formatCode>
                <c:ptCount val="4"/>
                <c:pt idx="0">
                  <c:v>0.0966330965170404</c:v>
                </c:pt>
                <c:pt idx="1">
                  <c:v>0.14211386589525</c:v>
                </c:pt>
                <c:pt idx="2">
                  <c:v>0.184521610315473</c:v>
                </c:pt>
                <c:pt idx="3">
                  <c:v>0.213408044920553</c:v>
                </c:pt>
              </c:numCache>
            </c:numRef>
          </c:xVal>
          <c:yVal>
            <c:numRef>
              <c:f>'4'!$B$13:$B$16</c:f>
              <c:numCache>
                <c:formatCode>0.00</c:formatCode>
                <c:ptCount val="4"/>
                <c:pt idx="0">
                  <c:v>0.357142857142857</c:v>
                </c:pt>
                <c:pt idx="1">
                  <c:v>0.293255131964809</c:v>
                </c:pt>
                <c:pt idx="2">
                  <c:v>0.256410256410256</c:v>
                </c:pt>
                <c:pt idx="3">
                  <c:v>0.24390243902439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39-4AF9-8116-342502994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10728"/>
        <c:axId val="2031718520"/>
      </c:scatterChart>
      <c:valAx>
        <c:axId val="2031810728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18520"/>
        <c:crosses val="autoZero"/>
        <c:crossBetween val="midCat"/>
        <c:majorUnit val="0.1"/>
      </c:valAx>
      <c:valAx>
        <c:axId val="2031718520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810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'4'!$D$8:$D$12</c:f>
              <c:numCache>
                <c:formatCode>0.0000</c:formatCode>
                <c:ptCount val="5"/>
                <c:pt idx="0">
                  <c:v>0.4862</c:v>
                </c:pt>
                <c:pt idx="1">
                  <c:v>0.4825</c:v>
                </c:pt>
                <c:pt idx="2">
                  <c:v>0.47795</c:v>
                </c:pt>
                <c:pt idx="3">
                  <c:v>0.47085</c:v>
                </c:pt>
                <c:pt idx="4">
                  <c:v>0.45395</c:v>
                </c:pt>
              </c:numCache>
            </c:numRef>
          </c:xVal>
          <c:yVal>
            <c:numRef>
              <c:f>'4'!$E$8:$E$12</c:f>
              <c:numCache>
                <c:formatCode>0.00</c:formatCode>
                <c:ptCount val="5"/>
                <c:pt idx="0">
                  <c:v>-0.27</c:v>
                </c:pt>
                <c:pt idx="1">
                  <c:v>-0.39</c:v>
                </c:pt>
                <c:pt idx="2">
                  <c:v>-0.57</c:v>
                </c:pt>
                <c:pt idx="3">
                  <c:v>-0.9</c:v>
                </c:pt>
                <c:pt idx="4">
                  <c:v>-2.26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8B-49C5-9A5E-7C76D9E3BBB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'4'!$D$13:$D$16</c:f>
              <c:numCache>
                <c:formatCode>0.0000</c:formatCode>
                <c:ptCount val="4"/>
                <c:pt idx="0">
                  <c:v>0.44095</c:v>
                </c:pt>
                <c:pt idx="1">
                  <c:v>0.41875</c:v>
                </c:pt>
                <c:pt idx="2">
                  <c:v>0.39805</c:v>
                </c:pt>
                <c:pt idx="3">
                  <c:v>0.38395</c:v>
                </c:pt>
              </c:numCache>
            </c:numRef>
          </c:xVal>
          <c:yVal>
            <c:numRef>
              <c:f>'4'!$E$13:$E$16</c:f>
              <c:numCache>
                <c:formatCode>0.00</c:formatCode>
                <c:ptCount val="4"/>
                <c:pt idx="0">
                  <c:v>-2.8</c:v>
                </c:pt>
                <c:pt idx="1">
                  <c:v>-3.410000000000001</c:v>
                </c:pt>
                <c:pt idx="2">
                  <c:v>-3.899999999999999</c:v>
                </c:pt>
                <c:pt idx="3">
                  <c:v>-4.1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8B-49C5-9A5E-7C76D9E3B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99016"/>
        <c:axId val="2032107384"/>
      </c:scatterChart>
      <c:valAx>
        <c:axId val="203209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107384"/>
        <c:crosses val="autoZero"/>
        <c:crossBetween val="midCat"/>
      </c:valAx>
      <c:valAx>
        <c:axId val="203210738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0990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'4'!$G$7:$G$12</c:f>
              <c:numCache>
                <c:formatCode>0.0000</c:formatCode>
                <c:ptCount val="6"/>
                <c:pt idx="0">
                  <c:v>1.003445082948075</c:v>
                </c:pt>
                <c:pt idx="1">
                  <c:v>0.996069823048906</c:v>
                </c:pt>
                <c:pt idx="2">
                  <c:v>0.988489694819204</c:v>
                </c:pt>
                <c:pt idx="3">
                  <c:v>0.979168185779976</c:v>
                </c:pt>
                <c:pt idx="4">
                  <c:v>0.96462253431217</c:v>
                </c:pt>
                <c:pt idx="5">
                  <c:v>0.929999786452181</c:v>
                </c:pt>
              </c:numCache>
            </c:numRef>
          </c:xVal>
          <c:yVal>
            <c:numRef>
              <c:f>'4'!$I$7:$I$12</c:f>
              <c:numCache>
                <c:formatCode>0.00</c:formatCode>
                <c:ptCount val="6"/>
                <c:pt idx="0">
                  <c:v>2.032629187750803</c:v>
                </c:pt>
                <c:pt idx="1">
                  <c:v>1.989584088744109</c:v>
                </c:pt>
                <c:pt idx="2">
                  <c:v>1.908868328248548</c:v>
                </c:pt>
                <c:pt idx="3">
                  <c:v>1.7790909460151</c:v>
                </c:pt>
                <c:pt idx="4">
                  <c:v>1.531998776939864</c:v>
                </c:pt>
                <c:pt idx="5">
                  <c:v>0.395045611546119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935-47E5-BE1B-43AEEAE5B96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'4'!$G$13:$G$16</c:f>
              <c:numCache>
                <c:formatCode>0.0000</c:formatCode>
                <c:ptCount val="4"/>
                <c:pt idx="0">
                  <c:v>0.90336690348296</c:v>
                </c:pt>
                <c:pt idx="1">
                  <c:v>0.85788613410475</c:v>
                </c:pt>
                <c:pt idx="2">
                  <c:v>0.815478389684527</c:v>
                </c:pt>
                <c:pt idx="3">
                  <c:v>0.786591955079447</c:v>
                </c:pt>
              </c:numCache>
            </c:numRef>
          </c:xVal>
          <c:yVal>
            <c:numRef>
              <c:f>'4'!$I$13:$I$16</c:f>
              <c:numCache>
                <c:formatCode>0.00</c:formatCode>
                <c:ptCount val="4"/>
                <c:pt idx="0">
                  <c:v>0.0565733044221015</c:v>
                </c:pt>
                <c:pt idx="1">
                  <c:v>-0.128015523122534</c:v>
                </c:pt>
                <c:pt idx="2">
                  <c:v>-0.0887857721735878</c:v>
                </c:pt>
                <c:pt idx="3">
                  <c:v>0.181488569104991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935-47E5-BE1B-43AEEAE5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252360"/>
        <c:axId val="2141241560"/>
      </c:scatterChart>
      <c:valAx>
        <c:axId val="2141252360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241560"/>
        <c:crosses val="autoZero"/>
        <c:crossBetween val="midCat"/>
      </c:valAx>
      <c:valAx>
        <c:axId val="2141241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25236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'4'!$H$8:$H$12</c:f>
              <c:numCache>
                <c:formatCode>0.00</c:formatCode>
                <c:ptCount val="5"/>
                <c:pt idx="0">
                  <c:v>-2.25958408874411</c:v>
                </c:pt>
                <c:pt idx="1">
                  <c:v>-2.298868328248548</c:v>
                </c:pt>
                <c:pt idx="2">
                  <c:v>-2.3490909460151</c:v>
                </c:pt>
                <c:pt idx="3">
                  <c:v>-2.431998776939864</c:v>
                </c:pt>
                <c:pt idx="4">
                  <c:v>-2.655045611546119</c:v>
                </c:pt>
              </c:numCache>
            </c:numRef>
          </c:xVal>
          <c:yVal>
            <c:numRef>
              <c:f>'4'!$I$8:$I$12</c:f>
              <c:numCache>
                <c:formatCode>0.00</c:formatCode>
                <c:ptCount val="5"/>
                <c:pt idx="0">
                  <c:v>1.989584088744109</c:v>
                </c:pt>
                <c:pt idx="1">
                  <c:v>1.908868328248548</c:v>
                </c:pt>
                <c:pt idx="2">
                  <c:v>1.7790909460151</c:v>
                </c:pt>
                <c:pt idx="3">
                  <c:v>1.531998776939864</c:v>
                </c:pt>
                <c:pt idx="4">
                  <c:v>0.395045611546119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9A-44D8-AD85-330148431CF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'4'!$H$13:$H$16</c:f>
              <c:numCache>
                <c:formatCode>0.00</c:formatCode>
                <c:ptCount val="4"/>
                <c:pt idx="0">
                  <c:v>-2.856573304422101</c:v>
                </c:pt>
                <c:pt idx="1">
                  <c:v>-3.281984476877466</c:v>
                </c:pt>
                <c:pt idx="2">
                  <c:v>-3.811214227826412</c:v>
                </c:pt>
                <c:pt idx="3">
                  <c:v>-4.281488569104991</c:v>
                </c:pt>
              </c:numCache>
            </c:numRef>
          </c:xVal>
          <c:yVal>
            <c:numRef>
              <c:f>'4'!$I$13:$I$16</c:f>
              <c:numCache>
                <c:formatCode>0.00</c:formatCode>
                <c:ptCount val="4"/>
                <c:pt idx="0">
                  <c:v>0.0565733044221015</c:v>
                </c:pt>
                <c:pt idx="1">
                  <c:v>-0.128015523122534</c:v>
                </c:pt>
                <c:pt idx="2">
                  <c:v>-0.0887857721735878</c:v>
                </c:pt>
                <c:pt idx="3">
                  <c:v>0.181488569104991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9A-44D8-AD85-33014843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343800"/>
        <c:axId val="2130330280"/>
      </c:scatterChart>
      <c:valAx>
        <c:axId val="2130343800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330280"/>
        <c:crosses val="autoZero"/>
        <c:crossBetween val="midCat"/>
      </c:valAx>
      <c:valAx>
        <c:axId val="2130330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34380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'5'!$F$6:$F$12</c:f>
              <c:numCache>
                <c:formatCode>0.0000</c:formatCode>
                <c:ptCount val="7"/>
                <c:pt idx="0">
                  <c:v>0.00342828276871754</c:v>
                </c:pt>
                <c:pt idx="1">
                  <c:v>0.014576656598097</c:v>
                </c:pt>
                <c:pt idx="2">
                  <c:v>0.0346437294909799</c:v>
                </c:pt>
                <c:pt idx="3">
                  <c:v>0.052666933848477</c:v>
                </c:pt>
                <c:pt idx="4">
                  <c:v>0.0694823977077914</c:v>
                </c:pt>
                <c:pt idx="5">
                  <c:v>0.0925223702885087</c:v>
                </c:pt>
                <c:pt idx="6">
                  <c:v>0.128661682118747</c:v>
                </c:pt>
              </c:numCache>
            </c:numRef>
          </c:xVal>
          <c:yVal>
            <c:numRef>
              <c:f>'5'!$B$6:$B$12</c:f>
              <c:numCache>
                <c:formatCode>0.00</c:formatCode>
                <c:ptCount val="7"/>
                <c:pt idx="0">
                  <c:v>4.761904761904762</c:v>
                </c:pt>
                <c:pt idx="1">
                  <c:v>3.125</c:v>
                </c:pt>
                <c:pt idx="2">
                  <c:v>1.388888888888889</c:v>
                </c:pt>
                <c:pt idx="3">
                  <c:v>0.833333333333333</c:v>
                </c:pt>
                <c:pt idx="4">
                  <c:v>0.505050505050505</c:v>
                </c:pt>
                <c:pt idx="5">
                  <c:v>0.4</c:v>
                </c:pt>
                <c:pt idx="6">
                  <c:v>0.321543408360129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2C-4591-A3F6-DD28B0D9503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'5'!$F$13:$F$17</c:f>
              <c:numCache>
                <c:formatCode>0.0000</c:formatCode>
                <c:ptCount val="5"/>
                <c:pt idx="0">
                  <c:v>0.166380346908148</c:v>
                </c:pt>
                <c:pt idx="1">
                  <c:v>0.236800908263728</c:v>
                </c:pt>
                <c:pt idx="2">
                  <c:v>0.324408545939602</c:v>
                </c:pt>
                <c:pt idx="3">
                  <c:v>0.390369757763431</c:v>
                </c:pt>
                <c:pt idx="4">
                  <c:v>0.505755426897509</c:v>
                </c:pt>
              </c:numCache>
            </c:numRef>
          </c:xVal>
          <c:yVal>
            <c:numRef>
              <c:f>'5'!$B$13:$B$17</c:f>
              <c:numCache>
                <c:formatCode>0.00</c:formatCode>
                <c:ptCount val="5"/>
                <c:pt idx="0">
                  <c:v>0.284090909090909</c:v>
                </c:pt>
                <c:pt idx="1">
                  <c:v>0.24330900243309</c:v>
                </c:pt>
                <c:pt idx="2">
                  <c:v>0.208333333333333</c:v>
                </c:pt>
                <c:pt idx="3">
                  <c:v>0.178571428571429</c:v>
                </c:pt>
                <c:pt idx="4">
                  <c:v>0.137931034482759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2C-4591-A3F6-DD28B0D9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88232"/>
        <c:axId val="2032082120"/>
      </c:scatterChart>
      <c:valAx>
        <c:axId val="2032088232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082120"/>
        <c:crosses val="autoZero"/>
        <c:crossBetween val="midCat"/>
        <c:majorUnit val="0.1"/>
      </c:valAx>
      <c:valAx>
        <c:axId val="2032082120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0882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'5'!$D$6:$D$12</c:f>
              <c:numCache>
                <c:formatCode>0.0000</c:formatCode>
                <c:ptCount val="7"/>
                <c:pt idx="0">
                  <c:v>0.53635</c:v>
                </c:pt>
                <c:pt idx="1">
                  <c:v>0.53035</c:v>
                </c:pt>
                <c:pt idx="2">
                  <c:v>0.51955</c:v>
                </c:pt>
                <c:pt idx="3">
                  <c:v>0.50985</c:v>
                </c:pt>
                <c:pt idx="4">
                  <c:v>0.5008</c:v>
                </c:pt>
                <c:pt idx="5">
                  <c:v>0.4884</c:v>
                </c:pt>
                <c:pt idx="6">
                  <c:v>0.46895</c:v>
                </c:pt>
              </c:numCache>
            </c:numRef>
          </c:xVal>
          <c:yVal>
            <c:numRef>
              <c:f>'5'!$E$6:$E$12</c:f>
              <c:numCache>
                <c:formatCode>0.00</c:formatCode>
                <c:ptCount val="7"/>
                <c:pt idx="0">
                  <c:v>-0.21</c:v>
                </c:pt>
                <c:pt idx="1">
                  <c:v>-0.32</c:v>
                </c:pt>
                <c:pt idx="2">
                  <c:v>-0.72</c:v>
                </c:pt>
                <c:pt idx="3">
                  <c:v>-1.2</c:v>
                </c:pt>
                <c:pt idx="4">
                  <c:v>-1.98</c:v>
                </c:pt>
                <c:pt idx="5">
                  <c:v>-2.5</c:v>
                </c:pt>
                <c:pt idx="6">
                  <c:v>-3.11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D3-4655-A3DC-A4197F9372F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'5'!$D$13:$D$17</c:f>
              <c:numCache>
                <c:formatCode>0.0000</c:formatCode>
                <c:ptCount val="5"/>
                <c:pt idx="0">
                  <c:v>0.44865</c:v>
                </c:pt>
                <c:pt idx="1">
                  <c:v>0.41075</c:v>
                </c:pt>
                <c:pt idx="2">
                  <c:v>0.3636</c:v>
                </c:pt>
                <c:pt idx="3">
                  <c:v>0.3281</c:v>
                </c:pt>
                <c:pt idx="4">
                  <c:v>0.266</c:v>
                </c:pt>
              </c:numCache>
            </c:numRef>
          </c:xVal>
          <c:yVal>
            <c:numRef>
              <c:f>'5'!$E$13:$E$17</c:f>
              <c:numCache>
                <c:formatCode>0.00</c:formatCode>
                <c:ptCount val="5"/>
                <c:pt idx="0">
                  <c:v>-3.52</c:v>
                </c:pt>
                <c:pt idx="1">
                  <c:v>-4.11</c:v>
                </c:pt>
                <c:pt idx="2">
                  <c:v>-4.8</c:v>
                </c:pt>
                <c:pt idx="3">
                  <c:v>-5.6</c:v>
                </c:pt>
                <c:pt idx="4">
                  <c:v>-7.25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D3-4655-A3DC-A4197F937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22552"/>
        <c:axId val="2032012456"/>
      </c:scatterChart>
      <c:valAx>
        <c:axId val="203202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012456"/>
        <c:crosses val="autoZero"/>
        <c:crossBetween val="midCat"/>
      </c:valAx>
      <c:valAx>
        <c:axId val="2032012456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022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'5'!$G$6:$G$12</c:f>
              <c:numCache>
                <c:formatCode>0.0000</c:formatCode>
                <c:ptCount val="7"/>
                <c:pt idx="0">
                  <c:v>0.996571717231282</c:v>
                </c:pt>
                <c:pt idx="1">
                  <c:v>0.985423343401903</c:v>
                </c:pt>
                <c:pt idx="2">
                  <c:v>0.96535627050902</c:v>
                </c:pt>
                <c:pt idx="3">
                  <c:v>0.947333066151523</c:v>
                </c:pt>
                <c:pt idx="4">
                  <c:v>0.930517602292209</c:v>
                </c:pt>
                <c:pt idx="5">
                  <c:v>0.907477629711491</c:v>
                </c:pt>
                <c:pt idx="6">
                  <c:v>0.871338317881252</c:v>
                </c:pt>
              </c:numCache>
            </c:numRef>
          </c:xVal>
          <c:yVal>
            <c:numRef>
              <c:f>'5'!$I$6:$I$12</c:f>
              <c:numCache>
                <c:formatCode>0.00</c:formatCode>
                <c:ptCount val="7"/>
                <c:pt idx="0">
                  <c:v>2.664673303437566</c:v>
                </c:pt>
                <c:pt idx="1">
                  <c:v>2.594621454685761</c:v>
                </c:pt>
                <c:pt idx="2">
                  <c:v>2.269397830047555</c:v>
                </c:pt>
                <c:pt idx="3">
                  <c:v>1.859905812820598</c:v>
                </c:pt>
                <c:pt idx="4">
                  <c:v>1.148755674163056</c:v>
                </c:pt>
                <c:pt idx="5">
                  <c:v>0.728282380736414</c:v>
                </c:pt>
                <c:pt idx="6">
                  <c:v>0.28782007865945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F5-4F11-A40F-D491444BAE4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'5'!$G$13:$G$17</c:f>
              <c:numCache>
                <c:formatCode>0.0000</c:formatCode>
                <c:ptCount val="5"/>
                <c:pt idx="0">
                  <c:v>0.833619653091852</c:v>
                </c:pt>
                <c:pt idx="1">
                  <c:v>0.763199091736271</c:v>
                </c:pt>
                <c:pt idx="2">
                  <c:v>0.675591454060398</c:v>
                </c:pt>
                <c:pt idx="3">
                  <c:v>0.609630242236569</c:v>
                </c:pt>
                <c:pt idx="4">
                  <c:v>0.494244573102491</c:v>
                </c:pt>
              </c:numCache>
            </c:numRef>
          </c:xVal>
          <c:yVal>
            <c:numRef>
              <c:f>'5'!$I$13:$I$17</c:f>
              <c:numCache>
                <c:formatCode>0.00</c:formatCode>
                <c:ptCount val="5"/>
                <c:pt idx="0">
                  <c:v>0.0748594980988639</c:v>
                </c:pt>
                <c:pt idx="1">
                  <c:v>-0.078681985436015</c:v>
                </c:pt>
                <c:pt idx="2">
                  <c:v>-0.0514404590873916</c:v>
                </c:pt>
                <c:pt idx="3">
                  <c:v>-0.116947909876663</c:v>
                </c:pt>
                <c:pt idx="4">
                  <c:v>0.266958123945585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2F5-4F11-A40F-D491444BA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80808"/>
        <c:axId val="2031767624"/>
      </c:scatterChart>
      <c:valAx>
        <c:axId val="2031780808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67624"/>
        <c:crosses val="autoZero"/>
        <c:crossBetween val="midCat"/>
      </c:valAx>
      <c:valAx>
        <c:axId val="2031767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8080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'1'!$D$5:$D$12</c:f>
              <c:numCache>
                <c:formatCode>0.0000</c:formatCode>
                <c:ptCount val="8"/>
                <c:pt idx="0">
                  <c:v>1.05805</c:v>
                </c:pt>
                <c:pt idx="1">
                  <c:v>1.0474</c:v>
                </c:pt>
                <c:pt idx="2">
                  <c:v>1.03595</c:v>
                </c:pt>
                <c:pt idx="3">
                  <c:v>1.02385</c:v>
                </c:pt>
                <c:pt idx="4">
                  <c:v>1.00585</c:v>
                </c:pt>
                <c:pt idx="5">
                  <c:v>0.99575</c:v>
                </c:pt>
                <c:pt idx="6">
                  <c:v>0.9791</c:v>
                </c:pt>
                <c:pt idx="7">
                  <c:v>0.9606</c:v>
                </c:pt>
              </c:numCache>
            </c:numRef>
          </c:xVal>
          <c:yVal>
            <c:numRef>
              <c:f>'1'!$E$5:$E$12</c:f>
              <c:numCache>
                <c:formatCode>0.00</c:formatCode>
                <c:ptCount val="8"/>
                <c:pt idx="0">
                  <c:v>-0.16</c:v>
                </c:pt>
                <c:pt idx="1">
                  <c:v>-0.41</c:v>
                </c:pt>
                <c:pt idx="2">
                  <c:v>-0.94</c:v>
                </c:pt>
                <c:pt idx="3">
                  <c:v>-1.68</c:v>
                </c:pt>
                <c:pt idx="4">
                  <c:v>-2.35</c:v>
                </c:pt>
                <c:pt idx="5">
                  <c:v>-2.68</c:v>
                </c:pt>
                <c:pt idx="6">
                  <c:v>-3.0</c:v>
                </c:pt>
                <c:pt idx="7">
                  <c:v>-3.22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'1'!$D$13:$D$17</c:f>
              <c:numCache>
                <c:formatCode>0.0000</c:formatCode>
                <c:ptCount val="5"/>
                <c:pt idx="0">
                  <c:v>0.9327</c:v>
                </c:pt>
                <c:pt idx="1">
                  <c:v>0.8399</c:v>
                </c:pt>
                <c:pt idx="2">
                  <c:v>0.7593</c:v>
                </c:pt>
                <c:pt idx="3">
                  <c:v>0.66435</c:v>
                </c:pt>
                <c:pt idx="4">
                  <c:v>0.49455</c:v>
                </c:pt>
              </c:numCache>
            </c:numRef>
          </c:xVal>
          <c:yVal>
            <c:numRef>
              <c:f>'1'!$E$13:$E$17</c:f>
              <c:numCache>
                <c:formatCode>0.00</c:formatCode>
                <c:ptCount val="5"/>
                <c:pt idx="0">
                  <c:v>-3.6</c:v>
                </c:pt>
                <c:pt idx="1">
                  <c:v>-4.58</c:v>
                </c:pt>
                <c:pt idx="2">
                  <c:v>-5.49</c:v>
                </c:pt>
                <c:pt idx="3">
                  <c:v>-6.31</c:v>
                </c:pt>
                <c:pt idx="4">
                  <c:v>-7.1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44744"/>
        <c:axId val="20369341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1.0580500000000002</c:v>
                      </c:pt>
                      <c:pt idx="1">
                        <c:v>1.0474000000000001</c:v>
                      </c:pt>
                      <c:pt idx="2">
                        <c:v>1.0359500000000001</c:v>
                      </c:pt>
                      <c:pt idx="3">
                        <c:v>1.0238499999999999</c:v>
                      </c:pt>
                      <c:pt idx="4">
                        <c:v>1.0058500000000001</c:v>
                      </c:pt>
                      <c:pt idx="5">
                        <c:v>0.99575000000000002</c:v>
                      </c:pt>
                      <c:pt idx="6">
                        <c:v>0.97909999999999997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-0.16</c:v>
                      </c:pt>
                      <c:pt idx="1">
                        <c:v>-0.41000000000000003</c:v>
                      </c:pt>
                      <c:pt idx="2">
                        <c:v>-0.94000000000000006</c:v>
                      </c:pt>
                      <c:pt idx="3">
                        <c:v>-1.68</c:v>
                      </c:pt>
                      <c:pt idx="4">
                        <c:v>-2.35</c:v>
                      </c:pt>
                      <c:pt idx="5">
                        <c:v>-2.68</c:v>
                      </c:pt>
                      <c:pt idx="6">
                        <c:v>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0.96060000000000001</c:v>
                      </c:pt>
                      <c:pt idx="1">
                        <c:v>0.93269999999999997</c:v>
                      </c:pt>
                      <c:pt idx="2">
                        <c:v>0.83989999999999998</c:v>
                      </c:pt>
                      <c:pt idx="3">
                        <c:v>0.75929999999999997</c:v>
                      </c:pt>
                      <c:pt idx="4">
                        <c:v>0.66435000000000011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-3.22</c:v>
                      </c:pt>
                      <c:pt idx="1">
                        <c:v>-3.5999999999999996</c:v>
                      </c:pt>
                      <c:pt idx="2">
                        <c:v>-4.58</c:v>
                      </c:pt>
                      <c:pt idx="3">
                        <c:v>-5.49</c:v>
                      </c:pt>
                      <c:pt idx="4">
                        <c:v>-6.31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03694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934152"/>
        <c:crosses val="autoZero"/>
        <c:crossBetween val="midCat"/>
      </c:valAx>
      <c:valAx>
        <c:axId val="2036934152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94474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'5'!$H$6:$H$12</c:f>
              <c:numCache>
                <c:formatCode>0.00</c:formatCode>
                <c:ptCount val="7"/>
                <c:pt idx="0">
                  <c:v>-2.874673303437566</c:v>
                </c:pt>
                <c:pt idx="1">
                  <c:v>-2.914621454685761</c:v>
                </c:pt>
                <c:pt idx="2">
                  <c:v>-2.989397830047556</c:v>
                </c:pt>
                <c:pt idx="3">
                  <c:v>-3.059905812820598</c:v>
                </c:pt>
                <c:pt idx="4">
                  <c:v>-3.128755674163056</c:v>
                </c:pt>
                <c:pt idx="5">
                  <c:v>-3.228282380736414</c:v>
                </c:pt>
                <c:pt idx="6">
                  <c:v>-3.39782007865945</c:v>
                </c:pt>
              </c:numCache>
            </c:numRef>
          </c:xVal>
          <c:yVal>
            <c:numRef>
              <c:f>'5'!$I$6:$I$12</c:f>
              <c:numCache>
                <c:formatCode>0.00</c:formatCode>
                <c:ptCount val="7"/>
                <c:pt idx="0">
                  <c:v>2.664673303437566</c:v>
                </c:pt>
                <c:pt idx="1">
                  <c:v>2.594621454685761</c:v>
                </c:pt>
                <c:pt idx="2">
                  <c:v>2.269397830047555</c:v>
                </c:pt>
                <c:pt idx="3">
                  <c:v>1.859905812820598</c:v>
                </c:pt>
                <c:pt idx="4">
                  <c:v>1.148755674163056</c:v>
                </c:pt>
                <c:pt idx="5">
                  <c:v>0.728282380736414</c:v>
                </c:pt>
                <c:pt idx="6">
                  <c:v>0.28782007865945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CE-43A4-B30E-B897C403A15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'5'!$H$13:$H$17</c:f>
              <c:numCache>
                <c:formatCode>0.00</c:formatCode>
                <c:ptCount val="5"/>
                <c:pt idx="0">
                  <c:v>-3.594859498098863</c:v>
                </c:pt>
                <c:pt idx="1">
                  <c:v>-4.031318014563985</c:v>
                </c:pt>
                <c:pt idx="2">
                  <c:v>-4.748559540912608</c:v>
                </c:pt>
                <c:pt idx="3">
                  <c:v>-5.483052090123336</c:v>
                </c:pt>
                <c:pt idx="4">
                  <c:v>-7.516958123945585</c:v>
                </c:pt>
              </c:numCache>
            </c:numRef>
          </c:xVal>
          <c:yVal>
            <c:numRef>
              <c:f>'5'!$I$13:$I$17</c:f>
              <c:numCache>
                <c:formatCode>0.00</c:formatCode>
                <c:ptCount val="5"/>
                <c:pt idx="0">
                  <c:v>0.0748594980988639</c:v>
                </c:pt>
                <c:pt idx="1">
                  <c:v>-0.078681985436015</c:v>
                </c:pt>
                <c:pt idx="2">
                  <c:v>-0.0514404590873916</c:v>
                </c:pt>
                <c:pt idx="3">
                  <c:v>-0.116947909876663</c:v>
                </c:pt>
                <c:pt idx="4">
                  <c:v>0.266958123945585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CE-43A4-B30E-B897C403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721896"/>
        <c:axId val="2031712600"/>
      </c:scatterChart>
      <c:valAx>
        <c:axId val="2031721896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12600"/>
        <c:crosses val="autoZero"/>
        <c:crossBetween val="midCat"/>
      </c:valAx>
      <c:valAx>
        <c:axId val="2031712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2189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'6'!$F$7:$F$13</c:f>
              <c:numCache>
                <c:formatCode>0.0000</c:formatCode>
                <c:ptCount val="7"/>
                <c:pt idx="0">
                  <c:v>-0.00235301377834407</c:v>
                </c:pt>
                <c:pt idx="1">
                  <c:v>0.0101763988938851</c:v>
                </c:pt>
                <c:pt idx="2">
                  <c:v>0.0206461820857479</c:v>
                </c:pt>
                <c:pt idx="3">
                  <c:v>0.0434737421598096</c:v>
                </c:pt>
                <c:pt idx="4">
                  <c:v>0.0656147590737493</c:v>
                </c:pt>
                <c:pt idx="5">
                  <c:v>0.08809904756775</c:v>
                </c:pt>
                <c:pt idx="6">
                  <c:v>0.117620403453002</c:v>
                </c:pt>
              </c:numCache>
            </c:numRef>
          </c:xVal>
          <c:yVal>
            <c:numRef>
              <c:f>'6'!$B$7:$B$13</c:f>
              <c:numCache>
                <c:formatCode>0.00</c:formatCode>
                <c:ptCount val="7"/>
                <c:pt idx="0">
                  <c:v>9.09090909090909</c:v>
                </c:pt>
                <c:pt idx="1">
                  <c:v>3.448275862068966</c:v>
                </c:pt>
                <c:pt idx="2">
                  <c:v>2.439024390243902</c:v>
                </c:pt>
                <c:pt idx="3">
                  <c:v>0.91743119266055</c:v>
                </c:pt>
                <c:pt idx="4">
                  <c:v>0.555555555555556</c:v>
                </c:pt>
                <c:pt idx="5">
                  <c:v>0.416666666666667</c:v>
                </c:pt>
                <c:pt idx="6">
                  <c:v>0.307692307692308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9A-448B-BC4D-2102E138DC0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'6'!$F$14:$F$18</c:f>
              <c:numCache>
                <c:formatCode>0.0000</c:formatCode>
                <c:ptCount val="5"/>
                <c:pt idx="0">
                  <c:v>0.152977376199293</c:v>
                </c:pt>
                <c:pt idx="1">
                  <c:v>0.200863761617813</c:v>
                </c:pt>
                <c:pt idx="2">
                  <c:v>0.256473757587708</c:v>
                </c:pt>
                <c:pt idx="3">
                  <c:v>0.360999953716306</c:v>
                </c:pt>
                <c:pt idx="4">
                  <c:v>0.421415751807055</c:v>
                </c:pt>
              </c:numCache>
            </c:numRef>
          </c:xVal>
          <c:yVal>
            <c:numRef>
              <c:f>'6'!$B$14:$B$18</c:f>
              <c:numCache>
                <c:formatCode>0.00</c:formatCode>
                <c:ptCount val="5"/>
                <c:pt idx="0">
                  <c:v>0.27027027027027</c:v>
                </c:pt>
                <c:pt idx="1">
                  <c:v>0.24390243902439</c:v>
                </c:pt>
                <c:pt idx="2">
                  <c:v>0.218340611353712</c:v>
                </c:pt>
                <c:pt idx="3">
                  <c:v>0.176991150442478</c:v>
                </c:pt>
                <c:pt idx="4">
                  <c:v>0.175131348511384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99A-448B-BC4D-2102E138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65400"/>
        <c:axId val="2130249976"/>
      </c:scatterChart>
      <c:valAx>
        <c:axId val="2130265400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249976"/>
        <c:crosses val="autoZero"/>
        <c:crossBetween val="midCat"/>
        <c:majorUnit val="0.1"/>
      </c:valAx>
      <c:valAx>
        <c:axId val="2130249976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265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'6'!$D$7:$D$13</c:f>
              <c:numCache>
                <c:formatCode>0.0000</c:formatCode>
                <c:ptCount val="7"/>
                <c:pt idx="0">
                  <c:v>0.292</c:v>
                </c:pt>
                <c:pt idx="1">
                  <c:v>0.28835</c:v>
                </c:pt>
                <c:pt idx="2">
                  <c:v>0.2853</c:v>
                </c:pt>
                <c:pt idx="3">
                  <c:v>0.27865</c:v>
                </c:pt>
                <c:pt idx="4">
                  <c:v>0.2722</c:v>
                </c:pt>
                <c:pt idx="5">
                  <c:v>0.26565</c:v>
                </c:pt>
                <c:pt idx="6">
                  <c:v>0.25705</c:v>
                </c:pt>
              </c:numCache>
            </c:numRef>
          </c:xVal>
          <c:yVal>
            <c:numRef>
              <c:f>'6'!$E$7:$E$13</c:f>
              <c:numCache>
                <c:formatCode>0.00</c:formatCode>
                <c:ptCount val="7"/>
                <c:pt idx="0">
                  <c:v>-0.11</c:v>
                </c:pt>
                <c:pt idx="1">
                  <c:v>-0.29</c:v>
                </c:pt>
                <c:pt idx="2">
                  <c:v>-0.41</c:v>
                </c:pt>
                <c:pt idx="3">
                  <c:v>-1.09</c:v>
                </c:pt>
                <c:pt idx="4">
                  <c:v>-1.8</c:v>
                </c:pt>
                <c:pt idx="5">
                  <c:v>-2.4</c:v>
                </c:pt>
                <c:pt idx="6">
                  <c:v>-3.25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FF-42E8-A5EE-E0D3C431CFD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'6'!$D$14:$D$18</c:f>
              <c:numCache>
                <c:formatCode>0.0000</c:formatCode>
                <c:ptCount val="5"/>
                <c:pt idx="0">
                  <c:v>0.24675</c:v>
                </c:pt>
                <c:pt idx="1">
                  <c:v>0.2328</c:v>
                </c:pt>
                <c:pt idx="2">
                  <c:v>0.2166</c:v>
                </c:pt>
                <c:pt idx="3">
                  <c:v>0.18615</c:v>
                </c:pt>
                <c:pt idx="4">
                  <c:v>0.16855</c:v>
                </c:pt>
              </c:numCache>
            </c:numRef>
          </c:xVal>
          <c:yVal>
            <c:numRef>
              <c:f>'6'!$E$14:$E$18</c:f>
              <c:numCache>
                <c:formatCode>0.00</c:formatCode>
                <c:ptCount val="5"/>
                <c:pt idx="0">
                  <c:v>-3.700000000000001</c:v>
                </c:pt>
                <c:pt idx="1">
                  <c:v>-4.1</c:v>
                </c:pt>
                <c:pt idx="2">
                  <c:v>-4.58</c:v>
                </c:pt>
                <c:pt idx="3">
                  <c:v>-5.65</c:v>
                </c:pt>
                <c:pt idx="4">
                  <c:v>-5.71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FF-42E8-A5EE-E0D3C431C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23336"/>
        <c:axId val="2130231832"/>
      </c:scatterChart>
      <c:valAx>
        <c:axId val="213022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231832"/>
        <c:crosses val="autoZero"/>
        <c:crossBetween val="midCat"/>
      </c:valAx>
      <c:valAx>
        <c:axId val="2130231832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223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'6'!$G$7:$G$13</c:f>
              <c:numCache>
                <c:formatCode>0.0000</c:formatCode>
                <c:ptCount val="7"/>
                <c:pt idx="0">
                  <c:v>1.002353013778344</c:v>
                </c:pt>
                <c:pt idx="1">
                  <c:v>0.989823601106115</c:v>
                </c:pt>
                <c:pt idx="2">
                  <c:v>0.979353817914252</c:v>
                </c:pt>
                <c:pt idx="3">
                  <c:v>0.95652625784019</c:v>
                </c:pt>
                <c:pt idx="4">
                  <c:v>0.934385240926251</c:v>
                </c:pt>
                <c:pt idx="5">
                  <c:v>0.91190095243225</c:v>
                </c:pt>
                <c:pt idx="6">
                  <c:v>0.882379596546998</c:v>
                </c:pt>
              </c:numCache>
            </c:numRef>
          </c:xVal>
          <c:yVal>
            <c:numRef>
              <c:f>'6'!$I$7:$I$13</c:f>
              <c:numCache>
                <c:formatCode>0.00</c:formatCode>
                <c:ptCount val="7"/>
                <c:pt idx="0">
                  <c:v>2.996253627176106</c:v>
                </c:pt>
                <c:pt idx="1">
                  <c:v>2.862112672372278</c:v>
                </c:pt>
                <c:pt idx="2">
                  <c:v>2.781484705100376</c:v>
                </c:pt>
                <c:pt idx="3">
                  <c:v>2.190834219490145</c:v>
                </c:pt>
                <c:pt idx="4">
                  <c:v>1.572409401323015</c:v>
                </c:pt>
                <c:pt idx="5">
                  <c:v>1.070788593123676</c:v>
                </c:pt>
                <c:pt idx="6">
                  <c:v>0.359020884014198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80-4803-A8A7-F90CE9178A8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'6'!$G$14:$G$18</c:f>
              <c:numCache>
                <c:formatCode>0.0000</c:formatCode>
                <c:ptCount val="5"/>
                <c:pt idx="0">
                  <c:v>0.847022623800707</c:v>
                </c:pt>
                <c:pt idx="1">
                  <c:v>0.799136238382186</c:v>
                </c:pt>
                <c:pt idx="2">
                  <c:v>0.743526242412292</c:v>
                </c:pt>
                <c:pt idx="3">
                  <c:v>0.639000046283694</c:v>
                </c:pt>
                <c:pt idx="4">
                  <c:v>0.578584248192945</c:v>
                </c:pt>
              </c:numCache>
            </c:numRef>
          </c:xVal>
          <c:yVal>
            <c:numRef>
              <c:f>'6'!$I$14:$I$18</c:f>
              <c:numCache>
                <c:formatCode>0.00</c:formatCode>
                <c:ptCount val="5"/>
                <c:pt idx="0">
                  <c:v>0.0897948206025538</c:v>
                </c:pt>
                <c:pt idx="1">
                  <c:v>-0.0343961621116424</c:v>
                </c:pt>
                <c:pt idx="2">
                  <c:v>-0.13907126533569</c:v>
                </c:pt>
                <c:pt idx="3">
                  <c:v>-0.276682318963293</c:v>
                </c:pt>
                <c:pt idx="4">
                  <c:v>0.405441749827176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80-4803-A8A7-F90CE917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40472"/>
        <c:axId val="2130129736"/>
      </c:scatterChart>
      <c:valAx>
        <c:axId val="213014047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129736"/>
        <c:crosses val="autoZero"/>
        <c:crossBetween val="midCat"/>
      </c:valAx>
      <c:valAx>
        <c:axId val="2130129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1404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'6'!$H$7:$H$13</c:f>
              <c:numCache>
                <c:formatCode>0.00</c:formatCode>
                <c:ptCount val="7"/>
                <c:pt idx="0">
                  <c:v>-3.106253627176106</c:v>
                </c:pt>
                <c:pt idx="1">
                  <c:v>-3.152112672372278</c:v>
                </c:pt>
                <c:pt idx="2">
                  <c:v>-3.191484705100376</c:v>
                </c:pt>
                <c:pt idx="3">
                  <c:v>-3.280834219490145</c:v>
                </c:pt>
                <c:pt idx="4">
                  <c:v>-3.372409401323015</c:v>
                </c:pt>
                <c:pt idx="5">
                  <c:v>-3.470788593123676</c:v>
                </c:pt>
                <c:pt idx="6">
                  <c:v>-3.609020884014198</c:v>
                </c:pt>
              </c:numCache>
            </c:numRef>
          </c:xVal>
          <c:yVal>
            <c:numRef>
              <c:f>'6'!$I$7:$I$13</c:f>
              <c:numCache>
                <c:formatCode>0.00</c:formatCode>
                <c:ptCount val="7"/>
                <c:pt idx="0">
                  <c:v>2.996253627176106</c:v>
                </c:pt>
                <c:pt idx="1">
                  <c:v>2.862112672372278</c:v>
                </c:pt>
                <c:pt idx="2">
                  <c:v>2.781484705100376</c:v>
                </c:pt>
                <c:pt idx="3">
                  <c:v>2.190834219490145</c:v>
                </c:pt>
                <c:pt idx="4">
                  <c:v>1.572409401323015</c:v>
                </c:pt>
                <c:pt idx="5">
                  <c:v>1.070788593123676</c:v>
                </c:pt>
                <c:pt idx="6">
                  <c:v>0.359020884014198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15-42F2-9DE9-0F48991F6B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'6'!$H$14:$H$18</c:f>
              <c:numCache>
                <c:formatCode>0.00</c:formatCode>
                <c:ptCount val="5"/>
                <c:pt idx="0">
                  <c:v>-3.789794820602554</c:v>
                </c:pt>
                <c:pt idx="1">
                  <c:v>-4.065603837888357</c:v>
                </c:pt>
                <c:pt idx="2">
                  <c:v>-4.44092873466431</c:v>
                </c:pt>
                <c:pt idx="3">
                  <c:v>-5.373317681036707</c:v>
                </c:pt>
                <c:pt idx="4">
                  <c:v>-6.115441749827176</c:v>
                </c:pt>
              </c:numCache>
            </c:numRef>
          </c:xVal>
          <c:yVal>
            <c:numRef>
              <c:f>'6'!$I$14:$I$18</c:f>
              <c:numCache>
                <c:formatCode>0.00</c:formatCode>
                <c:ptCount val="5"/>
                <c:pt idx="0">
                  <c:v>0.0897948206025538</c:v>
                </c:pt>
                <c:pt idx="1">
                  <c:v>-0.0343961621116424</c:v>
                </c:pt>
                <c:pt idx="2">
                  <c:v>-0.13907126533569</c:v>
                </c:pt>
                <c:pt idx="3">
                  <c:v>-0.276682318963293</c:v>
                </c:pt>
                <c:pt idx="4">
                  <c:v>0.405441749827176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15-42F2-9DE9-0F48991F6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95672"/>
        <c:axId val="2130080040"/>
      </c:scatterChart>
      <c:valAx>
        <c:axId val="2130095672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080040"/>
        <c:crosses val="autoZero"/>
        <c:crossBetween val="midCat"/>
      </c:valAx>
      <c:valAx>
        <c:axId val="213008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00956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'7'!$F$5:$F$12</c:f>
              <c:numCache>
                <c:formatCode>0.0000</c:formatCode>
                <c:ptCount val="8"/>
                <c:pt idx="0">
                  <c:v>0.00572537209351942</c:v>
                </c:pt>
                <c:pt idx="1">
                  <c:v>0.0168969971261764</c:v>
                </c:pt>
                <c:pt idx="2">
                  <c:v>0.0304110596656811</c:v>
                </c:pt>
                <c:pt idx="3">
                  <c:v>0.0458170909607159</c:v>
                </c:pt>
                <c:pt idx="4">
                  <c:v>0.0648268722662862</c:v>
                </c:pt>
                <c:pt idx="5">
                  <c:v>0.0832960910702755</c:v>
                </c:pt>
                <c:pt idx="6">
                  <c:v>0.102125684875319</c:v>
                </c:pt>
                <c:pt idx="7">
                  <c:v>0.124468934940633</c:v>
                </c:pt>
              </c:numCache>
            </c:numRef>
          </c:xVal>
          <c:yVal>
            <c:numRef>
              <c:f>'7'!$B$5:$B$12</c:f>
              <c:numCache>
                <c:formatCode>0.00</c:formatCode>
                <c:ptCount val="8"/>
                <c:pt idx="0">
                  <c:v>5.0</c:v>
                </c:pt>
                <c:pt idx="1">
                  <c:v>2.5</c:v>
                </c:pt>
                <c:pt idx="2">
                  <c:v>1.333333333333333</c:v>
                </c:pt>
                <c:pt idx="3">
                  <c:v>0.775193798449612</c:v>
                </c:pt>
                <c:pt idx="4">
                  <c:v>0.483091787439614</c:v>
                </c:pt>
                <c:pt idx="5">
                  <c:v>0.384615384615385</c:v>
                </c:pt>
                <c:pt idx="6">
                  <c:v>0.332225913621262</c:v>
                </c:pt>
                <c:pt idx="7">
                  <c:v>0.303030303030303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E6-4CB3-904B-11527435175E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'7'!$F$13:$F$17</c:f>
              <c:numCache>
                <c:formatCode>0.0000</c:formatCode>
                <c:ptCount val="5"/>
                <c:pt idx="0">
                  <c:v>0.163029060053352</c:v>
                </c:pt>
                <c:pt idx="1">
                  <c:v>0.206724528931084</c:v>
                </c:pt>
                <c:pt idx="2">
                  <c:v>0.272853341624392</c:v>
                </c:pt>
                <c:pt idx="3">
                  <c:v>0.396732248236517</c:v>
                </c:pt>
                <c:pt idx="4">
                  <c:v>0.457635623414551</c:v>
                </c:pt>
              </c:numCache>
            </c:numRef>
          </c:xVal>
          <c:yVal>
            <c:numRef>
              <c:f>'7'!$B$13:$B$17</c:f>
              <c:numCache>
                <c:formatCode>0.00</c:formatCode>
                <c:ptCount val="5"/>
                <c:pt idx="0">
                  <c:v>0.272479564032698</c:v>
                </c:pt>
                <c:pt idx="1">
                  <c:v>0.25</c:v>
                </c:pt>
                <c:pt idx="2">
                  <c:v>0.217391304347826</c:v>
                </c:pt>
                <c:pt idx="3">
                  <c:v>0.178571428571429</c:v>
                </c:pt>
                <c:pt idx="4">
                  <c:v>0.166666666666667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E6-4CB3-904B-115274351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28648"/>
        <c:axId val="2031616952"/>
      </c:scatterChart>
      <c:valAx>
        <c:axId val="2031628648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616952"/>
        <c:crosses val="autoZero"/>
        <c:crossBetween val="midCat"/>
        <c:majorUnit val="0.1"/>
      </c:valAx>
      <c:valAx>
        <c:axId val="2031616952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628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'7'!$D$5:$D$12</c:f>
              <c:numCache>
                <c:formatCode>0.0000</c:formatCode>
                <c:ptCount val="8"/>
                <c:pt idx="0">
                  <c:v>0.5518</c:v>
                </c:pt>
                <c:pt idx="1">
                  <c:v>0.5456</c:v>
                </c:pt>
                <c:pt idx="2">
                  <c:v>0.5381</c:v>
                </c:pt>
                <c:pt idx="3">
                  <c:v>0.52955</c:v>
                </c:pt>
                <c:pt idx="4">
                  <c:v>0.519</c:v>
                </c:pt>
                <c:pt idx="5">
                  <c:v>0.50875</c:v>
                </c:pt>
                <c:pt idx="6">
                  <c:v>0.4983</c:v>
                </c:pt>
                <c:pt idx="7">
                  <c:v>0.4859</c:v>
                </c:pt>
              </c:numCache>
            </c:numRef>
          </c:xVal>
          <c:yVal>
            <c:numRef>
              <c:f>'7'!$E$5:$E$12</c:f>
              <c:numCache>
                <c:formatCode>0.00</c:formatCode>
                <c:ptCount val="8"/>
                <c:pt idx="0">
                  <c:v>-0.2</c:v>
                </c:pt>
                <c:pt idx="1">
                  <c:v>-0.4</c:v>
                </c:pt>
                <c:pt idx="2">
                  <c:v>-0.75</c:v>
                </c:pt>
                <c:pt idx="3">
                  <c:v>-1.29</c:v>
                </c:pt>
                <c:pt idx="4">
                  <c:v>-2.07</c:v>
                </c:pt>
                <c:pt idx="5">
                  <c:v>-2.6</c:v>
                </c:pt>
                <c:pt idx="6">
                  <c:v>-3.01</c:v>
                </c:pt>
                <c:pt idx="7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8B-45C4-ABB7-3AD5361A36BF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'7'!$D$13:$D$17</c:f>
              <c:numCache>
                <c:formatCode>0.0000</c:formatCode>
                <c:ptCount val="5"/>
                <c:pt idx="0">
                  <c:v>0.4645</c:v>
                </c:pt>
                <c:pt idx="1">
                  <c:v>0.44025</c:v>
                </c:pt>
                <c:pt idx="2">
                  <c:v>0.40355</c:v>
                </c:pt>
                <c:pt idx="3">
                  <c:v>0.3348</c:v>
                </c:pt>
                <c:pt idx="4">
                  <c:v>0.301</c:v>
                </c:pt>
              </c:numCache>
            </c:numRef>
          </c:xVal>
          <c:yVal>
            <c:numRef>
              <c:f>'7'!$E$13:$E$17</c:f>
              <c:numCache>
                <c:formatCode>0.00</c:formatCode>
                <c:ptCount val="5"/>
                <c:pt idx="0">
                  <c:v>-3.669999999999999</c:v>
                </c:pt>
                <c:pt idx="1">
                  <c:v>-4.0</c:v>
                </c:pt>
                <c:pt idx="2">
                  <c:v>-4.6</c:v>
                </c:pt>
                <c:pt idx="3">
                  <c:v>-5.6</c:v>
                </c:pt>
                <c:pt idx="4">
                  <c:v>-6.0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78B-45C4-ABB7-3AD5361A3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482872"/>
        <c:axId val="2031477864"/>
      </c:scatterChart>
      <c:valAx>
        <c:axId val="203148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477864"/>
        <c:crosses val="autoZero"/>
        <c:crossBetween val="midCat"/>
      </c:valAx>
      <c:valAx>
        <c:axId val="203147786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482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'7'!$G$5:$G$12</c:f>
              <c:numCache>
                <c:formatCode>0.0000</c:formatCode>
                <c:ptCount val="8"/>
                <c:pt idx="0">
                  <c:v>0.994274627906481</c:v>
                </c:pt>
                <c:pt idx="1">
                  <c:v>0.983103002873824</c:v>
                </c:pt>
                <c:pt idx="2">
                  <c:v>0.969588940334319</c:v>
                </c:pt>
                <c:pt idx="3">
                  <c:v>0.954182909039284</c:v>
                </c:pt>
                <c:pt idx="4">
                  <c:v>0.935173127733714</c:v>
                </c:pt>
                <c:pt idx="5">
                  <c:v>0.916703908929725</c:v>
                </c:pt>
                <c:pt idx="6">
                  <c:v>0.897874315124681</c:v>
                </c:pt>
                <c:pt idx="7">
                  <c:v>0.875531065059367</c:v>
                </c:pt>
              </c:numCache>
            </c:numRef>
          </c:xVal>
          <c:yVal>
            <c:numRef>
              <c:f>'7'!$I$5:$I$12</c:f>
              <c:numCache>
                <c:formatCode>0.00</c:formatCode>
                <c:ptCount val="8"/>
                <c:pt idx="0">
                  <c:v>2.892823046432805</c:v>
                </c:pt>
                <c:pt idx="1">
                  <c:v>2.731996991469399</c:v>
                </c:pt>
                <c:pt idx="2">
                  <c:v>2.430731754114355</c:v>
                </c:pt>
                <c:pt idx="3">
                  <c:v>1.948172806989979</c:v>
                </c:pt>
                <c:pt idx="4">
                  <c:v>1.241974908763241</c:v>
                </c:pt>
                <c:pt idx="5">
                  <c:v>0.786973289377702</c:v>
                </c:pt>
                <c:pt idx="6">
                  <c:v>0.457014364635061</c:v>
                </c:pt>
                <c:pt idx="7">
                  <c:v>0.267040757809261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61-4F65-A403-85743C0EF63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'7'!$G$13:$G$17</c:f>
              <c:numCache>
                <c:formatCode>0.0000</c:formatCode>
                <c:ptCount val="5"/>
                <c:pt idx="0">
                  <c:v>0.836970939946648</c:v>
                </c:pt>
                <c:pt idx="1">
                  <c:v>0.793275471068916</c:v>
                </c:pt>
                <c:pt idx="2">
                  <c:v>0.727146658375607</c:v>
                </c:pt>
                <c:pt idx="3">
                  <c:v>0.603267751763482</c:v>
                </c:pt>
                <c:pt idx="4">
                  <c:v>0.542364376585449</c:v>
                </c:pt>
              </c:numCache>
            </c:numRef>
          </c:xVal>
          <c:yVal>
            <c:numRef>
              <c:f>'7'!$I$13:$I$17</c:f>
              <c:numCache>
                <c:formatCode>0.00</c:formatCode>
                <c:ptCount val="5"/>
                <c:pt idx="0">
                  <c:v>0.0839539691525211</c:v>
                </c:pt>
                <c:pt idx="1">
                  <c:v>-0.00907023998363509</c:v>
                </c:pt>
                <c:pt idx="2">
                  <c:v>-0.187517028708472</c:v>
                </c:pt>
                <c:pt idx="3">
                  <c:v>-0.0990269553282372</c:v>
                </c:pt>
                <c:pt idx="4">
                  <c:v>0.260204014119446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61-4F65-A403-85743C0EF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79720"/>
        <c:axId val="2031346760"/>
      </c:scatterChart>
      <c:valAx>
        <c:axId val="2031379720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346760"/>
        <c:crosses val="autoZero"/>
        <c:crossBetween val="midCat"/>
      </c:valAx>
      <c:valAx>
        <c:axId val="2031346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37972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'7'!$H$5:$H$12</c:f>
              <c:numCache>
                <c:formatCode>0.00</c:formatCode>
                <c:ptCount val="8"/>
                <c:pt idx="0">
                  <c:v>-3.092823046432805</c:v>
                </c:pt>
                <c:pt idx="1">
                  <c:v>-3.131996991469399</c:v>
                </c:pt>
                <c:pt idx="2">
                  <c:v>-3.180731754114355</c:v>
                </c:pt>
                <c:pt idx="3">
                  <c:v>-3.23817280698998</c:v>
                </c:pt>
                <c:pt idx="4">
                  <c:v>-3.31197490876324</c:v>
                </c:pt>
                <c:pt idx="5">
                  <c:v>-3.386973289377702</c:v>
                </c:pt>
                <c:pt idx="6">
                  <c:v>-3.467014364635061</c:v>
                </c:pt>
                <c:pt idx="7">
                  <c:v>-3.567040757809261</c:v>
                </c:pt>
              </c:numCache>
            </c:numRef>
          </c:xVal>
          <c:yVal>
            <c:numRef>
              <c:f>'7'!$I$5:$I$12</c:f>
              <c:numCache>
                <c:formatCode>0.00</c:formatCode>
                <c:ptCount val="8"/>
                <c:pt idx="0">
                  <c:v>2.892823046432805</c:v>
                </c:pt>
                <c:pt idx="1">
                  <c:v>2.731996991469399</c:v>
                </c:pt>
                <c:pt idx="2">
                  <c:v>2.430731754114355</c:v>
                </c:pt>
                <c:pt idx="3">
                  <c:v>1.948172806989979</c:v>
                </c:pt>
                <c:pt idx="4">
                  <c:v>1.241974908763241</c:v>
                </c:pt>
                <c:pt idx="5">
                  <c:v>0.786973289377702</c:v>
                </c:pt>
                <c:pt idx="6">
                  <c:v>0.457014364635061</c:v>
                </c:pt>
                <c:pt idx="7">
                  <c:v>0.267040757809261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A4-4F75-B0F6-90D8EEC8B33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'7'!$H$13:$H$17</c:f>
              <c:numCache>
                <c:formatCode>0.00</c:formatCode>
                <c:ptCount val="5"/>
                <c:pt idx="0">
                  <c:v>-3.75395396915252</c:v>
                </c:pt>
                <c:pt idx="1">
                  <c:v>-3.990929760016365</c:v>
                </c:pt>
                <c:pt idx="2">
                  <c:v>-4.412482971291528</c:v>
                </c:pt>
                <c:pt idx="3">
                  <c:v>-5.500973044671762</c:v>
                </c:pt>
                <c:pt idx="4">
                  <c:v>-6.260204014119446</c:v>
                </c:pt>
              </c:numCache>
            </c:numRef>
          </c:xVal>
          <c:yVal>
            <c:numRef>
              <c:f>'7'!$I$13:$I$17</c:f>
              <c:numCache>
                <c:formatCode>0.00</c:formatCode>
                <c:ptCount val="5"/>
                <c:pt idx="0">
                  <c:v>0.0839539691525211</c:v>
                </c:pt>
                <c:pt idx="1">
                  <c:v>-0.00907023998363509</c:v>
                </c:pt>
                <c:pt idx="2">
                  <c:v>-0.187517028708472</c:v>
                </c:pt>
                <c:pt idx="3">
                  <c:v>-0.0990269553282372</c:v>
                </c:pt>
                <c:pt idx="4">
                  <c:v>0.260204014119446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A4-4F75-B0F6-90D8EEC8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18776"/>
        <c:axId val="2031127032"/>
      </c:scatterChart>
      <c:valAx>
        <c:axId val="2031118776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127032"/>
        <c:crosses val="autoZero"/>
        <c:crossBetween val="midCat"/>
      </c:valAx>
      <c:valAx>
        <c:axId val="2031127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1187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'8'!$F$6:$F$12</c:f>
              <c:numCache>
                <c:formatCode>0.0000</c:formatCode>
                <c:ptCount val="7"/>
                <c:pt idx="0">
                  <c:v>0.170697361882455</c:v>
                </c:pt>
                <c:pt idx="1">
                  <c:v>0.185024845972308</c:v>
                </c:pt>
                <c:pt idx="2">
                  <c:v>0.196765423212604</c:v>
                </c:pt>
                <c:pt idx="3">
                  <c:v>0.207212547028122</c:v>
                </c:pt>
                <c:pt idx="4">
                  <c:v>0.242036293079849</c:v>
                </c:pt>
                <c:pt idx="5">
                  <c:v>0.269547052460713</c:v>
                </c:pt>
                <c:pt idx="6">
                  <c:v>0.281934356413398</c:v>
                </c:pt>
              </c:numCache>
            </c:numRef>
          </c:xVal>
          <c:yVal>
            <c:numRef>
              <c:f>'8'!$B$6:$B$12</c:f>
              <c:numCache>
                <c:formatCode>0.00</c:formatCode>
                <c:ptCount val="7"/>
                <c:pt idx="0">
                  <c:v>0.37037037037037</c:v>
                </c:pt>
                <c:pt idx="1">
                  <c:v>0.350877192982456</c:v>
                </c:pt>
                <c:pt idx="2">
                  <c:v>0.303030303030303</c:v>
                </c:pt>
                <c:pt idx="3">
                  <c:v>0.3125</c:v>
                </c:pt>
                <c:pt idx="4">
                  <c:v>0.25</c:v>
                </c:pt>
                <c:pt idx="5">
                  <c:v>0.235294117647059</c:v>
                </c:pt>
                <c:pt idx="6">
                  <c:v>0.227272727272727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AE-4C36-8A8F-3C65D69A0FF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'8'!$F$12:$F$18</c:f>
              <c:numCache>
                <c:formatCode>0.0000</c:formatCode>
                <c:ptCount val="7"/>
                <c:pt idx="0">
                  <c:v>0.281934356413398</c:v>
                </c:pt>
                <c:pt idx="1">
                  <c:v>0.304520043138376</c:v>
                </c:pt>
                <c:pt idx="2">
                  <c:v>0.31894702364552</c:v>
                </c:pt>
                <c:pt idx="3">
                  <c:v>0.346905516904191</c:v>
                </c:pt>
                <c:pt idx="4">
                  <c:v>0.370585664219365</c:v>
                </c:pt>
                <c:pt idx="5">
                  <c:v>0.404414446098185</c:v>
                </c:pt>
                <c:pt idx="6">
                  <c:v>0.453764669074347</c:v>
                </c:pt>
              </c:numCache>
            </c:numRef>
          </c:xVal>
          <c:yVal>
            <c:numRef>
              <c:f>'8'!$B$12:$B$18</c:f>
              <c:numCache>
                <c:formatCode>0.00</c:formatCode>
                <c:ptCount val="7"/>
                <c:pt idx="0">
                  <c:v>0.227272727272727</c:v>
                </c:pt>
                <c:pt idx="1">
                  <c:v>0.21978021978022</c:v>
                </c:pt>
                <c:pt idx="2">
                  <c:v>0.212765957446808</c:v>
                </c:pt>
                <c:pt idx="3">
                  <c:v>0.198019801980198</c:v>
                </c:pt>
                <c:pt idx="4">
                  <c:v>0.192307692307692</c:v>
                </c:pt>
                <c:pt idx="5">
                  <c:v>0.176991150442478</c:v>
                </c:pt>
                <c:pt idx="6">
                  <c:v>0.16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AE-4C36-8A8F-3C65D69A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814184"/>
        <c:axId val="2140820360"/>
      </c:scatterChart>
      <c:valAx>
        <c:axId val="2140814184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820360"/>
        <c:crosses val="autoZero"/>
        <c:crossBetween val="midCat"/>
        <c:majorUnit val="0.1"/>
      </c:valAx>
      <c:valAx>
        <c:axId val="214082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8141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'1'!$G$5:$G$12</c:f>
              <c:numCache>
                <c:formatCode>0.0000</c:formatCode>
                <c:ptCount val="8"/>
                <c:pt idx="0">
                  <c:v>0.993542997851399</c:v>
                </c:pt>
                <c:pt idx="1">
                  <c:v>0.983542305136387</c:v>
                </c:pt>
                <c:pt idx="2">
                  <c:v>0.972790386677526</c:v>
                </c:pt>
                <c:pt idx="3">
                  <c:v>0.961428097301786</c:v>
                </c:pt>
                <c:pt idx="4">
                  <c:v>0.944525518065147</c:v>
                </c:pt>
                <c:pt idx="5">
                  <c:v>0.935041293049034</c:v>
                </c:pt>
                <c:pt idx="6">
                  <c:v>0.919406407255143</c:v>
                </c:pt>
                <c:pt idx="7">
                  <c:v>0.902034311928598</c:v>
                </c:pt>
              </c:numCache>
            </c:numRef>
          </c:xVal>
          <c:yVal>
            <c:numRef>
              <c:f>'1'!$I$5:$I$12</c:f>
              <c:numCache>
                <c:formatCode>0.00</c:formatCode>
                <c:ptCount val="8"/>
                <c:pt idx="0">
                  <c:v>3.186608605907925</c:v>
                </c:pt>
                <c:pt idx="1">
                  <c:v>2.975571498916326</c:v>
                </c:pt>
                <c:pt idx="2">
                  <c:v>2.488486046414163</c:v>
                </c:pt>
                <c:pt idx="3">
                  <c:v>1.795035183793037</c:v>
                </c:pt>
                <c:pt idx="4">
                  <c:v>1.196668824330454</c:v>
                </c:pt>
                <c:pt idx="5">
                  <c:v>0.908171865629111</c:v>
                </c:pt>
                <c:pt idx="6">
                  <c:v>0.658752437672558</c:v>
                </c:pt>
                <c:pt idx="7">
                  <c:v>0.520504671693394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'1'!$G$13:$G$17</c:f>
              <c:numCache>
                <c:formatCode>0.0000</c:formatCode>
                <c:ptCount val="5"/>
                <c:pt idx="0">
                  <c:v>0.875835314111809</c:v>
                </c:pt>
                <c:pt idx="1">
                  <c:v>0.78869312782514</c:v>
                </c:pt>
                <c:pt idx="2">
                  <c:v>0.713007134132193</c:v>
                </c:pt>
                <c:pt idx="3">
                  <c:v>0.623846028658926</c:v>
                </c:pt>
                <c:pt idx="4">
                  <c:v>0.464398364526638</c:v>
                </c:pt>
              </c:numCache>
            </c:numRef>
          </c:xVal>
          <c:yVal>
            <c:numRef>
              <c:f>'1'!$I$13:$I$17</c:f>
              <c:numCache>
                <c:formatCode>0.00</c:formatCode>
                <c:ptCount val="5"/>
                <c:pt idx="0">
                  <c:v>0.270946304511926</c:v>
                </c:pt>
                <c:pt idx="1">
                  <c:v>-0.201138763280406</c:v>
                </c:pt>
                <c:pt idx="2">
                  <c:v>-0.547929431755642</c:v>
                </c:pt>
                <c:pt idx="3">
                  <c:v>-0.485386841109628</c:v>
                </c:pt>
                <c:pt idx="4">
                  <c:v>1.457451055366898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868984"/>
        <c:axId val="2036853944"/>
      </c:scatterChart>
      <c:valAx>
        <c:axId val="203686898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853944"/>
        <c:crosses val="autoZero"/>
        <c:crossBetween val="midCat"/>
      </c:valAx>
      <c:valAx>
        <c:axId val="203685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86898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'8'!$D$6:$D$12</c:f>
              <c:numCache>
                <c:formatCode>0.0000</c:formatCode>
                <c:ptCount val="7"/>
                <c:pt idx="0">
                  <c:v>0.41675</c:v>
                </c:pt>
                <c:pt idx="1">
                  <c:v>0.40955</c:v>
                </c:pt>
                <c:pt idx="2">
                  <c:v>0.40365</c:v>
                </c:pt>
                <c:pt idx="3">
                  <c:v>0.3984</c:v>
                </c:pt>
                <c:pt idx="4">
                  <c:v>0.3809</c:v>
                </c:pt>
                <c:pt idx="5">
                  <c:v>0.367075</c:v>
                </c:pt>
                <c:pt idx="6">
                  <c:v>0.36085</c:v>
                </c:pt>
              </c:numCache>
            </c:numRef>
          </c:xVal>
          <c:yVal>
            <c:numRef>
              <c:f>'8'!$E$6:$E$12</c:f>
              <c:numCache>
                <c:formatCode>0.00</c:formatCode>
                <c:ptCount val="7"/>
                <c:pt idx="0">
                  <c:v>-2.7</c:v>
                </c:pt>
                <c:pt idx="1">
                  <c:v>-2.85</c:v>
                </c:pt>
                <c:pt idx="2">
                  <c:v>-3.3</c:v>
                </c:pt>
                <c:pt idx="3">
                  <c:v>-3.2</c:v>
                </c:pt>
                <c:pt idx="4">
                  <c:v>-4.0</c:v>
                </c:pt>
                <c:pt idx="5">
                  <c:v>-4.25</c:v>
                </c:pt>
                <c:pt idx="6">
                  <c:v>-4.4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CF-42EE-8AD6-E3B0CD1895E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'8'!$D$12:$D$18</c:f>
              <c:numCache>
                <c:formatCode>0.0000</c:formatCode>
                <c:ptCount val="7"/>
                <c:pt idx="0">
                  <c:v>0.36085</c:v>
                </c:pt>
                <c:pt idx="1">
                  <c:v>0.3495</c:v>
                </c:pt>
                <c:pt idx="2">
                  <c:v>0.34225</c:v>
                </c:pt>
                <c:pt idx="3">
                  <c:v>0.3282</c:v>
                </c:pt>
                <c:pt idx="4">
                  <c:v>0.3163</c:v>
                </c:pt>
                <c:pt idx="5">
                  <c:v>0.2993</c:v>
                </c:pt>
                <c:pt idx="6">
                  <c:v>0.2745</c:v>
                </c:pt>
              </c:numCache>
            </c:numRef>
          </c:xVal>
          <c:yVal>
            <c:numRef>
              <c:f>'8'!$E$12:$E$18</c:f>
              <c:numCache>
                <c:formatCode>0.00</c:formatCode>
                <c:ptCount val="7"/>
                <c:pt idx="0">
                  <c:v>-4.4</c:v>
                </c:pt>
                <c:pt idx="1">
                  <c:v>-4.55</c:v>
                </c:pt>
                <c:pt idx="2">
                  <c:v>-4.7</c:v>
                </c:pt>
                <c:pt idx="3">
                  <c:v>-5.05</c:v>
                </c:pt>
                <c:pt idx="4">
                  <c:v>-5.2</c:v>
                </c:pt>
                <c:pt idx="5">
                  <c:v>-5.65</c:v>
                </c:pt>
                <c:pt idx="6">
                  <c:v>-6.25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CF-42EE-8AD6-E3B0CD18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88824"/>
        <c:axId val="2031154504"/>
      </c:scatterChart>
      <c:valAx>
        <c:axId val="203168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154504"/>
        <c:crosses val="autoZero"/>
        <c:crossBetween val="midCat"/>
      </c:valAx>
      <c:valAx>
        <c:axId val="203115450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6888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'8'!$G$6:$G$12</c:f>
              <c:numCache>
                <c:formatCode>0.0000</c:formatCode>
                <c:ptCount val="7"/>
                <c:pt idx="0">
                  <c:v>0.829302638117545</c:v>
                </c:pt>
                <c:pt idx="1">
                  <c:v>0.814975154027692</c:v>
                </c:pt>
                <c:pt idx="2">
                  <c:v>0.803234576787395</c:v>
                </c:pt>
                <c:pt idx="3">
                  <c:v>0.792787452971877</c:v>
                </c:pt>
                <c:pt idx="4">
                  <c:v>0.757963706920151</c:v>
                </c:pt>
                <c:pt idx="5">
                  <c:v>0.730452947539287</c:v>
                </c:pt>
                <c:pt idx="6">
                  <c:v>0.718065643586601</c:v>
                </c:pt>
              </c:numCache>
            </c:numRef>
          </c:xVal>
          <c:yVal>
            <c:numRef>
              <c:f>'8'!$I$6:$I$12</c:f>
              <c:numCache>
                <c:formatCode>0.00</c:formatCode>
                <c:ptCount val="7"/>
                <c:pt idx="0">
                  <c:v>0.981567095159596</c:v>
                </c:pt>
                <c:pt idx="1">
                  <c:v>0.910879569609138</c:v>
                </c:pt>
                <c:pt idx="2">
                  <c:v>0.52846498294539</c:v>
                </c:pt>
                <c:pt idx="3">
                  <c:v>0.690680164101864</c:v>
                </c:pt>
                <c:pt idx="4">
                  <c:v>0.11350438719322</c:v>
                </c:pt>
                <c:pt idx="5">
                  <c:v>0.0584366259549496</c:v>
                </c:pt>
                <c:pt idx="6">
                  <c:v>0.00237277135796976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5-4FE8-842F-67D53890515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'8'!$G$12:$G$18</c:f>
              <c:numCache>
                <c:formatCode>0.0000</c:formatCode>
                <c:ptCount val="7"/>
                <c:pt idx="0">
                  <c:v>0.718065643586601</c:v>
                </c:pt>
                <c:pt idx="1">
                  <c:v>0.695479956861624</c:v>
                </c:pt>
                <c:pt idx="2">
                  <c:v>0.68105297635448</c:v>
                </c:pt>
                <c:pt idx="3">
                  <c:v>0.653094483095809</c:v>
                </c:pt>
                <c:pt idx="4">
                  <c:v>0.629414335780635</c:v>
                </c:pt>
                <c:pt idx="5">
                  <c:v>0.595585553901815</c:v>
                </c:pt>
                <c:pt idx="6">
                  <c:v>0.546235330925653</c:v>
                </c:pt>
              </c:numCache>
            </c:numRef>
          </c:xVal>
          <c:yVal>
            <c:numRef>
              <c:f>'8'!$I$12:$I$18</c:f>
              <c:numCache>
                <c:formatCode>0.00</c:formatCode>
                <c:ptCount val="7"/>
                <c:pt idx="0">
                  <c:v>0.00237277135796976</c:v>
                </c:pt>
                <c:pt idx="1">
                  <c:v>0.03462521957593</c:v>
                </c:pt>
                <c:pt idx="2">
                  <c:v>0.00915454797930781</c:v>
                </c:pt>
                <c:pt idx="3">
                  <c:v>-0.0791877744796503</c:v>
                </c:pt>
                <c:pt idx="4">
                  <c:v>0.0162963625184638</c:v>
                </c:pt>
                <c:pt idx="5">
                  <c:v>-0.0377591152490853</c:v>
                </c:pt>
                <c:pt idx="6">
                  <c:v>0.0610823901380666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5-4FE8-842F-67D538905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65368"/>
        <c:axId val="2129548568"/>
      </c:scatterChart>
      <c:valAx>
        <c:axId val="2129565368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548568"/>
        <c:crosses val="autoZero"/>
        <c:crossBetween val="midCat"/>
      </c:valAx>
      <c:valAx>
        <c:axId val="212954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56536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'8'!$H$6:$H$12</c:f>
              <c:numCache>
                <c:formatCode>0.00</c:formatCode>
                <c:ptCount val="7"/>
                <c:pt idx="0">
                  <c:v>-3.681567095159596</c:v>
                </c:pt>
                <c:pt idx="1">
                  <c:v>-3.760879569609138</c:v>
                </c:pt>
                <c:pt idx="2">
                  <c:v>-3.82846498294539</c:v>
                </c:pt>
                <c:pt idx="3">
                  <c:v>-3.890680164101865</c:v>
                </c:pt>
                <c:pt idx="4">
                  <c:v>-4.11350438719322</c:v>
                </c:pt>
                <c:pt idx="5">
                  <c:v>-4.30843662595495</c:v>
                </c:pt>
                <c:pt idx="6">
                  <c:v>-4.40237277135797</c:v>
                </c:pt>
              </c:numCache>
            </c:numRef>
          </c:xVal>
          <c:yVal>
            <c:numRef>
              <c:f>'8'!$I$6:$I$12</c:f>
              <c:numCache>
                <c:formatCode>0.00</c:formatCode>
                <c:ptCount val="7"/>
                <c:pt idx="0">
                  <c:v>0.981567095159596</c:v>
                </c:pt>
                <c:pt idx="1">
                  <c:v>0.910879569609138</c:v>
                </c:pt>
                <c:pt idx="2">
                  <c:v>0.52846498294539</c:v>
                </c:pt>
                <c:pt idx="3">
                  <c:v>0.690680164101864</c:v>
                </c:pt>
                <c:pt idx="4">
                  <c:v>0.11350438719322</c:v>
                </c:pt>
                <c:pt idx="5">
                  <c:v>0.0584366259549496</c:v>
                </c:pt>
                <c:pt idx="6">
                  <c:v>0.00237277135796976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D2-4EDF-B08E-158A83586AA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'8'!$H$12:$H$18</c:f>
              <c:numCache>
                <c:formatCode>0.00</c:formatCode>
                <c:ptCount val="7"/>
                <c:pt idx="0">
                  <c:v>-4.40237277135797</c:v>
                </c:pt>
                <c:pt idx="1">
                  <c:v>-4.58462521957593</c:v>
                </c:pt>
                <c:pt idx="2">
                  <c:v>-4.709154547979308</c:v>
                </c:pt>
                <c:pt idx="3">
                  <c:v>-4.97081222552035</c:v>
                </c:pt>
                <c:pt idx="4">
                  <c:v>-5.216296362518464</c:v>
                </c:pt>
                <c:pt idx="5">
                  <c:v>-5.612240884750915</c:v>
                </c:pt>
                <c:pt idx="6">
                  <c:v>-6.311082390138066</c:v>
                </c:pt>
              </c:numCache>
            </c:numRef>
          </c:xVal>
          <c:yVal>
            <c:numRef>
              <c:f>'8'!$I$12:$I$18</c:f>
              <c:numCache>
                <c:formatCode>0.00</c:formatCode>
                <c:ptCount val="7"/>
                <c:pt idx="0">
                  <c:v>0.00237277135796976</c:v>
                </c:pt>
                <c:pt idx="1">
                  <c:v>0.03462521957593</c:v>
                </c:pt>
                <c:pt idx="2">
                  <c:v>0.00915454797930781</c:v>
                </c:pt>
                <c:pt idx="3">
                  <c:v>-0.0791877744796503</c:v>
                </c:pt>
                <c:pt idx="4">
                  <c:v>0.0162963625184638</c:v>
                </c:pt>
                <c:pt idx="5">
                  <c:v>-0.0377591152490853</c:v>
                </c:pt>
                <c:pt idx="6">
                  <c:v>0.0610823901380666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D2-4EDF-B08E-158A8358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63912"/>
        <c:axId val="2129448632"/>
      </c:scatterChart>
      <c:valAx>
        <c:axId val="2129463912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448632"/>
        <c:crosses val="autoZero"/>
        <c:crossBetween val="midCat"/>
      </c:valAx>
      <c:valAx>
        <c:axId val="212944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46391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'9'!$F$5:$F$13</c:f>
              <c:numCache>
                <c:formatCode>0.0000</c:formatCode>
                <c:ptCount val="9"/>
                <c:pt idx="0">
                  <c:v>0.115880924321001</c:v>
                </c:pt>
                <c:pt idx="1">
                  <c:v>0.12056838538015</c:v>
                </c:pt>
                <c:pt idx="2">
                  <c:v>0.12866490902777</c:v>
                </c:pt>
                <c:pt idx="3">
                  <c:v>0.13292623726336</c:v>
                </c:pt>
                <c:pt idx="4">
                  <c:v>0.147521286470255</c:v>
                </c:pt>
                <c:pt idx="5">
                  <c:v>0.155298210500207</c:v>
                </c:pt>
                <c:pt idx="6">
                  <c:v>0.170425925736551</c:v>
                </c:pt>
                <c:pt idx="7">
                  <c:v>0.17916164861951</c:v>
                </c:pt>
                <c:pt idx="8">
                  <c:v>0.197378826826656</c:v>
                </c:pt>
              </c:numCache>
            </c:numRef>
          </c:xVal>
          <c:yVal>
            <c:numRef>
              <c:f>'9'!$B$5:$B$13</c:f>
              <c:numCache>
                <c:formatCode>0.00</c:formatCode>
                <c:ptCount val="9"/>
                <c:pt idx="0">
                  <c:v>0.526315789473684</c:v>
                </c:pt>
                <c:pt idx="1">
                  <c:v>0.454545454545454</c:v>
                </c:pt>
                <c:pt idx="2">
                  <c:v>0.444444444444444</c:v>
                </c:pt>
                <c:pt idx="3">
                  <c:v>0.416666666666667</c:v>
                </c:pt>
                <c:pt idx="4">
                  <c:v>0.344827586206897</c:v>
                </c:pt>
                <c:pt idx="5">
                  <c:v>0.338983050847458</c:v>
                </c:pt>
                <c:pt idx="6">
                  <c:v>0.327868852459016</c:v>
                </c:pt>
                <c:pt idx="7">
                  <c:v>0.317460317460317</c:v>
                </c:pt>
                <c:pt idx="8">
                  <c:v>0.298507462686567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2-466C-A129-BEC40A34625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'9'!$F$14:$F$19</c:f>
              <c:numCache>
                <c:formatCode>0.0000</c:formatCode>
                <c:ptCount val="6"/>
                <c:pt idx="0">
                  <c:v>0.224331727916762</c:v>
                </c:pt>
                <c:pt idx="1">
                  <c:v>0.259381152654488</c:v>
                </c:pt>
                <c:pt idx="2">
                  <c:v>0.288571251068279</c:v>
                </c:pt>
                <c:pt idx="3">
                  <c:v>0.319572413982195</c:v>
                </c:pt>
                <c:pt idx="4">
                  <c:v>0.428342817195625</c:v>
                </c:pt>
                <c:pt idx="5">
                  <c:v>0.507283922759927</c:v>
                </c:pt>
              </c:numCache>
            </c:numRef>
          </c:xVal>
          <c:yVal>
            <c:numRef>
              <c:f>'9'!$B$14:$B$19</c:f>
              <c:numCache>
                <c:formatCode>0.00</c:formatCode>
                <c:ptCount val="6"/>
                <c:pt idx="0">
                  <c:v>0.277777777777778</c:v>
                </c:pt>
                <c:pt idx="1">
                  <c:v>0.25974025974026</c:v>
                </c:pt>
                <c:pt idx="2">
                  <c:v>0.246913580246914</c:v>
                </c:pt>
                <c:pt idx="3">
                  <c:v>0.232558139534884</c:v>
                </c:pt>
                <c:pt idx="4">
                  <c:v>0.18348623853211</c:v>
                </c:pt>
                <c:pt idx="5">
                  <c:v>0.152671755725191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E2-466C-A129-BEC40A346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6408"/>
        <c:axId val="2129985992"/>
      </c:scatterChart>
      <c:valAx>
        <c:axId val="2122296408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985992"/>
        <c:crosses val="autoZero"/>
        <c:crossBetween val="midCat"/>
        <c:majorUnit val="0.1"/>
      </c:valAx>
      <c:valAx>
        <c:axId val="2129985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296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'9'!$D$5:$D$13</c:f>
              <c:numCache>
                <c:formatCode>0.0000</c:formatCode>
                <c:ptCount val="9"/>
                <c:pt idx="0">
                  <c:v>0.41495</c:v>
                </c:pt>
                <c:pt idx="1">
                  <c:v>0.41275</c:v>
                </c:pt>
                <c:pt idx="2">
                  <c:v>0.40895</c:v>
                </c:pt>
                <c:pt idx="3">
                  <c:v>0.40695</c:v>
                </c:pt>
                <c:pt idx="4">
                  <c:v>0.4001</c:v>
                </c:pt>
                <c:pt idx="5">
                  <c:v>0.39645</c:v>
                </c:pt>
                <c:pt idx="6">
                  <c:v>0.38935</c:v>
                </c:pt>
                <c:pt idx="7">
                  <c:v>0.38525</c:v>
                </c:pt>
                <c:pt idx="8">
                  <c:v>0.3767</c:v>
                </c:pt>
              </c:numCache>
            </c:numRef>
          </c:xVal>
          <c:yVal>
            <c:numRef>
              <c:f>'9'!$E$5:$E$13</c:f>
              <c:numCache>
                <c:formatCode>0.00</c:formatCode>
                <c:ptCount val="9"/>
                <c:pt idx="0">
                  <c:v>-1.9</c:v>
                </c:pt>
                <c:pt idx="1">
                  <c:v>-2.2</c:v>
                </c:pt>
                <c:pt idx="2">
                  <c:v>-2.25</c:v>
                </c:pt>
                <c:pt idx="3">
                  <c:v>-2.4</c:v>
                </c:pt>
                <c:pt idx="4">
                  <c:v>-2.9</c:v>
                </c:pt>
                <c:pt idx="5">
                  <c:v>-2.95</c:v>
                </c:pt>
                <c:pt idx="6">
                  <c:v>-3.05</c:v>
                </c:pt>
                <c:pt idx="7">
                  <c:v>-3.15</c:v>
                </c:pt>
                <c:pt idx="8">
                  <c:v>-3.35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3F-4D0C-B5AB-EF22C72D2DB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'9'!$D$14:$D$19</c:f>
              <c:numCache>
                <c:formatCode>0.0000</c:formatCode>
                <c:ptCount val="6"/>
                <c:pt idx="0">
                  <c:v>0.36405</c:v>
                </c:pt>
                <c:pt idx="1">
                  <c:v>0.3476</c:v>
                </c:pt>
                <c:pt idx="2">
                  <c:v>0.3339</c:v>
                </c:pt>
                <c:pt idx="3">
                  <c:v>0.31935</c:v>
                </c:pt>
                <c:pt idx="4">
                  <c:v>0.2683</c:v>
                </c:pt>
                <c:pt idx="5">
                  <c:v>0.23125</c:v>
                </c:pt>
              </c:numCache>
            </c:numRef>
          </c:xVal>
          <c:yVal>
            <c:numRef>
              <c:f>'9'!$E$14:$E$19</c:f>
              <c:numCache>
                <c:formatCode>0.00</c:formatCode>
                <c:ptCount val="6"/>
                <c:pt idx="0">
                  <c:v>-3.6</c:v>
                </c:pt>
                <c:pt idx="1">
                  <c:v>-3.85</c:v>
                </c:pt>
                <c:pt idx="2">
                  <c:v>-4.05</c:v>
                </c:pt>
                <c:pt idx="3">
                  <c:v>-4.3</c:v>
                </c:pt>
                <c:pt idx="4">
                  <c:v>-5.45</c:v>
                </c:pt>
                <c:pt idx="5">
                  <c:v>-6.55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D3F-4D0C-B5AB-EF22C72D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837640"/>
        <c:axId val="2129814440"/>
      </c:scatterChart>
      <c:valAx>
        <c:axId val="212983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txPr>
          <a:bodyPr rot="0" vert="horz"/>
          <a:lstStyle/>
          <a:p>
            <a:pPr>
              <a:defRPr/>
            </a:pPr>
            <a:endParaRPr lang="en-US"/>
          </a:p>
        </c:txPr>
        <c:crossAx val="2129814440"/>
        <c:crosses val="autoZero"/>
        <c:crossBetween val="midCat"/>
      </c:valAx>
      <c:valAx>
        <c:axId val="2129814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83764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'9'!$G$5:$G$13</c:f>
              <c:numCache>
                <c:formatCode>0.0000</c:formatCode>
                <c:ptCount val="9"/>
                <c:pt idx="0">
                  <c:v>0.884119075678999</c:v>
                </c:pt>
                <c:pt idx="1">
                  <c:v>0.87943161461985</c:v>
                </c:pt>
                <c:pt idx="2">
                  <c:v>0.87133509097223</c:v>
                </c:pt>
                <c:pt idx="3">
                  <c:v>0.867073762736639</c:v>
                </c:pt>
                <c:pt idx="4">
                  <c:v>0.852478713529745</c:v>
                </c:pt>
                <c:pt idx="5">
                  <c:v>0.844701789499793</c:v>
                </c:pt>
                <c:pt idx="6">
                  <c:v>0.829574074263449</c:v>
                </c:pt>
                <c:pt idx="7">
                  <c:v>0.82083835138049</c:v>
                </c:pt>
                <c:pt idx="8">
                  <c:v>0.802621173173343</c:v>
                </c:pt>
              </c:numCache>
            </c:numRef>
          </c:xVal>
          <c:yVal>
            <c:numRef>
              <c:f>'9'!$I$5:$I$13</c:f>
              <c:numCache>
                <c:formatCode>0.00</c:formatCode>
                <c:ptCount val="9"/>
                <c:pt idx="0">
                  <c:v>1.215642762640443</c:v>
                </c:pt>
                <c:pt idx="1">
                  <c:v>0.935490580079554</c:v>
                </c:pt>
                <c:pt idx="2">
                  <c:v>0.920375417910555</c:v>
                </c:pt>
                <c:pt idx="3">
                  <c:v>0.789049482866271</c:v>
                </c:pt>
                <c:pt idx="4">
                  <c:v>0.354709498276454</c:v>
                </c:pt>
                <c:pt idx="5">
                  <c:v>0.340812654778849</c:v>
                </c:pt>
                <c:pt idx="6">
                  <c:v>0.313385657897289</c:v>
                </c:pt>
                <c:pt idx="7">
                  <c:v>0.256770732816575</c:v>
                </c:pt>
                <c:pt idx="8">
                  <c:v>0.150944772799401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F4-4C4A-82BD-15E7985275D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'9'!$G$14:$G$19</c:f>
              <c:numCache>
                <c:formatCode>0.0000</c:formatCode>
                <c:ptCount val="6"/>
                <c:pt idx="0">
                  <c:v>0.775668272083238</c:v>
                </c:pt>
                <c:pt idx="1">
                  <c:v>0.740618847345512</c:v>
                </c:pt>
                <c:pt idx="2">
                  <c:v>0.711428748931721</c:v>
                </c:pt>
                <c:pt idx="3">
                  <c:v>0.680427586017805</c:v>
                </c:pt>
                <c:pt idx="4">
                  <c:v>0.571657182804375</c:v>
                </c:pt>
                <c:pt idx="5">
                  <c:v>0.492716077240073</c:v>
                </c:pt>
              </c:numCache>
            </c:numRef>
          </c:xVal>
          <c:yVal>
            <c:numRef>
              <c:f>'9'!$I$14:$I$19</c:f>
              <c:numCache>
                <c:formatCode>0.00</c:formatCode>
                <c:ptCount val="6"/>
                <c:pt idx="0">
                  <c:v>0.0502357708889347</c:v>
                </c:pt>
                <c:pt idx="1">
                  <c:v>0.0145351957055073</c:v>
                </c:pt>
                <c:pt idx="2">
                  <c:v>0.0132009713510204</c:v>
                </c:pt>
                <c:pt idx="3">
                  <c:v>-0.00214959439114359</c:v>
                </c:pt>
                <c:pt idx="4">
                  <c:v>-0.0600296538623297</c:v>
                </c:pt>
                <c:pt idx="5">
                  <c:v>0.0587693914245442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F4-4C4A-82BD-15E79852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26072"/>
        <c:axId val="2129734168"/>
      </c:scatterChart>
      <c:valAx>
        <c:axId val="212972607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734168"/>
        <c:crosses val="autoZero"/>
        <c:crossBetween val="midCat"/>
      </c:valAx>
      <c:valAx>
        <c:axId val="2129734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7260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'9'!$H$5:$H$13</c:f>
              <c:numCache>
                <c:formatCode>0.00</c:formatCode>
                <c:ptCount val="9"/>
                <c:pt idx="0">
                  <c:v>-3.115642762640443</c:v>
                </c:pt>
                <c:pt idx="1">
                  <c:v>-3.135490580079554</c:v>
                </c:pt>
                <c:pt idx="2">
                  <c:v>-3.170375417910555</c:v>
                </c:pt>
                <c:pt idx="3">
                  <c:v>-3.189049482866271</c:v>
                </c:pt>
                <c:pt idx="4">
                  <c:v>-3.254709498276454</c:v>
                </c:pt>
                <c:pt idx="5">
                  <c:v>-3.290812654778849</c:v>
                </c:pt>
                <c:pt idx="6">
                  <c:v>-3.36338565789729</c:v>
                </c:pt>
                <c:pt idx="7">
                  <c:v>-3.406770732816576</c:v>
                </c:pt>
                <c:pt idx="8">
                  <c:v>-3.500944772799401</c:v>
                </c:pt>
              </c:numCache>
            </c:numRef>
          </c:xVal>
          <c:yVal>
            <c:numRef>
              <c:f>'9'!$I$5:$I$13</c:f>
              <c:numCache>
                <c:formatCode>0.00</c:formatCode>
                <c:ptCount val="9"/>
                <c:pt idx="0">
                  <c:v>1.215642762640443</c:v>
                </c:pt>
                <c:pt idx="1">
                  <c:v>0.935490580079554</c:v>
                </c:pt>
                <c:pt idx="2">
                  <c:v>0.920375417910555</c:v>
                </c:pt>
                <c:pt idx="3">
                  <c:v>0.789049482866271</c:v>
                </c:pt>
                <c:pt idx="4">
                  <c:v>0.354709498276454</c:v>
                </c:pt>
                <c:pt idx="5">
                  <c:v>0.340812654778849</c:v>
                </c:pt>
                <c:pt idx="6">
                  <c:v>0.313385657897289</c:v>
                </c:pt>
                <c:pt idx="7">
                  <c:v>0.256770732816575</c:v>
                </c:pt>
                <c:pt idx="8">
                  <c:v>0.150944772799401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6A-47EF-9EE3-E838132A05A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'9'!$H$14:$H$19</c:f>
              <c:numCache>
                <c:formatCode>0.00</c:formatCode>
                <c:ptCount val="6"/>
                <c:pt idx="0">
                  <c:v>-3.650235770888934</c:v>
                </c:pt>
                <c:pt idx="1">
                  <c:v>-3.864535195705508</c:v>
                </c:pt>
                <c:pt idx="2">
                  <c:v>-4.06320097135102</c:v>
                </c:pt>
                <c:pt idx="3">
                  <c:v>-4.297850405608856</c:v>
                </c:pt>
                <c:pt idx="4">
                  <c:v>-5.38997034613767</c:v>
                </c:pt>
                <c:pt idx="5">
                  <c:v>-6.608769391424543</c:v>
                </c:pt>
              </c:numCache>
            </c:numRef>
          </c:xVal>
          <c:yVal>
            <c:numRef>
              <c:f>'9'!$I$14:$I$19</c:f>
              <c:numCache>
                <c:formatCode>0.00</c:formatCode>
                <c:ptCount val="6"/>
                <c:pt idx="0">
                  <c:v>0.0502357708889347</c:v>
                </c:pt>
                <c:pt idx="1">
                  <c:v>0.0145351957055073</c:v>
                </c:pt>
                <c:pt idx="2">
                  <c:v>0.0132009713510204</c:v>
                </c:pt>
                <c:pt idx="3">
                  <c:v>-0.00214959439114359</c:v>
                </c:pt>
                <c:pt idx="4">
                  <c:v>-0.0600296538623297</c:v>
                </c:pt>
                <c:pt idx="5">
                  <c:v>0.0587693914245442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6A-47EF-9EE3-E838132A0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52728"/>
        <c:axId val="2125405848"/>
      </c:scatterChart>
      <c:valAx>
        <c:axId val="2125352728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5405848"/>
        <c:crosses val="autoZero"/>
        <c:crossBetween val="midCat"/>
      </c:valAx>
      <c:valAx>
        <c:axId val="2125405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535272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'10'!$F$5:$F$12</c:f>
              <c:numCache>
                <c:formatCode>0.0000</c:formatCode>
                <c:ptCount val="8"/>
                <c:pt idx="0">
                  <c:v>0.145239753857427</c:v>
                </c:pt>
                <c:pt idx="1">
                  <c:v>0.150372485678888</c:v>
                </c:pt>
                <c:pt idx="2">
                  <c:v>0.156788400455713</c:v>
                </c:pt>
                <c:pt idx="3">
                  <c:v>0.162883519493697</c:v>
                </c:pt>
                <c:pt idx="4">
                  <c:v>0.173469778875459</c:v>
                </c:pt>
                <c:pt idx="5">
                  <c:v>0.185178823343166</c:v>
                </c:pt>
                <c:pt idx="6">
                  <c:v>0.198010652896817</c:v>
                </c:pt>
                <c:pt idx="7">
                  <c:v>0.215012827055404</c:v>
                </c:pt>
              </c:numCache>
            </c:numRef>
          </c:xVal>
          <c:yVal>
            <c:numRef>
              <c:f>'10'!$B$5:$B$12</c:f>
              <c:numCache>
                <c:formatCode>0.00</c:formatCode>
                <c:ptCount val="8"/>
                <c:pt idx="0">
                  <c:v>0.4</c:v>
                </c:pt>
                <c:pt idx="1">
                  <c:v>0.37037037037037</c:v>
                </c:pt>
                <c:pt idx="2">
                  <c:v>0.350877192982456</c:v>
                </c:pt>
                <c:pt idx="3">
                  <c:v>0.333333333333333</c:v>
                </c:pt>
                <c:pt idx="4">
                  <c:v>0.3125</c:v>
                </c:pt>
                <c:pt idx="5">
                  <c:v>0.294117647058824</c:v>
                </c:pt>
                <c:pt idx="6">
                  <c:v>0.277777777777778</c:v>
                </c:pt>
                <c:pt idx="7">
                  <c:v>0.266666666666667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A4-4BD1-9CC8-E5B45533350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'10'!$F$13:$F$18</c:f>
              <c:numCache>
                <c:formatCode>0.0000</c:formatCode>
                <c:ptCount val="6"/>
                <c:pt idx="0">
                  <c:v>0.230250624650365</c:v>
                </c:pt>
                <c:pt idx="1">
                  <c:v>0.249337971111421</c:v>
                </c:pt>
                <c:pt idx="2">
                  <c:v>0.270189694136103</c:v>
                </c:pt>
                <c:pt idx="3">
                  <c:v>0.308043591319373</c:v>
                </c:pt>
                <c:pt idx="4">
                  <c:v>0.3649848349637</c:v>
                </c:pt>
                <c:pt idx="5">
                  <c:v>0.494105119847312</c:v>
                </c:pt>
              </c:numCache>
            </c:numRef>
          </c:xVal>
          <c:yVal>
            <c:numRef>
              <c:f>'10'!$B$13:$B$18</c:f>
              <c:numCache>
                <c:formatCode>0.00</c:formatCode>
                <c:ptCount val="6"/>
                <c:pt idx="0">
                  <c:v>0.256410256410256</c:v>
                </c:pt>
                <c:pt idx="1">
                  <c:v>0.246913580246914</c:v>
                </c:pt>
                <c:pt idx="2">
                  <c:v>0.235294117647059</c:v>
                </c:pt>
                <c:pt idx="3">
                  <c:v>0.21505376344086</c:v>
                </c:pt>
                <c:pt idx="4">
                  <c:v>0.196078431372549</c:v>
                </c:pt>
                <c:pt idx="5">
                  <c:v>0.142857142857143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8A4-4BD1-9CC8-E5B45533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78600"/>
        <c:axId val="2140757960"/>
      </c:scatterChart>
      <c:valAx>
        <c:axId val="2127078600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757960"/>
        <c:crosses val="autoZero"/>
        <c:crossBetween val="midCat"/>
        <c:majorUnit val="0.1"/>
      </c:valAx>
      <c:valAx>
        <c:axId val="214075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078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'10'!$D$5:$D$12</c:f>
              <c:numCache>
                <c:formatCode>0.0000</c:formatCode>
                <c:ptCount val="8"/>
                <c:pt idx="0">
                  <c:v>0.26645</c:v>
                </c:pt>
                <c:pt idx="1">
                  <c:v>0.26485</c:v>
                </c:pt>
                <c:pt idx="2">
                  <c:v>0.26285</c:v>
                </c:pt>
                <c:pt idx="3">
                  <c:v>0.26095</c:v>
                </c:pt>
                <c:pt idx="4">
                  <c:v>0.25765</c:v>
                </c:pt>
                <c:pt idx="5">
                  <c:v>0.254</c:v>
                </c:pt>
                <c:pt idx="6">
                  <c:v>0.25</c:v>
                </c:pt>
                <c:pt idx="7">
                  <c:v>0.2447</c:v>
                </c:pt>
              </c:numCache>
            </c:numRef>
          </c:xVal>
          <c:yVal>
            <c:numRef>
              <c:f>'10'!$E$5:$E$12</c:f>
              <c:numCache>
                <c:formatCode>0.00</c:formatCode>
                <c:ptCount val="8"/>
                <c:pt idx="0">
                  <c:v>-2.5</c:v>
                </c:pt>
                <c:pt idx="1">
                  <c:v>-2.7</c:v>
                </c:pt>
                <c:pt idx="2">
                  <c:v>-2.85</c:v>
                </c:pt>
                <c:pt idx="3">
                  <c:v>-3.0</c:v>
                </c:pt>
                <c:pt idx="4">
                  <c:v>-3.2</c:v>
                </c:pt>
                <c:pt idx="5">
                  <c:v>-3.4</c:v>
                </c:pt>
                <c:pt idx="6">
                  <c:v>-3.6</c:v>
                </c:pt>
                <c:pt idx="7">
                  <c:v>-3.75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E1-4F32-81D5-09A2EB53396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'10'!$D$13:$D$18</c:f>
              <c:numCache>
                <c:formatCode>0.0000</c:formatCode>
                <c:ptCount val="6"/>
                <c:pt idx="0">
                  <c:v>0.23995</c:v>
                </c:pt>
                <c:pt idx="1">
                  <c:v>0.234</c:v>
                </c:pt>
                <c:pt idx="2">
                  <c:v>0.2275</c:v>
                </c:pt>
                <c:pt idx="3">
                  <c:v>0.2157</c:v>
                </c:pt>
                <c:pt idx="4">
                  <c:v>0.19795</c:v>
                </c:pt>
                <c:pt idx="5">
                  <c:v>0.1577</c:v>
                </c:pt>
              </c:numCache>
            </c:numRef>
          </c:xVal>
          <c:yVal>
            <c:numRef>
              <c:f>'10'!$E$13:$E$18</c:f>
              <c:numCache>
                <c:formatCode>0.00</c:formatCode>
                <c:ptCount val="6"/>
                <c:pt idx="0">
                  <c:v>-3.899999999999999</c:v>
                </c:pt>
                <c:pt idx="1">
                  <c:v>-4.05</c:v>
                </c:pt>
                <c:pt idx="2">
                  <c:v>-4.25</c:v>
                </c:pt>
                <c:pt idx="3">
                  <c:v>-4.65</c:v>
                </c:pt>
                <c:pt idx="4">
                  <c:v>-5.1</c:v>
                </c:pt>
                <c:pt idx="5">
                  <c:v>-7.0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E1-4F32-81D5-09A2EB53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05880"/>
        <c:axId val="2127514328"/>
      </c:scatterChart>
      <c:valAx>
        <c:axId val="212750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514328"/>
        <c:crosses val="autoZero"/>
        <c:crossBetween val="midCat"/>
      </c:valAx>
      <c:valAx>
        <c:axId val="212751432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505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'10'!$G$5:$G$12</c:f>
              <c:numCache>
                <c:formatCode>0.0000</c:formatCode>
                <c:ptCount val="8"/>
                <c:pt idx="0">
                  <c:v>0.854760246142573</c:v>
                </c:pt>
                <c:pt idx="1">
                  <c:v>0.849627514321112</c:v>
                </c:pt>
                <c:pt idx="2">
                  <c:v>0.843211599544287</c:v>
                </c:pt>
                <c:pt idx="3">
                  <c:v>0.837116480506303</c:v>
                </c:pt>
                <c:pt idx="4">
                  <c:v>0.826530221124541</c:v>
                </c:pt>
                <c:pt idx="5">
                  <c:v>0.814821176656834</c:v>
                </c:pt>
                <c:pt idx="6">
                  <c:v>0.801989347103183</c:v>
                </c:pt>
                <c:pt idx="7">
                  <c:v>0.784987172944596</c:v>
                </c:pt>
              </c:numCache>
            </c:numRef>
          </c:xVal>
          <c:yVal>
            <c:numRef>
              <c:f>'10'!$I$5:$I$12</c:f>
              <c:numCache>
                <c:formatCode>0.00</c:formatCode>
                <c:ptCount val="8"/>
                <c:pt idx="0">
                  <c:v>0.952562367195394</c:v>
                </c:pt>
                <c:pt idx="1">
                  <c:v>0.778816364859013</c:v>
                </c:pt>
                <c:pt idx="2">
                  <c:v>0.662200740077063</c:v>
                </c:pt>
                <c:pt idx="3">
                  <c:v>0.544514846697711</c:v>
                </c:pt>
                <c:pt idx="4">
                  <c:v>0.402075534945952</c:v>
                </c:pt>
                <c:pt idx="5">
                  <c:v>0.267958404214483</c:v>
                </c:pt>
                <c:pt idx="6">
                  <c:v>0.142983177429524</c:v>
                </c:pt>
                <c:pt idx="7">
                  <c:v>0.0972501078078331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DED-4968-B278-80FA3F8D1C4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'10'!$G$13:$G$18</c:f>
              <c:numCache>
                <c:formatCode>0.0000</c:formatCode>
                <c:ptCount val="6"/>
                <c:pt idx="0">
                  <c:v>0.769749375349635</c:v>
                </c:pt>
                <c:pt idx="1">
                  <c:v>0.750662028888579</c:v>
                </c:pt>
                <c:pt idx="2">
                  <c:v>0.729810305863896</c:v>
                </c:pt>
                <c:pt idx="3">
                  <c:v>0.691956408680626</c:v>
                </c:pt>
                <c:pt idx="4">
                  <c:v>0.6350151650363</c:v>
                </c:pt>
                <c:pt idx="5">
                  <c:v>0.505894880152688</c:v>
                </c:pt>
              </c:numCache>
            </c:numRef>
          </c:xVal>
          <c:yVal>
            <c:numRef>
              <c:f>'10'!$I$13:$I$18</c:f>
              <c:numCache>
                <c:formatCode>0.00</c:formatCode>
                <c:ptCount val="6"/>
                <c:pt idx="0">
                  <c:v>0.0457593660622129</c:v>
                </c:pt>
                <c:pt idx="1">
                  <c:v>0.0265083494432421</c:v>
                </c:pt>
                <c:pt idx="2">
                  <c:v>-0.0203810138544958</c:v>
                </c:pt>
                <c:pt idx="3">
                  <c:v>-0.110883621128936</c:v>
                </c:pt>
                <c:pt idx="4">
                  <c:v>0.000536477030737004</c:v>
                </c:pt>
                <c:pt idx="5">
                  <c:v>0.0886914797110387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DED-4968-B278-80FA3F8D1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06152"/>
        <c:axId val="2121105736"/>
      </c:scatterChart>
      <c:valAx>
        <c:axId val="212970615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105736"/>
        <c:crosses val="autoZero"/>
        <c:crossBetween val="midCat"/>
      </c:valAx>
      <c:valAx>
        <c:axId val="2121105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7061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'1'!$H$5:$H$12</c:f>
              <c:numCache>
                <c:formatCode>0.00</c:formatCode>
                <c:ptCount val="8"/>
                <c:pt idx="0">
                  <c:v>-3.346608605907925</c:v>
                </c:pt>
                <c:pt idx="1">
                  <c:v>-3.385571498916326</c:v>
                </c:pt>
                <c:pt idx="2">
                  <c:v>-3.428486046414163</c:v>
                </c:pt>
                <c:pt idx="3">
                  <c:v>-3.475035183793037</c:v>
                </c:pt>
                <c:pt idx="4">
                  <c:v>-3.546668824330454</c:v>
                </c:pt>
                <c:pt idx="5">
                  <c:v>-3.588171865629111</c:v>
                </c:pt>
                <c:pt idx="6">
                  <c:v>-3.658752437672558</c:v>
                </c:pt>
                <c:pt idx="7">
                  <c:v>-3.740504671693394</c:v>
                </c:pt>
              </c:numCache>
            </c:numRef>
          </c:xVal>
          <c:yVal>
            <c:numRef>
              <c:f>'1'!$I$5:$I$12</c:f>
              <c:numCache>
                <c:formatCode>0.00</c:formatCode>
                <c:ptCount val="8"/>
                <c:pt idx="0">
                  <c:v>3.186608605907925</c:v>
                </c:pt>
                <c:pt idx="1">
                  <c:v>2.975571498916326</c:v>
                </c:pt>
                <c:pt idx="2">
                  <c:v>2.488486046414163</c:v>
                </c:pt>
                <c:pt idx="3">
                  <c:v>1.795035183793037</c:v>
                </c:pt>
                <c:pt idx="4">
                  <c:v>1.196668824330454</c:v>
                </c:pt>
                <c:pt idx="5">
                  <c:v>0.908171865629111</c:v>
                </c:pt>
                <c:pt idx="6">
                  <c:v>0.658752437672558</c:v>
                </c:pt>
                <c:pt idx="7">
                  <c:v>0.520504671693394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'1'!$H$13:$H$17</c:f>
              <c:numCache>
                <c:formatCode>0.00</c:formatCode>
                <c:ptCount val="5"/>
                <c:pt idx="0">
                  <c:v>-3.870946304511926</c:v>
                </c:pt>
                <c:pt idx="1">
                  <c:v>-4.378861236719594</c:v>
                </c:pt>
                <c:pt idx="2">
                  <c:v>-4.942070568244358</c:v>
                </c:pt>
                <c:pt idx="3">
                  <c:v>-5.824613158890371</c:v>
                </c:pt>
                <c:pt idx="4">
                  <c:v>-8.557451055366897</c:v>
                </c:pt>
              </c:numCache>
            </c:numRef>
          </c:xVal>
          <c:yVal>
            <c:numRef>
              <c:f>'1'!$I$13:$I$17</c:f>
              <c:numCache>
                <c:formatCode>0.00</c:formatCode>
                <c:ptCount val="5"/>
                <c:pt idx="0">
                  <c:v>0.270946304511926</c:v>
                </c:pt>
                <c:pt idx="1">
                  <c:v>-0.201138763280406</c:v>
                </c:pt>
                <c:pt idx="2">
                  <c:v>-0.547929431755642</c:v>
                </c:pt>
                <c:pt idx="3">
                  <c:v>-0.485386841109628</c:v>
                </c:pt>
                <c:pt idx="4">
                  <c:v>1.457451055366898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701640"/>
        <c:axId val="2036679832"/>
      </c:scatterChart>
      <c:valAx>
        <c:axId val="203670164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679832"/>
        <c:crosses val="autoZero"/>
        <c:crossBetween val="midCat"/>
      </c:valAx>
      <c:valAx>
        <c:axId val="203667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7016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'10'!$H$5:$H$12</c:f>
              <c:numCache>
                <c:formatCode>0.00</c:formatCode>
                <c:ptCount val="8"/>
                <c:pt idx="0">
                  <c:v>-3.452562367195394</c:v>
                </c:pt>
                <c:pt idx="1">
                  <c:v>-3.478816364859013</c:v>
                </c:pt>
                <c:pt idx="2">
                  <c:v>-3.512200740077063</c:v>
                </c:pt>
                <c:pt idx="3">
                  <c:v>-3.54451484669771</c:v>
                </c:pt>
                <c:pt idx="4">
                  <c:v>-3.602075534945952</c:v>
                </c:pt>
                <c:pt idx="5">
                  <c:v>-3.667958404214483</c:v>
                </c:pt>
                <c:pt idx="6">
                  <c:v>-3.742983177429524</c:v>
                </c:pt>
                <c:pt idx="7">
                  <c:v>-3.847250107807833</c:v>
                </c:pt>
              </c:numCache>
            </c:numRef>
          </c:xVal>
          <c:yVal>
            <c:numRef>
              <c:f>'10'!$I$5:$I$12</c:f>
              <c:numCache>
                <c:formatCode>0.00</c:formatCode>
                <c:ptCount val="8"/>
                <c:pt idx="0">
                  <c:v>0.952562367195394</c:v>
                </c:pt>
                <c:pt idx="1">
                  <c:v>0.778816364859013</c:v>
                </c:pt>
                <c:pt idx="2">
                  <c:v>0.662200740077063</c:v>
                </c:pt>
                <c:pt idx="3">
                  <c:v>0.544514846697711</c:v>
                </c:pt>
                <c:pt idx="4">
                  <c:v>0.402075534945952</c:v>
                </c:pt>
                <c:pt idx="5">
                  <c:v>0.267958404214483</c:v>
                </c:pt>
                <c:pt idx="6">
                  <c:v>0.142983177429524</c:v>
                </c:pt>
                <c:pt idx="7">
                  <c:v>0.0972501078078331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A-443F-912C-8BF5F61CA8C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'10'!$H$13:$H$18</c:f>
              <c:numCache>
                <c:formatCode>0.00</c:formatCode>
                <c:ptCount val="6"/>
                <c:pt idx="0">
                  <c:v>-3.945759366062212</c:v>
                </c:pt>
                <c:pt idx="1">
                  <c:v>-4.076508349443242</c:v>
                </c:pt>
                <c:pt idx="2">
                  <c:v>-4.229618986145504</c:v>
                </c:pt>
                <c:pt idx="3">
                  <c:v>-4.539116378871064</c:v>
                </c:pt>
                <c:pt idx="4">
                  <c:v>-5.100536477030737</c:v>
                </c:pt>
                <c:pt idx="5">
                  <c:v>-7.088691479711038</c:v>
                </c:pt>
              </c:numCache>
            </c:numRef>
          </c:xVal>
          <c:yVal>
            <c:numRef>
              <c:f>'10'!$I$13:$I$18</c:f>
              <c:numCache>
                <c:formatCode>0.00</c:formatCode>
                <c:ptCount val="6"/>
                <c:pt idx="0">
                  <c:v>0.0457593660622129</c:v>
                </c:pt>
                <c:pt idx="1">
                  <c:v>0.0265083494432421</c:v>
                </c:pt>
                <c:pt idx="2">
                  <c:v>-0.0203810138544958</c:v>
                </c:pt>
                <c:pt idx="3">
                  <c:v>-0.110883621128936</c:v>
                </c:pt>
                <c:pt idx="4">
                  <c:v>0.000536477030737004</c:v>
                </c:pt>
                <c:pt idx="5">
                  <c:v>0.0886914797110387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2A-443F-912C-8BF5F61C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50520"/>
        <c:axId val="2127441960"/>
      </c:scatterChart>
      <c:valAx>
        <c:axId val="2127450520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441960"/>
        <c:crosses val="autoZero"/>
        <c:crossBetween val="midCat"/>
      </c:valAx>
      <c:valAx>
        <c:axId val="2127441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45052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'11'!$F$5:$F$12</c:f>
              <c:numCache>
                <c:formatCode>0.0000</c:formatCode>
                <c:ptCount val="8"/>
                <c:pt idx="0">
                  <c:v>0.0974985750761856</c:v>
                </c:pt>
                <c:pt idx="1">
                  <c:v>0.105775029961364</c:v>
                </c:pt>
                <c:pt idx="2">
                  <c:v>0.115063051554731</c:v>
                </c:pt>
                <c:pt idx="3">
                  <c:v>0.122052057902216</c:v>
                </c:pt>
                <c:pt idx="4">
                  <c:v>0.140812022308621</c:v>
                </c:pt>
                <c:pt idx="5">
                  <c:v>0.150752964231818</c:v>
                </c:pt>
                <c:pt idx="6">
                  <c:v>0.166285111233004</c:v>
                </c:pt>
                <c:pt idx="7">
                  <c:v>0.181734493685337</c:v>
                </c:pt>
              </c:numCache>
            </c:numRef>
          </c:xVal>
          <c:yVal>
            <c:numRef>
              <c:f>'11'!$B$5:$B$12</c:f>
              <c:numCache>
                <c:formatCode>0.00</c:formatCode>
                <c:ptCount val="8"/>
                <c:pt idx="0">
                  <c:v>0.526315789473684</c:v>
                </c:pt>
                <c:pt idx="1">
                  <c:v>0.444444444444444</c:v>
                </c:pt>
                <c:pt idx="2">
                  <c:v>0.408163265306122</c:v>
                </c:pt>
                <c:pt idx="3">
                  <c:v>0.357142857142857</c:v>
                </c:pt>
                <c:pt idx="4">
                  <c:v>0.3125</c:v>
                </c:pt>
                <c:pt idx="5">
                  <c:v>0.303030303030303</c:v>
                </c:pt>
                <c:pt idx="6">
                  <c:v>0.28169014084507</c:v>
                </c:pt>
                <c:pt idx="7">
                  <c:v>0.273972602739726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E-458B-84E3-4D556EEA13A7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'11'!$F$13:$F$18</c:f>
              <c:numCache>
                <c:formatCode>0.0000</c:formatCode>
                <c:ptCount val="6"/>
                <c:pt idx="0">
                  <c:v>0.187803893934468</c:v>
                </c:pt>
                <c:pt idx="1">
                  <c:v>0.200586418701577</c:v>
                </c:pt>
                <c:pt idx="2">
                  <c:v>0.228634404701349</c:v>
                </c:pt>
                <c:pt idx="3">
                  <c:v>0.257418075579804</c:v>
                </c:pt>
                <c:pt idx="4">
                  <c:v>0.303674262326969</c:v>
                </c:pt>
                <c:pt idx="5">
                  <c:v>0.438396555735711</c:v>
                </c:pt>
              </c:numCache>
            </c:numRef>
          </c:xVal>
          <c:yVal>
            <c:numRef>
              <c:f>'11'!$B$13:$B$18</c:f>
              <c:numCache>
                <c:formatCode>0.00</c:formatCode>
                <c:ptCount val="6"/>
                <c:pt idx="0">
                  <c:v>0.266666666666667</c:v>
                </c:pt>
                <c:pt idx="1">
                  <c:v>0.25974025974026</c:v>
                </c:pt>
                <c:pt idx="2">
                  <c:v>0.25</c:v>
                </c:pt>
                <c:pt idx="3">
                  <c:v>0.232558139534884</c:v>
                </c:pt>
                <c:pt idx="4">
                  <c:v>0.212765957446808</c:v>
                </c:pt>
                <c:pt idx="5">
                  <c:v>0.152671755725191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E-458B-84E3-4D556EEA1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49096"/>
        <c:axId val="2127355272"/>
      </c:scatterChart>
      <c:valAx>
        <c:axId val="2127349096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355272"/>
        <c:crosses val="autoZero"/>
        <c:crossBetween val="midCat"/>
        <c:majorUnit val="0.1"/>
      </c:valAx>
      <c:valAx>
        <c:axId val="2127355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349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'11'!$D$5:$D$12</c:f>
              <c:numCache>
                <c:formatCode>0.0000</c:formatCode>
                <c:ptCount val="8"/>
                <c:pt idx="0">
                  <c:v>0.4907</c:v>
                </c:pt>
                <c:pt idx="1">
                  <c:v>0.4862</c:v>
                </c:pt>
                <c:pt idx="2">
                  <c:v>0.48115</c:v>
                </c:pt>
                <c:pt idx="3">
                  <c:v>0.47735</c:v>
                </c:pt>
                <c:pt idx="4">
                  <c:v>0.46715</c:v>
                </c:pt>
                <c:pt idx="5">
                  <c:v>0.461745</c:v>
                </c:pt>
                <c:pt idx="6">
                  <c:v>0.4533</c:v>
                </c:pt>
                <c:pt idx="7">
                  <c:v>0.4449</c:v>
                </c:pt>
              </c:numCache>
            </c:numRef>
          </c:xVal>
          <c:yVal>
            <c:numRef>
              <c:f>'11'!$E$5:$E$12</c:f>
              <c:numCache>
                <c:formatCode>0.00</c:formatCode>
                <c:ptCount val="8"/>
                <c:pt idx="0">
                  <c:v>-1.9</c:v>
                </c:pt>
                <c:pt idx="1">
                  <c:v>-2.25</c:v>
                </c:pt>
                <c:pt idx="2">
                  <c:v>-2.45</c:v>
                </c:pt>
                <c:pt idx="3">
                  <c:v>-2.8</c:v>
                </c:pt>
                <c:pt idx="4">
                  <c:v>-3.2</c:v>
                </c:pt>
                <c:pt idx="5">
                  <c:v>-3.3</c:v>
                </c:pt>
                <c:pt idx="6">
                  <c:v>-3.55</c:v>
                </c:pt>
                <c:pt idx="7">
                  <c:v>-3.65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C5B-464E-877D-06F75AAB80A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'11'!$D$13:$D$18</c:f>
              <c:numCache>
                <c:formatCode>0.0000</c:formatCode>
                <c:ptCount val="6"/>
                <c:pt idx="0">
                  <c:v>0.4416</c:v>
                </c:pt>
                <c:pt idx="1">
                  <c:v>0.43465</c:v>
                </c:pt>
                <c:pt idx="2">
                  <c:v>0.4194</c:v>
                </c:pt>
                <c:pt idx="3">
                  <c:v>0.40375</c:v>
                </c:pt>
                <c:pt idx="4">
                  <c:v>0.3786</c:v>
                </c:pt>
                <c:pt idx="5">
                  <c:v>0.30535</c:v>
                </c:pt>
              </c:numCache>
            </c:numRef>
          </c:xVal>
          <c:yVal>
            <c:numRef>
              <c:f>'11'!$E$13:$E$18</c:f>
              <c:numCache>
                <c:formatCode>0.00</c:formatCode>
                <c:ptCount val="6"/>
                <c:pt idx="0">
                  <c:v>-3.75</c:v>
                </c:pt>
                <c:pt idx="1">
                  <c:v>-3.85</c:v>
                </c:pt>
                <c:pt idx="2">
                  <c:v>-4.0</c:v>
                </c:pt>
                <c:pt idx="3">
                  <c:v>-4.3</c:v>
                </c:pt>
                <c:pt idx="4">
                  <c:v>-4.7</c:v>
                </c:pt>
                <c:pt idx="5">
                  <c:v>-6.55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C5B-464E-877D-06F75AAB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95464"/>
        <c:axId val="2127276648"/>
      </c:scatterChart>
      <c:valAx>
        <c:axId val="212729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276648"/>
        <c:crosses val="autoZero"/>
        <c:crossBetween val="midCat"/>
      </c:valAx>
      <c:valAx>
        <c:axId val="212727664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295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'11'!$G$5:$G$12</c:f>
              <c:numCache>
                <c:formatCode>0.0000</c:formatCode>
                <c:ptCount val="8"/>
                <c:pt idx="0">
                  <c:v>0.902501424923814</c:v>
                </c:pt>
                <c:pt idx="1">
                  <c:v>0.894224970038636</c:v>
                </c:pt>
                <c:pt idx="2">
                  <c:v>0.884936948445269</c:v>
                </c:pt>
                <c:pt idx="3">
                  <c:v>0.877947942097784</c:v>
                </c:pt>
                <c:pt idx="4">
                  <c:v>0.859187977691379</c:v>
                </c:pt>
                <c:pt idx="5">
                  <c:v>0.849247035768182</c:v>
                </c:pt>
                <c:pt idx="6">
                  <c:v>0.833714888766996</c:v>
                </c:pt>
                <c:pt idx="7">
                  <c:v>0.818265506314663</c:v>
                </c:pt>
              </c:numCache>
            </c:numRef>
          </c:xVal>
          <c:yVal>
            <c:numRef>
              <c:f>'11'!$I$5:$I$12</c:f>
              <c:numCache>
                <c:formatCode>0.00</c:formatCode>
                <c:ptCount val="8"/>
                <c:pt idx="0">
                  <c:v>1.353375870189551</c:v>
                </c:pt>
                <c:pt idx="1">
                  <c:v>1.043771957008978</c:v>
                </c:pt>
                <c:pt idx="2">
                  <c:v>0.890316800890083</c:v>
                </c:pt>
                <c:pt idx="3">
                  <c:v>0.576217314474758</c:v>
                </c:pt>
                <c:pt idx="4">
                  <c:v>0.276510903896328</c:v>
                </c:pt>
                <c:pt idx="5">
                  <c:v>0.232110624013166</c:v>
                </c:pt>
                <c:pt idx="6">
                  <c:v>0.0726332906367562</c:v>
                </c:pt>
                <c:pt idx="7">
                  <c:v>0.0673969028490449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1F-4BAC-AC6F-C179BFCE3D2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'11'!$G$13:$G$18</c:f>
              <c:numCache>
                <c:formatCode>0.0000</c:formatCode>
                <c:ptCount val="6"/>
                <c:pt idx="0">
                  <c:v>0.812196106065532</c:v>
                </c:pt>
                <c:pt idx="1">
                  <c:v>0.799413581298423</c:v>
                </c:pt>
                <c:pt idx="2">
                  <c:v>0.77136559529865</c:v>
                </c:pt>
                <c:pt idx="3">
                  <c:v>0.742581924420196</c:v>
                </c:pt>
                <c:pt idx="4">
                  <c:v>0.696325737673031</c:v>
                </c:pt>
                <c:pt idx="5">
                  <c:v>0.561603444264289</c:v>
                </c:pt>
              </c:numCache>
            </c:numRef>
          </c:xVal>
          <c:yVal>
            <c:numRef>
              <c:f>'11'!$I$13:$I$18</c:f>
              <c:numCache>
                <c:formatCode>0.00</c:formatCode>
                <c:ptCount val="6"/>
                <c:pt idx="0">
                  <c:v>0.00599598756259256</c:v>
                </c:pt>
                <c:pt idx="1">
                  <c:v>-0.0100316081531204</c:v>
                </c:pt>
                <c:pt idx="2">
                  <c:v>0.0380615336576531</c:v>
                </c:pt>
                <c:pt idx="3">
                  <c:v>-0.0362123244668506</c:v>
                </c:pt>
                <c:pt idx="4">
                  <c:v>-0.0153822881033108</c:v>
                </c:pt>
                <c:pt idx="5">
                  <c:v>0.0245535863302759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1F-4BAC-AC6F-C179BFCE3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43832"/>
        <c:axId val="2127232840"/>
      </c:scatterChart>
      <c:valAx>
        <c:axId val="212724383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232840"/>
        <c:crosses val="autoZero"/>
        <c:crossBetween val="midCat"/>
      </c:valAx>
      <c:valAx>
        <c:axId val="212723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2438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'11'!$H$5:$H$12</c:f>
              <c:numCache>
                <c:formatCode>0.00</c:formatCode>
                <c:ptCount val="8"/>
                <c:pt idx="0">
                  <c:v>-3.253375870189552</c:v>
                </c:pt>
                <c:pt idx="1">
                  <c:v>-3.293771957008977</c:v>
                </c:pt>
                <c:pt idx="2">
                  <c:v>-3.340316800890083</c:v>
                </c:pt>
                <c:pt idx="3">
                  <c:v>-3.376217314474757</c:v>
                </c:pt>
                <c:pt idx="4">
                  <c:v>-3.476510903896329</c:v>
                </c:pt>
                <c:pt idx="5">
                  <c:v>-3.532110624013166</c:v>
                </c:pt>
                <c:pt idx="6">
                  <c:v>-3.622633290636756</c:v>
                </c:pt>
                <c:pt idx="7">
                  <c:v>-3.717396902849045</c:v>
                </c:pt>
              </c:numCache>
            </c:numRef>
          </c:xVal>
          <c:yVal>
            <c:numRef>
              <c:f>'11'!$I$5:$I$12</c:f>
              <c:numCache>
                <c:formatCode>0.00</c:formatCode>
                <c:ptCount val="8"/>
                <c:pt idx="0">
                  <c:v>1.353375870189551</c:v>
                </c:pt>
                <c:pt idx="1">
                  <c:v>1.043771957008978</c:v>
                </c:pt>
                <c:pt idx="2">
                  <c:v>0.890316800890083</c:v>
                </c:pt>
                <c:pt idx="3">
                  <c:v>0.576217314474758</c:v>
                </c:pt>
                <c:pt idx="4">
                  <c:v>0.276510903896328</c:v>
                </c:pt>
                <c:pt idx="5">
                  <c:v>0.232110624013166</c:v>
                </c:pt>
                <c:pt idx="6">
                  <c:v>0.0726332906367562</c:v>
                </c:pt>
                <c:pt idx="7">
                  <c:v>0.0673969028490449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98-4EBB-AF59-7675F3806FC5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'11'!$H$13:$H$18</c:f>
              <c:numCache>
                <c:formatCode>0.00</c:formatCode>
                <c:ptCount val="6"/>
                <c:pt idx="0">
                  <c:v>-3.755995987562592</c:v>
                </c:pt>
                <c:pt idx="1">
                  <c:v>-3.83996839184688</c:v>
                </c:pt>
                <c:pt idx="2">
                  <c:v>-4.038061533657653</c:v>
                </c:pt>
                <c:pt idx="3">
                  <c:v>-4.26378767553315</c:v>
                </c:pt>
                <c:pt idx="4">
                  <c:v>-4.684617711896689</c:v>
                </c:pt>
                <c:pt idx="5">
                  <c:v>-6.574553586330276</c:v>
                </c:pt>
              </c:numCache>
            </c:numRef>
          </c:xVal>
          <c:yVal>
            <c:numRef>
              <c:f>'11'!$I$13:$I$18</c:f>
              <c:numCache>
                <c:formatCode>0.00</c:formatCode>
                <c:ptCount val="6"/>
                <c:pt idx="0">
                  <c:v>0.00599598756259256</c:v>
                </c:pt>
                <c:pt idx="1">
                  <c:v>-0.0100316081531204</c:v>
                </c:pt>
                <c:pt idx="2">
                  <c:v>0.0380615336576531</c:v>
                </c:pt>
                <c:pt idx="3">
                  <c:v>-0.0362123244668506</c:v>
                </c:pt>
                <c:pt idx="4">
                  <c:v>-0.0153822881033108</c:v>
                </c:pt>
                <c:pt idx="5">
                  <c:v>0.0245535863302759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98-4EBB-AF59-7675F3806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91304"/>
        <c:axId val="2121633848"/>
      </c:scatterChart>
      <c:valAx>
        <c:axId val="2121991304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633848"/>
        <c:crosses val="autoZero"/>
        <c:crossBetween val="midCat"/>
      </c:valAx>
      <c:valAx>
        <c:axId val="2121633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9130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'12'!$F$5:$F$14</c:f>
              <c:numCache>
                <c:formatCode>0.0000</c:formatCode>
                <c:ptCount val="10"/>
                <c:pt idx="0">
                  <c:v>0.117294912167048</c:v>
                </c:pt>
                <c:pt idx="1">
                  <c:v>0.12166379898008</c:v>
                </c:pt>
                <c:pt idx="2">
                  <c:v>0.126127661593395</c:v>
                </c:pt>
                <c:pt idx="3">
                  <c:v>0.134865435219458</c:v>
                </c:pt>
                <c:pt idx="4">
                  <c:v>0.140658959036739</c:v>
                </c:pt>
                <c:pt idx="5">
                  <c:v>0.146262531253453</c:v>
                </c:pt>
                <c:pt idx="6">
                  <c:v>0.153480692074984</c:v>
                </c:pt>
                <c:pt idx="7">
                  <c:v>0.161363683498498</c:v>
                </c:pt>
                <c:pt idx="8">
                  <c:v>0.177224642145808</c:v>
                </c:pt>
                <c:pt idx="9">
                  <c:v>0.189856423583486</c:v>
                </c:pt>
              </c:numCache>
            </c:numRef>
          </c:xVal>
          <c:yVal>
            <c:numRef>
              <c:f>'12'!$B$5:$B$14</c:f>
              <c:numCache>
                <c:formatCode>0.00</c:formatCode>
                <c:ptCount val="10"/>
                <c:pt idx="0">
                  <c:v>0.555555555555556</c:v>
                </c:pt>
                <c:pt idx="1">
                  <c:v>0.48780487804878</c:v>
                </c:pt>
                <c:pt idx="2">
                  <c:v>0.465116279069767</c:v>
                </c:pt>
                <c:pt idx="3">
                  <c:v>0.425531914893617</c:v>
                </c:pt>
                <c:pt idx="4">
                  <c:v>0.416666666666667</c:v>
                </c:pt>
                <c:pt idx="5">
                  <c:v>0.392156862745098</c:v>
                </c:pt>
                <c:pt idx="6">
                  <c:v>0.377358490566038</c:v>
                </c:pt>
                <c:pt idx="7">
                  <c:v>0.357142857142857</c:v>
                </c:pt>
                <c:pt idx="8">
                  <c:v>0.338983050847458</c:v>
                </c:pt>
                <c:pt idx="9">
                  <c:v>0.327868852459016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51-4F70-9091-5214C039028B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'12'!$F$15:$F$23</c:f>
              <c:numCache>
                <c:formatCode>0.0000</c:formatCode>
                <c:ptCount val="9"/>
                <c:pt idx="0">
                  <c:v>0.201538447018332</c:v>
                </c:pt>
                <c:pt idx="1">
                  <c:v>0.216544623463093</c:v>
                </c:pt>
                <c:pt idx="2">
                  <c:v>0.229366356501338</c:v>
                </c:pt>
                <c:pt idx="3">
                  <c:v>0.241808186338449</c:v>
                </c:pt>
                <c:pt idx="4">
                  <c:v>0.268306434617489</c:v>
                </c:pt>
                <c:pt idx="5">
                  <c:v>0.281982949858283</c:v>
                </c:pt>
                <c:pt idx="6">
                  <c:v>0.349130840658573</c:v>
                </c:pt>
                <c:pt idx="7">
                  <c:v>0.396428789199655</c:v>
                </c:pt>
                <c:pt idx="8">
                  <c:v>0.434799012514107</c:v>
                </c:pt>
              </c:numCache>
            </c:numRef>
          </c:xVal>
          <c:yVal>
            <c:numRef>
              <c:f>'12'!$B$15:$B$23</c:f>
              <c:numCache>
                <c:formatCode>0.00</c:formatCode>
                <c:ptCount val="9"/>
                <c:pt idx="0">
                  <c:v>0.317460317460317</c:v>
                </c:pt>
                <c:pt idx="1">
                  <c:v>0.303030303030303</c:v>
                </c:pt>
                <c:pt idx="2">
                  <c:v>0.298507462686567</c:v>
                </c:pt>
                <c:pt idx="3">
                  <c:v>0.289855072463768</c:v>
                </c:pt>
                <c:pt idx="4">
                  <c:v>0.273972602739726</c:v>
                </c:pt>
                <c:pt idx="5">
                  <c:v>0.266666666666667</c:v>
                </c:pt>
                <c:pt idx="6">
                  <c:v>0.232558139534884</c:v>
                </c:pt>
                <c:pt idx="7">
                  <c:v>0.210526315789474</c:v>
                </c:pt>
                <c:pt idx="8">
                  <c:v>0.194174757281553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51-4F70-9091-5214C039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68648"/>
        <c:axId val="2127159688"/>
      </c:scatterChart>
      <c:valAx>
        <c:axId val="2127168648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159688"/>
        <c:crosses val="autoZero"/>
        <c:crossBetween val="midCat"/>
        <c:majorUnit val="0.1"/>
      </c:valAx>
      <c:valAx>
        <c:axId val="2127159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168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'12'!$D$5:$D$14</c:f>
              <c:numCache>
                <c:formatCode>0.0000</c:formatCode>
                <c:ptCount val="10"/>
                <c:pt idx="0">
                  <c:v>0.4647</c:v>
                </c:pt>
                <c:pt idx="1">
                  <c:v>0.4624</c:v>
                </c:pt>
                <c:pt idx="2">
                  <c:v>0.46005</c:v>
                </c:pt>
                <c:pt idx="3">
                  <c:v>0.45545</c:v>
                </c:pt>
                <c:pt idx="4">
                  <c:v>0.4524</c:v>
                </c:pt>
                <c:pt idx="5">
                  <c:v>0.44945</c:v>
                </c:pt>
                <c:pt idx="6">
                  <c:v>0.44565</c:v>
                </c:pt>
                <c:pt idx="7">
                  <c:v>0.4415</c:v>
                </c:pt>
                <c:pt idx="8">
                  <c:v>0.43315</c:v>
                </c:pt>
                <c:pt idx="9">
                  <c:v>0.4265</c:v>
                </c:pt>
              </c:numCache>
            </c:numRef>
          </c:xVal>
          <c:yVal>
            <c:numRef>
              <c:f>'12'!$E$5:$E$14</c:f>
              <c:numCache>
                <c:formatCode>0.00</c:formatCode>
                <c:ptCount val="10"/>
                <c:pt idx="0">
                  <c:v>-1.8</c:v>
                </c:pt>
                <c:pt idx="1">
                  <c:v>-2.05</c:v>
                </c:pt>
                <c:pt idx="2">
                  <c:v>-2.15</c:v>
                </c:pt>
                <c:pt idx="3">
                  <c:v>-2.35</c:v>
                </c:pt>
                <c:pt idx="4">
                  <c:v>-2.4</c:v>
                </c:pt>
                <c:pt idx="5">
                  <c:v>-2.55</c:v>
                </c:pt>
                <c:pt idx="6">
                  <c:v>-2.65</c:v>
                </c:pt>
                <c:pt idx="7">
                  <c:v>-2.8</c:v>
                </c:pt>
                <c:pt idx="8">
                  <c:v>-2.95</c:v>
                </c:pt>
                <c:pt idx="9">
                  <c:v>-3.05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4F-4B5F-862B-50211770EDA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'12'!$D$15:$D$23</c:f>
              <c:numCache>
                <c:formatCode>0.0000</c:formatCode>
                <c:ptCount val="9"/>
                <c:pt idx="0">
                  <c:v>0.42035</c:v>
                </c:pt>
                <c:pt idx="1">
                  <c:v>0.41245</c:v>
                </c:pt>
                <c:pt idx="2">
                  <c:v>0.4057</c:v>
                </c:pt>
                <c:pt idx="3">
                  <c:v>0.39915</c:v>
                </c:pt>
                <c:pt idx="4">
                  <c:v>0.3852</c:v>
                </c:pt>
                <c:pt idx="5">
                  <c:v>0.378</c:v>
                </c:pt>
                <c:pt idx="6">
                  <c:v>0.34265</c:v>
                </c:pt>
                <c:pt idx="7">
                  <c:v>0.31775</c:v>
                </c:pt>
                <c:pt idx="8">
                  <c:v>0.29755</c:v>
                </c:pt>
              </c:numCache>
            </c:numRef>
          </c:xVal>
          <c:yVal>
            <c:numRef>
              <c:f>'12'!$E$15:$E$23</c:f>
              <c:numCache>
                <c:formatCode>0.00</c:formatCode>
                <c:ptCount val="9"/>
                <c:pt idx="0">
                  <c:v>-3.15</c:v>
                </c:pt>
                <c:pt idx="1">
                  <c:v>-3.3</c:v>
                </c:pt>
                <c:pt idx="2">
                  <c:v>-3.35</c:v>
                </c:pt>
                <c:pt idx="3">
                  <c:v>-3.45</c:v>
                </c:pt>
                <c:pt idx="4">
                  <c:v>-3.65</c:v>
                </c:pt>
                <c:pt idx="5">
                  <c:v>-3.75</c:v>
                </c:pt>
                <c:pt idx="6">
                  <c:v>-4.3</c:v>
                </c:pt>
                <c:pt idx="7">
                  <c:v>-4.75</c:v>
                </c:pt>
                <c:pt idx="8">
                  <c:v>-5.15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4F-4B5F-862B-50211770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92664"/>
        <c:axId val="2127080344"/>
      </c:scatterChart>
      <c:valAx>
        <c:axId val="212709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080344"/>
        <c:crosses val="autoZero"/>
        <c:crossBetween val="midCat"/>
      </c:valAx>
      <c:valAx>
        <c:axId val="212708034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092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'12'!$G$5:$G$14</c:f>
              <c:numCache>
                <c:formatCode>0.0000</c:formatCode>
                <c:ptCount val="10"/>
                <c:pt idx="0">
                  <c:v>0.882705087832952</c:v>
                </c:pt>
                <c:pt idx="1">
                  <c:v>0.87833620101992</c:v>
                </c:pt>
                <c:pt idx="2">
                  <c:v>0.873872338406605</c:v>
                </c:pt>
                <c:pt idx="3">
                  <c:v>0.865134564780542</c:v>
                </c:pt>
                <c:pt idx="4">
                  <c:v>0.859341040963261</c:v>
                </c:pt>
                <c:pt idx="5">
                  <c:v>0.853737468746546</c:v>
                </c:pt>
                <c:pt idx="6">
                  <c:v>0.846519307925016</c:v>
                </c:pt>
                <c:pt idx="7">
                  <c:v>0.838636316501502</c:v>
                </c:pt>
                <c:pt idx="8">
                  <c:v>0.822775357854192</c:v>
                </c:pt>
                <c:pt idx="9">
                  <c:v>0.810143576416514</c:v>
                </c:pt>
              </c:numCache>
            </c:numRef>
          </c:xVal>
          <c:yVal>
            <c:numRef>
              <c:f>'12'!$I$5:$I$14</c:f>
              <c:numCache>
                <c:formatCode>0.00</c:formatCode>
                <c:ptCount val="10"/>
                <c:pt idx="0">
                  <c:v>1.011371659781485</c:v>
                </c:pt>
                <c:pt idx="1">
                  <c:v>0.779468211424207</c:v>
                </c:pt>
                <c:pt idx="2">
                  <c:v>0.698200383159484</c:v>
                </c:pt>
                <c:pt idx="3">
                  <c:v>0.535594962506281</c:v>
                </c:pt>
                <c:pt idx="4">
                  <c:v>0.510935316322314</c:v>
                </c:pt>
                <c:pt idx="5">
                  <c:v>0.385871878426042</c:v>
                </c:pt>
                <c:pt idx="6">
                  <c:v>0.318630204869188</c:v>
                </c:pt>
                <c:pt idx="7">
                  <c:v>0.205251178248074</c:v>
                </c:pt>
                <c:pt idx="8">
                  <c:v>0.131741839444494</c:v>
                </c:pt>
                <c:pt idx="9">
                  <c:v>0.0955025053633687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664-4258-907C-419D314342E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'12'!$G$15:$G$23</c:f>
              <c:numCache>
                <c:formatCode>0.0000</c:formatCode>
                <c:ptCount val="9"/>
                <c:pt idx="0">
                  <c:v>0.798461552981668</c:v>
                </c:pt>
                <c:pt idx="1">
                  <c:v>0.783455376536907</c:v>
                </c:pt>
                <c:pt idx="2">
                  <c:v>0.770633643498662</c:v>
                </c:pt>
                <c:pt idx="3">
                  <c:v>0.758191813661551</c:v>
                </c:pt>
                <c:pt idx="4">
                  <c:v>0.731693565382511</c:v>
                </c:pt>
                <c:pt idx="5">
                  <c:v>0.718017050141717</c:v>
                </c:pt>
                <c:pt idx="6">
                  <c:v>0.650869159341426</c:v>
                </c:pt>
                <c:pt idx="7">
                  <c:v>0.603571210800345</c:v>
                </c:pt>
                <c:pt idx="8">
                  <c:v>0.565200987485893</c:v>
                </c:pt>
              </c:numCache>
            </c:numRef>
          </c:xVal>
          <c:yVal>
            <c:numRef>
              <c:f>'12'!$I$15:$I$23</c:f>
              <c:numCache>
                <c:formatCode>0.00</c:formatCode>
                <c:ptCount val="9"/>
                <c:pt idx="0">
                  <c:v>0.0568632326394227</c:v>
                </c:pt>
                <c:pt idx="1">
                  <c:v>-0.0107126600945198</c:v>
                </c:pt>
                <c:pt idx="2">
                  <c:v>0.0131450943654947</c:v>
                </c:pt>
                <c:pt idx="3">
                  <c:v>-0.0119440508016022</c:v>
                </c:pt>
                <c:pt idx="4">
                  <c:v>-0.0407250229328331</c:v>
                </c:pt>
                <c:pt idx="5">
                  <c:v>-0.0455054259796306</c:v>
                </c:pt>
                <c:pt idx="6">
                  <c:v>-0.0442696552633857</c:v>
                </c:pt>
                <c:pt idx="7">
                  <c:v>0.0040167846337793</c:v>
                </c:pt>
                <c:pt idx="8">
                  <c:v>0.102972645408366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664-4258-907C-419D3143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83704"/>
        <c:axId val="2122282344"/>
      </c:scatterChart>
      <c:valAx>
        <c:axId val="2031183704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282344"/>
        <c:crosses val="autoZero"/>
        <c:crossBetween val="midCat"/>
      </c:valAx>
      <c:valAx>
        <c:axId val="2122282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18370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'12'!$H$5:$H$14</c:f>
              <c:numCache>
                <c:formatCode>0.00</c:formatCode>
                <c:ptCount val="10"/>
                <c:pt idx="0">
                  <c:v>-2.811371659781484</c:v>
                </c:pt>
                <c:pt idx="1">
                  <c:v>-2.829468211424206</c:v>
                </c:pt>
                <c:pt idx="2">
                  <c:v>-2.848200383159484</c:v>
                </c:pt>
                <c:pt idx="3">
                  <c:v>-2.885594962506281</c:v>
                </c:pt>
                <c:pt idx="4">
                  <c:v>-2.910935316322314</c:v>
                </c:pt>
                <c:pt idx="5">
                  <c:v>-2.935871878426042</c:v>
                </c:pt>
                <c:pt idx="6">
                  <c:v>-2.968630204869188</c:v>
                </c:pt>
                <c:pt idx="7">
                  <c:v>-3.005251178248074</c:v>
                </c:pt>
                <c:pt idx="8">
                  <c:v>-3.081741839444494</c:v>
                </c:pt>
                <c:pt idx="9">
                  <c:v>-3.145502505363368</c:v>
                </c:pt>
              </c:numCache>
            </c:numRef>
          </c:xVal>
          <c:yVal>
            <c:numRef>
              <c:f>'12'!$I$5:$I$14</c:f>
              <c:numCache>
                <c:formatCode>0.00</c:formatCode>
                <c:ptCount val="10"/>
                <c:pt idx="0">
                  <c:v>1.011371659781485</c:v>
                </c:pt>
                <c:pt idx="1">
                  <c:v>0.779468211424207</c:v>
                </c:pt>
                <c:pt idx="2">
                  <c:v>0.698200383159484</c:v>
                </c:pt>
                <c:pt idx="3">
                  <c:v>0.535594962506281</c:v>
                </c:pt>
                <c:pt idx="4">
                  <c:v>0.510935316322314</c:v>
                </c:pt>
                <c:pt idx="5">
                  <c:v>0.385871878426042</c:v>
                </c:pt>
                <c:pt idx="6">
                  <c:v>0.318630204869188</c:v>
                </c:pt>
                <c:pt idx="7">
                  <c:v>0.205251178248074</c:v>
                </c:pt>
                <c:pt idx="8">
                  <c:v>0.131741839444494</c:v>
                </c:pt>
                <c:pt idx="9">
                  <c:v>0.0955025053633687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33-4560-8619-C860F5C47C1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'12'!$H$15:$H$23</c:f>
              <c:numCache>
                <c:formatCode>0.00</c:formatCode>
                <c:ptCount val="9"/>
                <c:pt idx="0">
                  <c:v>-3.206863232639423</c:v>
                </c:pt>
                <c:pt idx="1">
                  <c:v>-3.28928733990548</c:v>
                </c:pt>
                <c:pt idx="2">
                  <c:v>-3.363145094365495</c:v>
                </c:pt>
                <c:pt idx="3">
                  <c:v>-3.438055949198397</c:v>
                </c:pt>
                <c:pt idx="4">
                  <c:v>-3.609274977067167</c:v>
                </c:pt>
                <c:pt idx="5">
                  <c:v>-3.70449457402037</c:v>
                </c:pt>
                <c:pt idx="6">
                  <c:v>-4.255730344736614</c:v>
                </c:pt>
                <c:pt idx="7">
                  <c:v>-4.75401678463378</c:v>
                </c:pt>
                <c:pt idx="8">
                  <c:v>-5.252972645408366</c:v>
                </c:pt>
              </c:numCache>
            </c:numRef>
          </c:xVal>
          <c:yVal>
            <c:numRef>
              <c:f>'12'!$I$15:$I$23</c:f>
              <c:numCache>
                <c:formatCode>0.00</c:formatCode>
                <c:ptCount val="9"/>
                <c:pt idx="0">
                  <c:v>0.0568632326394227</c:v>
                </c:pt>
                <c:pt idx="1">
                  <c:v>-0.0107126600945198</c:v>
                </c:pt>
                <c:pt idx="2">
                  <c:v>0.0131450943654947</c:v>
                </c:pt>
                <c:pt idx="3">
                  <c:v>-0.0119440508016022</c:v>
                </c:pt>
                <c:pt idx="4">
                  <c:v>-0.0407250229328331</c:v>
                </c:pt>
                <c:pt idx="5">
                  <c:v>-0.0455054259796306</c:v>
                </c:pt>
                <c:pt idx="6">
                  <c:v>-0.0442696552633857</c:v>
                </c:pt>
                <c:pt idx="7">
                  <c:v>0.0040167846337793</c:v>
                </c:pt>
                <c:pt idx="8">
                  <c:v>0.102972645408366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33-4560-8619-C860F5C4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25432"/>
        <c:axId val="2122207528"/>
      </c:scatterChart>
      <c:valAx>
        <c:axId val="2122225432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207528"/>
        <c:crosses val="autoZero"/>
        <c:crossBetween val="midCat"/>
      </c:valAx>
      <c:valAx>
        <c:axId val="2122207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2254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'13'!$F$8:$F$17</c:f>
              <c:numCache>
                <c:formatCode>0.0000</c:formatCode>
                <c:ptCount val="10"/>
                <c:pt idx="0">
                  <c:v>0.00366569147485884</c:v>
                </c:pt>
                <c:pt idx="1">
                  <c:v>0.0178407186277888</c:v>
                </c:pt>
                <c:pt idx="2">
                  <c:v>0.0319023455634952</c:v>
                </c:pt>
                <c:pt idx="3">
                  <c:v>0.0414279638102641</c:v>
                </c:pt>
                <c:pt idx="4">
                  <c:v>0.0529947859670552</c:v>
                </c:pt>
                <c:pt idx="5">
                  <c:v>0.0726130235467102</c:v>
                </c:pt>
                <c:pt idx="6">
                  <c:v>0.0816850409245853</c:v>
                </c:pt>
                <c:pt idx="7">
                  <c:v>0.0940456646019402</c:v>
                </c:pt>
                <c:pt idx="8">
                  <c:v>0.107767090885976</c:v>
                </c:pt>
                <c:pt idx="9">
                  <c:v>0.123302920645588</c:v>
                </c:pt>
              </c:numCache>
            </c:numRef>
          </c:xVal>
          <c:yVal>
            <c:numRef>
              <c:f>'13'!$B$8:$B$17</c:f>
              <c:numCache>
                <c:formatCode>0.00</c:formatCode>
                <c:ptCount val="10"/>
                <c:pt idx="0">
                  <c:v>4.545454545454546</c:v>
                </c:pt>
                <c:pt idx="1">
                  <c:v>2.380952380952381</c:v>
                </c:pt>
                <c:pt idx="2">
                  <c:v>1.25</c:v>
                </c:pt>
                <c:pt idx="3">
                  <c:v>1.020408163265306</c:v>
                </c:pt>
                <c:pt idx="4">
                  <c:v>0.689655172413793</c:v>
                </c:pt>
                <c:pt idx="5">
                  <c:v>0.526315789473684</c:v>
                </c:pt>
                <c:pt idx="6">
                  <c:v>0.48780487804878</c:v>
                </c:pt>
                <c:pt idx="7">
                  <c:v>0.408163265306122</c:v>
                </c:pt>
                <c:pt idx="8">
                  <c:v>0.334448160535117</c:v>
                </c:pt>
                <c:pt idx="9">
                  <c:v>0.317460317460317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AC-41A0-94B4-0BC2AE2E34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'13'!$F$18:$F$25</c:f>
              <c:numCache>
                <c:formatCode>0.0000</c:formatCode>
                <c:ptCount val="8"/>
                <c:pt idx="0">
                  <c:v>0.137251147364071</c:v>
                </c:pt>
                <c:pt idx="1">
                  <c:v>0.151879775385894</c:v>
                </c:pt>
                <c:pt idx="2">
                  <c:v>0.173766017310018</c:v>
                </c:pt>
                <c:pt idx="3">
                  <c:v>0.206198479435922</c:v>
                </c:pt>
                <c:pt idx="4">
                  <c:v>0.236816538086251</c:v>
                </c:pt>
                <c:pt idx="5">
                  <c:v>0.263011988264865</c:v>
                </c:pt>
                <c:pt idx="6">
                  <c:v>0.343299342059061</c:v>
                </c:pt>
                <c:pt idx="7">
                  <c:v>0.493668030097342</c:v>
                </c:pt>
              </c:numCache>
            </c:numRef>
          </c:xVal>
          <c:yVal>
            <c:numRef>
              <c:f>'13'!$B$18:$B$25</c:f>
              <c:numCache>
                <c:formatCode>0.00</c:formatCode>
                <c:ptCount val="8"/>
                <c:pt idx="0">
                  <c:v>0.294117647058824</c:v>
                </c:pt>
                <c:pt idx="1">
                  <c:v>0.28169014084507</c:v>
                </c:pt>
                <c:pt idx="2">
                  <c:v>0.266666666666667</c:v>
                </c:pt>
                <c:pt idx="3">
                  <c:v>0.246913580246914</c:v>
                </c:pt>
                <c:pt idx="4">
                  <c:v>0.229885057471264</c:v>
                </c:pt>
                <c:pt idx="5">
                  <c:v>0.21978021978022</c:v>
                </c:pt>
                <c:pt idx="6">
                  <c:v>0.19047619047619</c:v>
                </c:pt>
                <c:pt idx="7">
                  <c:v>0.126582278481013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AC-41A0-94B4-0BC2AE2E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01752"/>
        <c:axId val="2126957384"/>
      </c:scatterChart>
      <c:valAx>
        <c:axId val="2127001752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957384"/>
        <c:crosses val="autoZero"/>
        <c:crossBetween val="midCat"/>
        <c:majorUnit val="0.1"/>
      </c:valAx>
      <c:valAx>
        <c:axId val="2126957384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0017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'2'!$F$9:$F$16</c:f>
              <c:numCache>
                <c:formatCode>0.0000</c:formatCode>
                <c:ptCount val="8"/>
                <c:pt idx="0">
                  <c:v>0.021203675002004</c:v>
                </c:pt>
                <c:pt idx="1">
                  <c:v>0.0286849207981672</c:v>
                </c:pt>
                <c:pt idx="2">
                  <c:v>0.0347224174055969</c:v>
                </c:pt>
                <c:pt idx="3">
                  <c:v>0.0467974106204566</c:v>
                </c:pt>
                <c:pt idx="4">
                  <c:v>0.0613005274709131</c:v>
                </c:pt>
                <c:pt idx="5">
                  <c:v>0.0805286416663142</c:v>
                </c:pt>
                <c:pt idx="6">
                  <c:v>0.110716124703463</c:v>
                </c:pt>
                <c:pt idx="7">
                  <c:v>0.131125488235101</c:v>
                </c:pt>
              </c:numCache>
            </c:numRef>
          </c:xVal>
          <c:yVal>
            <c:numRef>
              <c:f>'2'!$B$9:$B$16</c:f>
              <c:numCache>
                <c:formatCode>0.00</c:formatCode>
                <c:ptCount val="8"/>
                <c:pt idx="0">
                  <c:v>2.173913043478261</c:v>
                </c:pt>
                <c:pt idx="1">
                  <c:v>1.694915254237288</c:v>
                </c:pt>
                <c:pt idx="2">
                  <c:v>1.25</c:v>
                </c:pt>
                <c:pt idx="3">
                  <c:v>0.819672131147541</c:v>
                </c:pt>
                <c:pt idx="4">
                  <c:v>0.588235294117647</c:v>
                </c:pt>
                <c:pt idx="5">
                  <c:v>0.434782608695652</c:v>
                </c:pt>
                <c:pt idx="6">
                  <c:v>0.3584229390681</c:v>
                </c:pt>
                <c:pt idx="7">
                  <c:v>0.327868852459016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78-4D18-8563-A51B4864CB2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'2'!$F$17:$F$21</c:f>
              <c:numCache>
                <c:formatCode>0.0000</c:formatCode>
                <c:ptCount val="5"/>
                <c:pt idx="0">
                  <c:v>0.176012963012079</c:v>
                </c:pt>
                <c:pt idx="1">
                  <c:v>0.221031687715306</c:v>
                </c:pt>
                <c:pt idx="2">
                  <c:v>0.31618788424545</c:v>
                </c:pt>
                <c:pt idx="3">
                  <c:v>0.346178492393226</c:v>
                </c:pt>
                <c:pt idx="4">
                  <c:v>0.406225333651903</c:v>
                </c:pt>
              </c:numCache>
            </c:numRef>
          </c:xVal>
          <c:yVal>
            <c:numRef>
              <c:f>'2'!$B$17:$B$21</c:f>
              <c:numCache>
                <c:formatCode>0.00</c:formatCode>
                <c:ptCount val="5"/>
                <c:pt idx="0">
                  <c:v>0.280112044817927</c:v>
                </c:pt>
                <c:pt idx="1">
                  <c:v>0.25</c:v>
                </c:pt>
                <c:pt idx="2">
                  <c:v>0.208333333333333</c:v>
                </c:pt>
                <c:pt idx="3">
                  <c:v>0.200400801603206</c:v>
                </c:pt>
                <c:pt idx="4">
                  <c:v>0.18018018018018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178-4D18-8563-A51B4864C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78200"/>
        <c:axId val="2036514840"/>
      </c:scatterChart>
      <c:valAx>
        <c:axId val="2036578200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514840"/>
        <c:crosses val="autoZero"/>
        <c:crossBetween val="midCat"/>
        <c:majorUnit val="0.1"/>
      </c:valAx>
      <c:valAx>
        <c:axId val="2036514840"/>
        <c:scaling>
          <c:orientation val="minMax"/>
          <c:max val="3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5782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'13'!$D$8:$D$17</c:f>
              <c:numCache>
                <c:formatCode>0.0000</c:formatCode>
                <c:ptCount val="10"/>
                <c:pt idx="0">
                  <c:v>0.4393</c:v>
                </c:pt>
                <c:pt idx="1">
                  <c:v>0.43305</c:v>
                </c:pt>
                <c:pt idx="2">
                  <c:v>0.42685</c:v>
                </c:pt>
                <c:pt idx="3">
                  <c:v>0.42265</c:v>
                </c:pt>
                <c:pt idx="4">
                  <c:v>0.41755</c:v>
                </c:pt>
                <c:pt idx="5">
                  <c:v>0.4089</c:v>
                </c:pt>
                <c:pt idx="6">
                  <c:v>0.4049</c:v>
                </c:pt>
                <c:pt idx="7">
                  <c:v>0.39945</c:v>
                </c:pt>
                <c:pt idx="8">
                  <c:v>0.3934</c:v>
                </c:pt>
                <c:pt idx="9">
                  <c:v>0.38655</c:v>
                </c:pt>
              </c:numCache>
            </c:numRef>
          </c:xVal>
          <c:yVal>
            <c:numRef>
              <c:f>'13'!$E$8:$E$17</c:f>
              <c:numCache>
                <c:formatCode>0.00</c:formatCode>
                <c:ptCount val="10"/>
                <c:pt idx="0">
                  <c:v>-0.22</c:v>
                </c:pt>
                <c:pt idx="1">
                  <c:v>-0.42</c:v>
                </c:pt>
                <c:pt idx="2">
                  <c:v>-0.8</c:v>
                </c:pt>
                <c:pt idx="3">
                  <c:v>-0.98</c:v>
                </c:pt>
                <c:pt idx="4">
                  <c:v>-1.45</c:v>
                </c:pt>
                <c:pt idx="5">
                  <c:v>-1.9</c:v>
                </c:pt>
                <c:pt idx="6">
                  <c:v>-2.05</c:v>
                </c:pt>
                <c:pt idx="7">
                  <c:v>-2.45</c:v>
                </c:pt>
                <c:pt idx="8">
                  <c:v>-2.99</c:v>
                </c:pt>
                <c:pt idx="9">
                  <c:v>-3.15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CC-46A5-9297-305EA6AC610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'13'!$D$18:$D$25</c:f>
              <c:numCache>
                <c:formatCode>0.0000</c:formatCode>
                <c:ptCount val="8"/>
                <c:pt idx="0">
                  <c:v>0.3804</c:v>
                </c:pt>
                <c:pt idx="1">
                  <c:v>0.37395</c:v>
                </c:pt>
                <c:pt idx="2">
                  <c:v>0.3643</c:v>
                </c:pt>
                <c:pt idx="3">
                  <c:v>0.35</c:v>
                </c:pt>
                <c:pt idx="4">
                  <c:v>0.3365</c:v>
                </c:pt>
                <c:pt idx="5">
                  <c:v>0.32495</c:v>
                </c:pt>
                <c:pt idx="6">
                  <c:v>0.28955</c:v>
                </c:pt>
                <c:pt idx="7">
                  <c:v>0.22325</c:v>
                </c:pt>
              </c:numCache>
            </c:numRef>
          </c:xVal>
          <c:yVal>
            <c:numRef>
              <c:f>'13'!$E$18:$E$25</c:f>
              <c:numCache>
                <c:formatCode>0.00</c:formatCode>
                <c:ptCount val="8"/>
                <c:pt idx="0">
                  <c:v>-3.4</c:v>
                </c:pt>
                <c:pt idx="1">
                  <c:v>-3.55</c:v>
                </c:pt>
                <c:pt idx="2">
                  <c:v>-3.75</c:v>
                </c:pt>
                <c:pt idx="3">
                  <c:v>-4.05</c:v>
                </c:pt>
                <c:pt idx="4">
                  <c:v>-4.35</c:v>
                </c:pt>
                <c:pt idx="5">
                  <c:v>-4.55</c:v>
                </c:pt>
                <c:pt idx="6">
                  <c:v>-5.25</c:v>
                </c:pt>
                <c:pt idx="7">
                  <c:v>-7.900000000000001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CC-46A5-9297-305EA6AC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19512"/>
        <c:axId val="2126528168"/>
      </c:scatterChart>
      <c:valAx>
        <c:axId val="212651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28168"/>
        <c:crosses val="autoZero"/>
        <c:crossBetween val="midCat"/>
      </c:valAx>
      <c:valAx>
        <c:axId val="212652816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195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'13'!$G$8:$G$17</c:f>
              <c:numCache>
                <c:formatCode>0.0000</c:formatCode>
                <c:ptCount val="10"/>
                <c:pt idx="0">
                  <c:v>0.996334308525141</c:v>
                </c:pt>
                <c:pt idx="1">
                  <c:v>0.982159281372211</c:v>
                </c:pt>
                <c:pt idx="2">
                  <c:v>0.968097654436505</c:v>
                </c:pt>
                <c:pt idx="3">
                  <c:v>0.958572036189736</c:v>
                </c:pt>
                <c:pt idx="4">
                  <c:v>0.947005214032945</c:v>
                </c:pt>
                <c:pt idx="5">
                  <c:v>0.92738697645329</c:v>
                </c:pt>
                <c:pt idx="6">
                  <c:v>0.918314959075415</c:v>
                </c:pt>
                <c:pt idx="7">
                  <c:v>0.90595433539806</c:v>
                </c:pt>
                <c:pt idx="8">
                  <c:v>0.892232909114024</c:v>
                </c:pt>
                <c:pt idx="9">
                  <c:v>0.876697079354412</c:v>
                </c:pt>
              </c:numCache>
            </c:numRef>
          </c:xVal>
          <c:yVal>
            <c:numRef>
              <c:f>'13'!$I$8:$I$17</c:f>
              <c:numCache>
                <c:formatCode>0.00</c:formatCode>
                <c:ptCount val="10"/>
                <c:pt idx="0">
                  <c:v>2.675183896465548</c:v>
                </c:pt>
                <c:pt idx="1">
                  <c:v>2.530758527035308</c:v>
                </c:pt>
                <c:pt idx="2">
                  <c:v>2.208037516931581</c:v>
                </c:pt>
                <c:pt idx="3">
                  <c:v>2.068119693573397</c:v>
                </c:pt>
                <c:pt idx="4">
                  <c:v>1.648250590612391</c:v>
                </c:pt>
                <c:pt idx="5">
                  <c:v>1.287154847142944</c:v>
                </c:pt>
                <c:pt idx="6">
                  <c:v>1.180015072090083</c:v>
                </c:pt>
                <c:pt idx="7">
                  <c:v>0.840302056654204</c:v>
                </c:pt>
                <c:pt idx="8">
                  <c:v>0.369917648277141</c:v>
                </c:pt>
                <c:pt idx="9">
                  <c:v>0.292381758612793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9F-4477-88A9-F7BDA4A6456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'13'!$G$18:$G$25</c:f>
              <c:numCache>
                <c:formatCode>0.0000</c:formatCode>
                <c:ptCount val="8"/>
                <c:pt idx="0">
                  <c:v>0.862748852635929</c:v>
                </c:pt>
                <c:pt idx="1">
                  <c:v>0.848120224614106</c:v>
                </c:pt>
                <c:pt idx="2">
                  <c:v>0.826233982689981</c:v>
                </c:pt>
                <c:pt idx="3">
                  <c:v>0.793801520564078</c:v>
                </c:pt>
                <c:pt idx="4">
                  <c:v>0.763183461913749</c:v>
                </c:pt>
                <c:pt idx="5">
                  <c:v>0.736988011735135</c:v>
                </c:pt>
                <c:pt idx="6">
                  <c:v>0.656700657940939</c:v>
                </c:pt>
                <c:pt idx="7">
                  <c:v>0.506331969902658</c:v>
                </c:pt>
              </c:numCache>
            </c:numRef>
          </c:xVal>
          <c:yVal>
            <c:numRef>
              <c:f>'13'!$I$18:$I$25</c:f>
              <c:numCache>
                <c:formatCode>0.00</c:formatCode>
                <c:ptCount val="8"/>
                <c:pt idx="0">
                  <c:v>0.119945149164602</c:v>
                </c:pt>
                <c:pt idx="1">
                  <c:v>0.055138219913891</c:v>
                </c:pt>
                <c:pt idx="2">
                  <c:v>-0.00941279371260295</c:v>
                </c:pt>
                <c:pt idx="3">
                  <c:v>-0.0888760295784365</c:v>
                </c:pt>
                <c:pt idx="4">
                  <c:v>-0.155407287755366</c:v>
                </c:pt>
                <c:pt idx="5">
                  <c:v>-0.132656258328956</c:v>
                </c:pt>
                <c:pt idx="6">
                  <c:v>0.0260865447475318</c:v>
                </c:pt>
                <c:pt idx="7">
                  <c:v>0.396945170623243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9F-4477-88A9-F7BDA4A6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68728"/>
        <c:axId val="2126576888"/>
      </c:scatterChart>
      <c:valAx>
        <c:axId val="2126568728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76888"/>
        <c:crosses val="autoZero"/>
        <c:crossBetween val="midCat"/>
      </c:valAx>
      <c:valAx>
        <c:axId val="2126576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6872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'13'!$H$8:$H$17</c:f>
              <c:numCache>
                <c:formatCode>0.00</c:formatCode>
                <c:ptCount val="10"/>
                <c:pt idx="0">
                  <c:v>-2.895183896465549</c:v>
                </c:pt>
                <c:pt idx="1">
                  <c:v>-2.950758527035308</c:v>
                </c:pt>
                <c:pt idx="2">
                  <c:v>-3.008037516931581</c:v>
                </c:pt>
                <c:pt idx="3">
                  <c:v>-3.048119693573397</c:v>
                </c:pt>
                <c:pt idx="4">
                  <c:v>-3.098250590612391</c:v>
                </c:pt>
                <c:pt idx="5">
                  <c:v>-3.187154847142943</c:v>
                </c:pt>
                <c:pt idx="6">
                  <c:v>-3.230015072090083</c:v>
                </c:pt>
                <c:pt idx="7">
                  <c:v>-3.290302056654204</c:v>
                </c:pt>
                <c:pt idx="8">
                  <c:v>-3.359917648277141</c:v>
                </c:pt>
                <c:pt idx="9">
                  <c:v>-3.442381758612793</c:v>
                </c:pt>
              </c:numCache>
            </c:numRef>
          </c:xVal>
          <c:yVal>
            <c:numRef>
              <c:f>'13'!$I$8:$I$17</c:f>
              <c:numCache>
                <c:formatCode>0.00</c:formatCode>
                <c:ptCount val="10"/>
                <c:pt idx="0">
                  <c:v>2.675183896465548</c:v>
                </c:pt>
                <c:pt idx="1">
                  <c:v>2.530758527035308</c:v>
                </c:pt>
                <c:pt idx="2">
                  <c:v>2.208037516931581</c:v>
                </c:pt>
                <c:pt idx="3">
                  <c:v>2.068119693573397</c:v>
                </c:pt>
                <c:pt idx="4">
                  <c:v>1.648250590612391</c:v>
                </c:pt>
                <c:pt idx="5">
                  <c:v>1.287154847142944</c:v>
                </c:pt>
                <c:pt idx="6">
                  <c:v>1.180015072090083</c:v>
                </c:pt>
                <c:pt idx="7">
                  <c:v>0.840302056654204</c:v>
                </c:pt>
                <c:pt idx="8">
                  <c:v>0.369917648277141</c:v>
                </c:pt>
                <c:pt idx="9">
                  <c:v>0.292381758612793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3D-4AE2-832C-807CDC43B03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'13'!$H$18:$H$25</c:f>
              <c:numCache>
                <c:formatCode>0.00</c:formatCode>
                <c:ptCount val="8"/>
                <c:pt idx="0">
                  <c:v>-3.519945149164601</c:v>
                </c:pt>
                <c:pt idx="1">
                  <c:v>-3.605138219913891</c:v>
                </c:pt>
                <c:pt idx="2">
                  <c:v>-3.740587206287396</c:v>
                </c:pt>
                <c:pt idx="3">
                  <c:v>-3.961123970421563</c:v>
                </c:pt>
                <c:pt idx="4">
                  <c:v>-4.194592712244634</c:v>
                </c:pt>
                <c:pt idx="5">
                  <c:v>-4.417343741671043</c:v>
                </c:pt>
                <c:pt idx="6">
                  <c:v>-5.276086544747532</c:v>
                </c:pt>
                <c:pt idx="7">
                  <c:v>-8.296945170623244</c:v>
                </c:pt>
              </c:numCache>
            </c:numRef>
          </c:xVal>
          <c:yVal>
            <c:numRef>
              <c:f>'13'!$I$18:$I$25</c:f>
              <c:numCache>
                <c:formatCode>0.00</c:formatCode>
                <c:ptCount val="8"/>
                <c:pt idx="0">
                  <c:v>0.119945149164602</c:v>
                </c:pt>
                <c:pt idx="1">
                  <c:v>0.055138219913891</c:v>
                </c:pt>
                <c:pt idx="2">
                  <c:v>-0.00941279371260295</c:v>
                </c:pt>
                <c:pt idx="3">
                  <c:v>-0.0888760295784365</c:v>
                </c:pt>
                <c:pt idx="4">
                  <c:v>-0.155407287755366</c:v>
                </c:pt>
                <c:pt idx="5">
                  <c:v>-0.132656258328956</c:v>
                </c:pt>
                <c:pt idx="6">
                  <c:v>0.0260865447475318</c:v>
                </c:pt>
                <c:pt idx="7">
                  <c:v>0.396945170623243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23D-4AE2-832C-807CDC43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312488"/>
        <c:axId val="2129302280"/>
      </c:scatterChart>
      <c:valAx>
        <c:axId val="2129312488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302280"/>
        <c:crosses val="autoZero"/>
        <c:crossBetween val="midCat"/>
      </c:valAx>
      <c:valAx>
        <c:axId val="2129302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31248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'14'!$F$8:$F$14</c:f>
              <c:numCache>
                <c:formatCode>0.0000</c:formatCode>
                <c:ptCount val="7"/>
                <c:pt idx="0">
                  <c:v>0.00508905856764696</c:v>
                </c:pt>
                <c:pt idx="1">
                  <c:v>0.0245514528407759</c:v>
                </c:pt>
                <c:pt idx="2">
                  <c:v>0.0349480309781313</c:v>
                </c:pt>
                <c:pt idx="3">
                  <c:v>0.0447624007397948</c:v>
                </c:pt>
                <c:pt idx="4">
                  <c:v>0.0592344375069927</c:v>
                </c:pt>
                <c:pt idx="5">
                  <c:v>0.0765343435275524</c:v>
                </c:pt>
                <c:pt idx="6">
                  <c:v>0.0876462062407577</c:v>
                </c:pt>
              </c:numCache>
            </c:numRef>
          </c:xVal>
          <c:yVal>
            <c:numRef>
              <c:f>'14'!$B$8:$B$14</c:f>
              <c:numCache>
                <c:formatCode>0.00</c:formatCode>
                <c:ptCount val="7"/>
                <c:pt idx="0">
                  <c:v>3.125</c:v>
                </c:pt>
                <c:pt idx="1">
                  <c:v>1.428571428571429</c:v>
                </c:pt>
                <c:pt idx="2">
                  <c:v>0.869565217391304</c:v>
                </c:pt>
                <c:pt idx="3">
                  <c:v>0.558659217877095</c:v>
                </c:pt>
                <c:pt idx="4">
                  <c:v>0.465116279069767</c:v>
                </c:pt>
                <c:pt idx="5">
                  <c:v>0.363636363636364</c:v>
                </c:pt>
                <c:pt idx="6">
                  <c:v>0.317460317460317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F4-4B15-BAD6-EE0972A52391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'14'!$F$15:$F$22</c:f>
              <c:numCache>
                <c:formatCode>0.0000</c:formatCode>
                <c:ptCount val="8"/>
                <c:pt idx="0">
                  <c:v>0.111965881819659</c:v>
                </c:pt>
                <c:pt idx="1">
                  <c:v>0.135503734722632</c:v>
                </c:pt>
                <c:pt idx="2">
                  <c:v>0.163366564130744</c:v>
                </c:pt>
                <c:pt idx="3">
                  <c:v>0.19164525666435</c:v>
                </c:pt>
                <c:pt idx="4">
                  <c:v>0.228407556958038</c:v>
                </c:pt>
                <c:pt idx="5">
                  <c:v>0.257517975742633</c:v>
                </c:pt>
                <c:pt idx="6">
                  <c:v>0.32530366519819</c:v>
                </c:pt>
                <c:pt idx="7">
                  <c:v>0.369385156500577</c:v>
                </c:pt>
              </c:numCache>
            </c:numRef>
          </c:xVal>
          <c:yVal>
            <c:numRef>
              <c:f>'14'!$B$15:$B$22</c:f>
              <c:numCache>
                <c:formatCode>0.00</c:formatCode>
                <c:ptCount val="8"/>
                <c:pt idx="0">
                  <c:v>0.303030303030303</c:v>
                </c:pt>
                <c:pt idx="1">
                  <c:v>0.28169014084507</c:v>
                </c:pt>
                <c:pt idx="2">
                  <c:v>0.266666666666667</c:v>
                </c:pt>
                <c:pt idx="3">
                  <c:v>0.253164556962025</c:v>
                </c:pt>
                <c:pt idx="4">
                  <c:v>0.240963855421687</c:v>
                </c:pt>
                <c:pt idx="5">
                  <c:v>0.232558139534884</c:v>
                </c:pt>
                <c:pt idx="6">
                  <c:v>0.202020202020202</c:v>
                </c:pt>
                <c:pt idx="7">
                  <c:v>0.188679245283019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F4-4B15-BAD6-EE0972A5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07672"/>
        <c:axId val="2122089752"/>
      </c:scatterChart>
      <c:valAx>
        <c:axId val="2122107672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089752"/>
        <c:crosses val="autoZero"/>
        <c:crossBetween val="midCat"/>
        <c:majorUnit val="0.1"/>
      </c:valAx>
      <c:valAx>
        <c:axId val="2122089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1076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'14'!$D$8:$D$14</c:f>
              <c:numCache>
                <c:formatCode>0.0000</c:formatCode>
                <c:ptCount val="7"/>
                <c:pt idx="0">
                  <c:v>0.5981</c:v>
                </c:pt>
                <c:pt idx="1">
                  <c:v>0.5864</c:v>
                </c:pt>
                <c:pt idx="2">
                  <c:v>0.58015</c:v>
                </c:pt>
                <c:pt idx="3">
                  <c:v>0.57425</c:v>
                </c:pt>
                <c:pt idx="4">
                  <c:v>0.56555</c:v>
                </c:pt>
                <c:pt idx="5">
                  <c:v>0.55515</c:v>
                </c:pt>
                <c:pt idx="6">
                  <c:v>0.54847</c:v>
                </c:pt>
              </c:numCache>
            </c:numRef>
          </c:xVal>
          <c:yVal>
            <c:numRef>
              <c:f>'14'!$E$8:$E$14</c:f>
              <c:numCache>
                <c:formatCode>0.00</c:formatCode>
                <c:ptCount val="7"/>
                <c:pt idx="0">
                  <c:v>-0.32</c:v>
                </c:pt>
                <c:pt idx="1">
                  <c:v>-0.7</c:v>
                </c:pt>
                <c:pt idx="2">
                  <c:v>-1.15</c:v>
                </c:pt>
                <c:pt idx="3">
                  <c:v>-1.79</c:v>
                </c:pt>
                <c:pt idx="4">
                  <c:v>-2.15</c:v>
                </c:pt>
                <c:pt idx="5">
                  <c:v>-2.75</c:v>
                </c:pt>
                <c:pt idx="6">
                  <c:v>-3.15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4D-4793-B310-A6B814C1E3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'14'!$D$15:$D$22</c:f>
              <c:numCache>
                <c:formatCode>0.0000</c:formatCode>
                <c:ptCount val="8"/>
                <c:pt idx="0">
                  <c:v>0.53385</c:v>
                </c:pt>
                <c:pt idx="1">
                  <c:v>0.5197</c:v>
                </c:pt>
                <c:pt idx="2">
                  <c:v>0.50295</c:v>
                </c:pt>
                <c:pt idx="3">
                  <c:v>0.48595</c:v>
                </c:pt>
                <c:pt idx="4">
                  <c:v>0.46385</c:v>
                </c:pt>
                <c:pt idx="5">
                  <c:v>0.44635</c:v>
                </c:pt>
                <c:pt idx="6">
                  <c:v>0.4056</c:v>
                </c:pt>
                <c:pt idx="7">
                  <c:v>0.3791</c:v>
                </c:pt>
              </c:numCache>
            </c:numRef>
          </c:xVal>
          <c:yVal>
            <c:numRef>
              <c:f>'14'!$E$15:$E$22</c:f>
              <c:numCache>
                <c:formatCode>0.00</c:formatCode>
                <c:ptCount val="8"/>
                <c:pt idx="0">
                  <c:v>-3.3</c:v>
                </c:pt>
                <c:pt idx="1">
                  <c:v>-3.55</c:v>
                </c:pt>
                <c:pt idx="2">
                  <c:v>-3.75</c:v>
                </c:pt>
                <c:pt idx="3">
                  <c:v>-3.950000000000001</c:v>
                </c:pt>
                <c:pt idx="4">
                  <c:v>-4.15</c:v>
                </c:pt>
                <c:pt idx="5">
                  <c:v>-4.3</c:v>
                </c:pt>
                <c:pt idx="6">
                  <c:v>-4.95</c:v>
                </c:pt>
                <c:pt idx="7">
                  <c:v>-5.3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4D-4793-B310-A6B814C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015464"/>
        <c:axId val="2121998856"/>
      </c:scatterChart>
      <c:valAx>
        <c:axId val="212201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98856"/>
        <c:crosses val="autoZero"/>
        <c:crossBetween val="midCat"/>
      </c:valAx>
      <c:valAx>
        <c:axId val="2121998856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015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'14'!$G$8:$G$14</c:f>
              <c:numCache>
                <c:formatCode>0.0000</c:formatCode>
                <c:ptCount val="7"/>
                <c:pt idx="0">
                  <c:v>0.994910941432353</c:v>
                </c:pt>
                <c:pt idx="1">
                  <c:v>0.975448547159224</c:v>
                </c:pt>
                <c:pt idx="2">
                  <c:v>0.965051969021869</c:v>
                </c:pt>
                <c:pt idx="3">
                  <c:v>0.955237599260205</c:v>
                </c:pt>
                <c:pt idx="4">
                  <c:v>0.940765562493007</c:v>
                </c:pt>
                <c:pt idx="5">
                  <c:v>0.923465656472448</c:v>
                </c:pt>
                <c:pt idx="6">
                  <c:v>0.912353793759242</c:v>
                </c:pt>
              </c:numCache>
            </c:numRef>
          </c:xVal>
          <c:yVal>
            <c:numRef>
              <c:f>'14'!$I$8:$I$14</c:f>
              <c:numCache>
                <c:formatCode>0.00</c:formatCode>
                <c:ptCount val="7"/>
                <c:pt idx="0">
                  <c:v>2.632050149023807</c:v>
                </c:pt>
                <c:pt idx="1">
                  <c:v>2.326008375441807</c:v>
                </c:pt>
                <c:pt idx="2">
                  <c:v>1.917055098433875</c:v>
                </c:pt>
                <c:pt idx="3">
                  <c:v>1.316838233115875</c:v>
                </c:pt>
                <c:pt idx="4">
                  <c:v>1.017421192082851</c:v>
                </c:pt>
                <c:pt idx="5">
                  <c:v>0.493016543623698</c:v>
                </c:pt>
                <c:pt idx="6">
                  <c:v>0.143504838285512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34-4623-A0E8-C25029CC803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'14'!$G$15:$G$22</c:f>
              <c:numCache>
                <c:formatCode>0.0000</c:formatCode>
                <c:ptCount val="8"/>
                <c:pt idx="0">
                  <c:v>0.888034118180341</c:v>
                </c:pt>
                <c:pt idx="1">
                  <c:v>0.864496265277368</c:v>
                </c:pt>
                <c:pt idx="2">
                  <c:v>0.836633435869256</c:v>
                </c:pt>
                <c:pt idx="3">
                  <c:v>0.80835474333565</c:v>
                </c:pt>
                <c:pt idx="4">
                  <c:v>0.771592443041961</c:v>
                </c:pt>
                <c:pt idx="5">
                  <c:v>0.742482024257366</c:v>
                </c:pt>
                <c:pt idx="6">
                  <c:v>0.67469633480181</c:v>
                </c:pt>
                <c:pt idx="7">
                  <c:v>0.630614843499423</c:v>
                </c:pt>
              </c:numCache>
            </c:numRef>
          </c:xVal>
          <c:yVal>
            <c:numRef>
              <c:f>'14'!$I$15:$I$22</c:f>
              <c:numCache>
                <c:formatCode>0.00</c:formatCode>
                <c:ptCount val="8"/>
                <c:pt idx="0">
                  <c:v>0.109683540530548</c:v>
                </c:pt>
                <c:pt idx="1">
                  <c:v>-0.0197913147848268</c:v>
                </c:pt>
                <c:pt idx="2">
                  <c:v>-0.0656263724223334</c:v>
                </c:pt>
                <c:pt idx="3">
                  <c:v>-0.0947541639597156</c:v>
                </c:pt>
                <c:pt idx="4">
                  <c:v>-0.0474054124484873</c:v>
                </c:pt>
                <c:pt idx="5">
                  <c:v>0.0221814833315781</c:v>
                </c:pt>
                <c:pt idx="6">
                  <c:v>-0.0124279624971839</c:v>
                </c:pt>
                <c:pt idx="7">
                  <c:v>0.141392934282046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934-4623-A0E8-C25029CC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83272"/>
        <c:axId val="2121891448"/>
      </c:scatterChart>
      <c:valAx>
        <c:axId val="212188327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891448"/>
        <c:crosses val="autoZero"/>
        <c:crossBetween val="midCat"/>
      </c:valAx>
      <c:valAx>
        <c:axId val="2121891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88327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'14'!$H$8:$H$14</c:f>
              <c:numCache>
                <c:formatCode>0.00</c:formatCode>
                <c:ptCount val="7"/>
                <c:pt idx="0">
                  <c:v>-2.952050149023807</c:v>
                </c:pt>
                <c:pt idx="1">
                  <c:v>-3.026008375441807</c:v>
                </c:pt>
                <c:pt idx="2">
                  <c:v>-3.067055098433875</c:v>
                </c:pt>
                <c:pt idx="3">
                  <c:v>-3.106838233115875</c:v>
                </c:pt>
                <c:pt idx="4">
                  <c:v>-3.167421192082851</c:v>
                </c:pt>
                <c:pt idx="5">
                  <c:v>-3.243016543623698</c:v>
                </c:pt>
                <c:pt idx="6">
                  <c:v>-3.293504838285512</c:v>
                </c:pt>
              </c:numCache>
            </c:numRef>
          </c:xVal>
          <c:yVal>
            <c:numRef>
              <c:f>'14'!$I$8:$I$14</c:f>
              <c:numCache>
                <c:formatCode>0.00</c:formatCode>
                <c:ptCount val="7"/>
                <c:pt idx="0">
                  <c:v>2.632050149023807</c:v>
                </c:pt>
                <c:pt idx="1">
                  <c:v>2.326008375441807</c:v>
                </c:pt>
                <c:pt idx="2">
                  <c:v>1.917055098433875</c:v>
                </c:pt>
                <c:pt idx="3">
                  <c:v>1.316838233115875</c:v>
                </c:pt>
                <c:pt idx="4">
                  <c:v>1.017421192082851</c:v>
                </c:pt>
                <c:pt idx="5">
                  <c:v>0.493016543623698</c:v>
                </c:pt>
                <c:pt idx="6">
                  <c:v>0.143504838285512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BD-4FA9-898B-8876DBD0277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'14'!$H$15:$H$22</c:f>
              <c:numCache>
                <c:formatCode>0.00</c:formatCode>
                <c:ptCount val="8"/>
                <c:pt idx="0">
                  <c:v>-3.409683540530548</c:v>
                </c:pt>
                <c:pt idx="1">
                  <c:v>-3.530208685215173</c:v>
                </c:pt>
                <c:pt idx="2">
                  <c:v>-3.684373627577666</c:v>
                </c:pt>
                <c:pt idx="3">
                  <c:v>-3.855245836040285</c:v>
                </c:pt>
                <c:pt idx="4">
                  <c:v>-4.102594587551513</c:v>
                </c:pt>
                <c:pt idx="5">
                  <c:v>-4.322181483331578</c:v>
                </c:pt>
                <c:pt idx="6">
                  <c:v>-4.937572037502816</c:v>
                </c:pt>
                <c:pt idx="7">
                  <c:v>-5.441392934282045</c:v>
                </c:pt>
              </c:numCache>
            </c:numRef>
          </c:xVal>
          <c:yVal>
            <c:numRef>
              <c:f>'14'!$I$15:$I$22</c:f>
              <c:numCache>
                <c:formatCode>0.00</c:formatCode>
                <c:ptCount val="8"/>
                <c:pt idx="0">
                  <c:v>0.109683540530548</c:v>
                </c:pt>
                <c:pt idx="1">
                  <c:v>-0.0197913147848268</c:v>
                </c:pt>
                <c:pt idx="2">
                  <c:v>-0.0656263724223334</c:v>
                </c:pt>
                <c:pt idx="3">
                  <c:v>-0.0947541639597156</c:v>
                </c:pt>
                <c:pt idx="4">
                  <c:v>-0.0474054124484873</c:v>
                </c:pt>
                <c:pt idx="5">
                  <c:v>0.0221814833315781</c:v>
                </c:pt>
                <c:pt idx="6">
                  <c:v>-0.0124279624971839</c:v>
                </c:pt>
                <c:pt idx="7">
                  <c:v>0.141392934282046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BD-4FA9-898B-8876DBD0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44264"/>
        <c:axId val="2121834984"/>
      </c:scatterChart>
      <c:valAx>
        <c:axId val="2121844264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834984"/>
        <c:crosses val="autoZero"/>
        <c:crossBetween val="midCat"/>
      </c:valAx>
      <c:valAx>
        <c:axId val="212183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84426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'15'!$F$7:$F$16</c:f>
              <c:numCache>
                <c:formatCode>0.0000</c:formatCode>
                <c:ptCount val="10"/>
                <c:pt idx="0">
                  <c:v>0.0253179629600817</c:v>
                </c:pt>
                <c:pt idx="1">
                  <c:v>0.0419065738021891</c:v>
                </c:pt>
                <c:pt idx="2">
                  <c:v>0.0538422816032176</c:v>
                </c:pt>
                <c:pt idx="3">
                  <c:v>0.0635526879498168</c:v>
                </c:pt>
                <c:pt idx="4">
                  <c:v>0.0740722948252993</c:v>
                </c:pt>
                <c:pt idx="5">
                  <c:v>0.0878287038163154</c:v>
                </c:pt>
                <c:pt idx="6">
                  <c:v>0.100775912278448</c:v>
                </c:pt>
                <c:pt idx="7">
                  <c:v>0.115543821930568</c:v>
                </c:pt>
                <c:pt idx="8">
                  <c:v>0.135369234888208</c:v>
                </c:pt>
                <c:pt idx="9">
                  <c:v>0.159038350358044</c:v>
                </c:pt>
              </c:numCache>
            </c:numRef>
          </c:xVal>
          <c:yVal>
            <c:numRef>
              <c:f>'15'!$B$7:$B$16</c:f>
              <c:numCache>
                <c:formatCode>0.00</c:formatCode>
                <c:ptCount val="10"/>
                <c:pt idx="0">
                  <c:v>2.0</c:v>
                </c:pt>
                <c:pt idx="1">
                  <c:v>1.052631578947368</c:v>
                </c:pt>
                <c:pt idx="2">
                  <c:v>0.769230769230769</c:v>
                </c:pt>
                <c:pt idx="3">
                  <c:v>0.571428571428571</c:v>
                </c:pt>
                <c:pt idx="4">
                  <c:v>0.555555555555556</c:v>
                </c:pt>
                <c:pt idx="5">
                  <c:v>0.416666666666667</c:v>
                </c:pt>
                <c:pt idx="6">
                  <c:v>0.357142857142857</c:v>
                </c:pt>
                <c:pt idx="7">
                  <c:v>0.317460317460317</c:v>
                </c:pt>
                <c:pt idx="8">
                  <c:v>0.294117647058824</c:v>
                </c:pt>
                <c:pt idx="9">
                  <c:v>0.277777777777778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46-4FB2-A928-D34BEC7D697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'15'!$F$17:$F$21</c:f>
              <c:numCache>
                <c:formatCode>0.0000</c:formatCode>
                <c:ptCount val="5"/>
                <c:pt idx="0">
                  <c:v>0.186753468472297</c:v>
                </c:pt>
                <c:pt idx="1">
                  <c:v>0.211838684867679</c:v>
                </c:pt>
                <c:pt idx="2">
                  <c:v>0.242790605097465</c:v>
                </c:pt>
                <c:pt idx="3">
                  <c:v>0.332207263539068</c:v>
                </c:pt>
                <c:pt idx="4">
                  <c:v>0.43376192991392</c:v>
                </c:pt>
              </c:numCache>
            </c:numRef>
          </c:xVal>
          <c:yVal>
            <c:numRef>
              <c:f>'15'!$B$17:$B$21</c:f>
              <c:numCache>
                <c:formatCode>0.00</c:formatCode>
                <c:ptCount val="5"/>
                <c:pt idx="0">
                  <c:v>0.256410256410256</c:v>
                </c:pt>
                <c:pt idx="1">
                  <c:v>0.246913580246914</c:v>
                </c:pt>
                <c:pt idx="2">
                  <c:v>0.235294117647059</c:v>
                </c:pt>
                <c:pt idx="3">
                  <c:v>0.210526315789474</c:v>
                </c:pt>
                <c:pt idx="4">
                  <c:v>0.176991150442478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46-4FB2-A928-D34BEC7D6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08856"/>
        <c:axId val="2121702152"/>
      </c:scatterChart>
      <c:valAx>
        <c:axId val="2121708856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702152"/>
        <c:crosses val="autoZero"/>
        <c:crossBetween val="midCat"/>
        <c:majorUnit val="0.1"/>
      </c:valAx>
      <c:valAx>
        <c:axId val="212170215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7088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'15'!$D$7:$D$16</c:f>
              <c:numCache>
                <c:formatCode>0.0000</c:formatCode>
                <c:ptCount val="10"/>
                <c:pt idx="0">
                  <c:v>0.2409</c:v>
                </c:pt>
                <c:pt idx="1">
                  <c:v>0.2368</c:v>
                </c:pt>
                <c:pt idx="2">
                  <c:v>0.23385</c:v>
                </c:pt>
                <c:pt idx="3">
                  <c:v>0.23145</c:v>
                </c:pt>
                <c:pt idx="4">
                  <c:v>0.22885</c:v>
                </c:pt>
                <c:pt idx="5">
                  <c:v>0.22545</c:v>
                </c:pt>
                <c:pt idx="6">
                  <c:v>0.22225</c:v>
                </c:pt>
                <c:pt idx="7">
                  <c:v>0.2186</c:v>
                </c:pt>
                <c:pt idx="8">
                  <c:v>0.2137</c:v>
                </c:pt>
                <c:pt idx="9">
                  <c:v>0.20785</c:v>
                </c:pt>
              </c:numCache>
            </c:numRef>
          </c:xVal>
          <c:yVal>
            <c:numRef>
              <c:f>'15'!$E$7:$E$16</c:f>
              <c:numCache>
                <c:formatCode>0.00</c:formatCode>
                <c:ptCount val="10"/>
                <c:pt idx="0">
                  <c:v>-0.5</c:v>
                </c:pt>
                <c:pt idx="1">
                  <c:v>-0.95</c:v>
                </c:pt>
                <c:pt idx="2">
                  <c:v>-1.3</c:v>
                </c:pt>
                <c:pt idx="3">
                  <c:v>-1.75</c:v>
                </c:pt>
                <c:pt idx="4">
                  <c:v>-1.8</c:v>
                </c:pt>
                <c:pt idx="5">
                  <c:v>-2.4</c:v>
                </c:pt>
                <c:pt idx="6">
                  <c:v>-2.8</c:v>
                </c:pt>
                <c:pt idx="7">
                  <c:v>-3.15</c:v>
                </c:pt>
                <c:pt idx="8">
                  <c:v>-3.4</c:v>
                </c:pt>
                <c:pt idx="9">
                  <c:v>-3.6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5E-42A1-AC9C-2449173E557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'15'!$D$17:$D$21</c:f>
              <c:numCache>
                <c:formatCode>0.0000</c:formatCode>
                <c:ptCount val="5"/>
                <c:pt idx="0">
                  <c:v>0.201</c:v>
                </c:pt>
                <c:pt idx="1">
                  <c:v>0.1948</c:v>
                </c:pt>
                <c:pt idx="2">
                  <c:v>0.18715</c:v>
                </c:pt>
                <c:pt idx="3">
                  <c:v>0.16505</c:v>
                </c:pt>
                <c:pt idx="4">
                  <c:v>0.13995</c:v>
                </c:pt>
              </c:numCache>
            </c:numRef>
          </c:xVal>
          <c:yVal>
            <c:numRef>
              <c:f>'15'!$E$17:$E$21</c:f>
              <c:numCache>
                <c:formatCode>0.00</c:formatCode>
                <c:ptCount val="5"/>
                <c:pt idx="0">
                  <c:v>-3.899999999999999</c:v>
                </c:pt>
                <c:pt idx="1">
                  <c:v>-4.05</c:v>
                </c:pt>
                <c:pt idx="2">
                  <c:v>-4.25</c:v>
                </c:pt>
                <c:pt idx="3">
                  <c:v>-4.75</c:v>
                </c:pt>
                <c:pt idx="4">
                  <c:v>-5.65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5E-42A1-AC9C-2449173E5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17032"/>
        <c:axId val="2121599160"/>
      </c:scatterChart>
      <c:valAx>
        <c:axId val="212161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599160"/>
        <c:crosses val="autoZero"/>
        <c:crossBetween val="midCat"/>
      </c:valAx>
      <c:valAx>
        <c:axId val="2121599160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617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'15'!$G$7:$G$16</c:f>
              <c:numCache>
                <c:formatCode>0.0000</c:formatCode>
                <c:ptCount val="10"/>
                <c:pt idx="0">
                  <c:v>0.974682037039918</c:v>
                </c:pt>
                <c:pt idx="1">
                  <c:v>0.958093426197811</c:v>
                </c:pt>
                <c:pt idx="2">
                  <c:v>0.946157718396782</c:v>
                </c:pt>
                <c:pt idx="3">
                  <c:v>0.936447312050183</c:v>
                </c:pt>
                <c:pt idx="4">
                  <c:v>0.925927705174701</c:v>
                </c:pt>
                <c:pt idx="5">
                  <c:v>0.912171296183685</c:v>
                </c:pt>
                <c:pt idx="6">
                  <c:v>0.899224087721552</c:v>
                </c:pt>
                <c:pt idx="7">
                  <c:v>0.884456178069432</c:v>
                </c:pt>
                <c:pt idx="8">
                  <c:v>0.864630765111792</c:v>
                </c:pt>
                <c:pt idx="9">
                  <c:v>0.840961649641955</c:v>
                </c:pt>
              </c:numCache>
            </c:numRef>
          </c:xVal>
          <c:yVal>
            <c:numRef>
              <c:f>'15'!$I$7:$I$16</c:f>
              <c:numCache>
                <c:formatCode>0.00</c:formatCode>
                <c:ptCount val="10"/>
                <c:pt idx="0">
                  <c:v>2.767781762701743</c:v>
                </c:pt>
                <c:pt idx="1">
                  <c:v>2.374623790521381</c:v>
                </c:pt>
                <c:pt idx="2">
                  <c:v>2.066761117308921</c:v>
                </c:pt>
                <c:pt idx="3">
                  <c:v>1.651838517036532</c:v>
                </c:pt>
                <c:pt idx="4">
                  <c:v>1.640673277404615</c:v>
                </c:pt>
                <c:pt idx="5">
                  <c:v>1.092815330701653</c:v>
                </c:pt>
                <c:pt idx="6">
                  <c:v>0.743354766913691</c:v>
                </c:pt>
                <c:pt idx="7">
                  <c:v>0.452816811054329</c:v>
                </c:pt>
                <c:pt idx="8">
                  <c:v>0.285852807496825</c:v>
                </c:pt>
                <c:pt idx="9">
                  <c:v>0.190142045370034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3D-4BF9-BC67-0EAC6D879E00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'15'!$G$17:$G$21</c:f>
              <c:numCache>
                <c:formatCode>0.0000</c:formatCode>
                <c:ptCount val="5"/>
                <c:pt idx="0">
                  <c:v>0.813246531527703</c:v>
                </c:pt>
                <c:pt idx="1">
                  <c:v>0.788161315132321</c:v>
                </c:pt>
                <c:pt idx="2">
                  <c:v>0.757209394902535</c:v>
                </c:pt>
                <c:pt idx="3">
                  <c:v>0.667792736460932</c:v>
                </c:pt>
                <c:pt idx="4">
                  <c:v>0.56623807008608</c:v>
                </c:pt>
              </c:numCache>
            </c:numRef>
          </c:xVal>
          <c:yVal>
            <c:numRef>
              <c:f>'15'!$I$17:$I$21</c:f>
              <c:numCache>
                <c:formatCode>0.00</c:formatCode>
                <c:ptCount val="5"/>
                <c:pt idx="0">
                  <c:v>0.020016614247981</c:v>
                </c:pt>
                <c:pt idx="1">
                  <c:v>-0.00451320064101335</c:v>
                </c:pt>
                <c:pt idx="2">
                  <c:v>-0.038174722638459</c:v>
                </c:pt>
                <c:pt idx="3">
                  <c:v>0.0295529311909259</c:v>
                </c:pt>
                <c:pt idx="4">
                  <c:v>-0.0064705346867262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3D-4BF9-BC67-0EAC6D87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70776"/>
        <c:axId val="2129257464"/>
      </c:scatterChart>
      <c:valAx>
        <c:axId val="2129270776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257464"/>
        <c:crosses val="autoZero"/>
        <c:crossBetween val="midCat"/>
      </c:valAx>
      <c:valAx>
        <c:axId val="2129257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2707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'2'!$D$9:$D$16</c:f>
              <c:numCache>
                <c:formatCode>0.0000</c:formatCode>
                <c:ptCount val="8"/>
                <c:pt idx="0">
                  <c:v>0.74575</c:v>
                </c:pt>
                <c:pt idx="1">
                  <c:v>0.74005</c:v>
                </c:pt>
                <c:pt idx="2">
                  <c:v>0.73545</c:v>
                </c:pt>
                <c:pt idx="3">
                  <c:v>0.72625</c:v>
                </c:pt>
                <c:pt idx="4">
                  <c:v>0.7152</c:v>
                </c:pt>
                <c:pt idx="5">
                  <c:v>0.70055</c:v>
                </c:pt>
                <c:pt idx="6">
                  <c:v>0.67755</c:v>
                </c:pt>
                <c:pt idx="7">
                  <c:v>0.662</c:v>
                </c:pt>
              </c:numCache>
            </c:numRef>
          </c:xVal>
          <c:yVal>
            <c:numRef>
              <c:f>'2'!$E$9:$E$16</c:f>
              <c:numCache>
                <c:formatCode>0.00</c:formatCode>
                <c:ptCount val="8"/>
                <c:pt idx="0">
                  <c:v>-0.46</c:v>
                </c:pt>
                <c:pt idx="1">
                  <c:v>-0.59</c:v>
                </c:pt>
                <c:pt idx="2">
                  <c:v>-0.8</c:v>
                </c:pt>
                <c:pt idx="3">
                  <c:v>-1.22</c:v>
                </c:pt>
                <c:pt idx="4">
                  <c:v>-1.7</c:v>
                </c:pt>
                <c:pt idx="5">
                  <c:v>-2.3</c:v>
                </c:pt>
                <c:pt idx="6">
                  <c:v>-2.79</c:v>
                </c:pt>
                <c:pt idx="7">
                  <c:v>-3.05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D8-4A55-BE96-C76E5D6D95C1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'2'!$D$17:$D$21</c:f>
              <c:numCache>
                <c:formatCode>0.0000</c:formatCode>
                <c:ptCount val="5"/>
                <c:pt idx="0">
                  <c:v>0.6278</c:v>
                </c:pt>
                <c:pt idx="1">
                  <c:v>0.5935</c:v>
                </c:pt>
                <c:pt idx="2">
                  <c:v>0.521</c:v>
                </c:pt>
                <c:pt idx="3">
                  <c:v>0.49815</c:v>
                </c:pt>
                <c:pt idx="4">
                  <c:v>0.4524</c:v>
                </c:pt>
              </c:numCache>
            </c:numRef>
          </c:xVal>
          <c:yVal>
            <c:numRef>
              <c:f>'2'!$E$17:$E$21</c:f>
              <c:numCache>
                <c:formatCode>0.00</c:formatCode>
                <c:ptCount val="5"/>
                <c:pt idx="0">
                  <c:v>-3.57</c:v>
                </c:pt>
                <c:pt idx="1">
                  <c:v>-4.0</c:v>
                </c:pt>
                <c:pt idx="2">
                  <c:v>-4.8</c:v>
                </c:pt>
                <c:pt idx="3">
                  <c:v>-4.99</c:v>
                </c:pt>
                <c:pt idx="4">
                  <c:v>-5.55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D8-4A55-BE96-C76E5D6D9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391448"/>
        <c:axId val="2036383720"/>
      </c:scatterChart>
      <c:valAx>
        <c:axId val="203639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383720"/>
        <c:crosses val="autoZero"/>
        <c:crossBetween val="midCat"/>
      </c:valAx>
      <c:valAx>
        <c:axId val="2036383720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391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'15'!$H$8:$H$16</c:f>
              <c:numCache>
                <c:formatCode>0.00</c:formatCode>
                <c:ptCount val="9"/>
                <c:pt idx="0">
                  <c:v>-3.324623790521382</c:v>
                </c:pt>
                <c:pt idx="1">
                  <c:v>-3.366761117308921</c:v>
                </c:pt>
                <c:pt idx="2">
                  <c:v>-3.401838517036532</c:v>
                </c:pt>
                <c:pt idx="3">
                  <c:v>-3.440673277404615</c:v>
                </c:pt>
                <c:pt idx="4">
                  <c:v>-3.492815330701652</c:v>
                </c:pt>
                <c:pt idx="5">
                  <c:v>-3.543354766913691</c:v>
                </c:pt>
                <c:pt idx="6">
                  <c:v>-3.60281681105433</c:v>
                </c:pt>
                <c:pt idx="7">
                  <c:v>-3.685852807496825</c:v>
                </c:pt>
                <c:pt idx="8">
                  <c:v>-3.790142045370034</c:v>
                </c:pt>
              </c:numCache>
            </c:numRef>
          </c:xVal>
          <c:yVal>
            <c:numRef>
              <c:f>'15'!$I$7:$I$16</c:f>
              <c:numCache>
                <c:formatCode>0.00</c:formatCode>
                <c:ptCount val="10"/>
                <c:pt idx="0">
                  <c:v>2.767781762701743</c:v>
                </c:pt>
                <c:pt idx="1">
                  <c:v>2.374623790521381</c:v>
                </c:pt>
                <c:pt idx="2">
                  <c:v>2.066761117308921</c:v>
                </c:pt>
                <c:pt idx="3">
                  <c:v>1.651838517036532</c:v>
                </c:pt>
                <c:pt idx="4">
                  <c:v>1.640673277404615</c:v>
                </c:pt>
                <c:pt idx="5">
                  <c:v>1.092815330701653</c:v>
                </c:pt>
                <c:pt idx="6">
                  <c:v>0.743354766913691</c:v>
                </c:pt>
                <c:pt idx="7">
                  <c:v>0.452816811054329</c:v>
                </c:pt>
                <c:pt idx="8">
                  <c:v>0.285852807496825</c:v>
                </c:pt>
                <c:pt idx="9">
                  <c:v>0.190142045370034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89-4D25-AD32-F1757F95315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'15'!$H$17:$H$21</c:f>
              <c:numCache>
                <c:formatCode>0.00</c:formatCode>
                <c:ptCount val="5"/>
                <c:pt idx="0">
                  <c:v>-3.92001661424798</c:v>
                </c:pt>
                <c:pt idx="1">
                  <c:v>-4.045486799358986</c:v>
                </c:pt>
                <c:pt idx="2">
                  <c:v>-4.211825277361541</c:v>
                </c:pt>
                <c:pt idx="3">
                  <c:v>-4.779552931190925</c:v>
                </c:pt>
                <c:pt idx="4">
                  <c:v>-5.643529465313274</c:v>
                </c:pt>
              </c:numCache>
            </c:numRef>
          </c:xVal>
          <c:yVal>
            <c:numRef>
              <c:f>'15'!$I$17:$I$21</c:f>
              <c:numCache>
                <c:formatCode>0.00</c:formatCode>
                <c:ptCount val="5"/>
                <c:pt idx="0">
                  <c:v>0.020016614247981</c:v>
                </c:pt>
                <c:pt idx="1">
                  <c:v>-0.00451320064101335</c:v>
                </c:pt>
                <c:pt idx="2">
                  <c:v>-0.038174722638459</c:v>
                </c:pt>
                <c:pt idx="3">
                  <c:v>0.0295529311909259</c:v>
                </c:pt>
                <c:pt idx="4">
                  <c:v>-0.0064705346867262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89-4D25-AD32-F1757F953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53384"/>
        <c:axId val="2129107832"/>
      </c:scatterChart>
      <c:valAx>
        <c:axId val="2129153384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107832"/>
        <c:crosses val="autoZero"/>
        <c:crossBetween val="midCat"/>
      </c:valAx>
      <c:valAx>
        <c:axId val="212910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15338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'16'!$F$7:$F$16</c:f>
              <c:numCache>
                <c:formatCode>0.0000</c:formatCode>
                <c:ptCount val="10"/>
                <c:pt idx="0">
                  <c:v>0.0168767893363437</c:v>
                </c:pt>
                <c:pt idx="1">
                  <c:v>0.0308276195377478</c:v>
                </c:pt>
                <c:pt idx="2">
                  <c:v>0.0475686157794327</c:v>
                </c:pt>
                <c:pt idx="3">
                  <c:v>0.0557749864861409</c:v>
                </c:pt>
                <c:pt idx="4">
                  <c:v>0.064637866849386</c:v>
                </c:pt>
                <c:pt idx="5">
                  <c:v>0.0779321873942534</c:v>
                </c:pt>
                <c:pt idx="6">
                  <c:v>0.0918830175956578</c:v>
                </c:pt>
                <c:pt idx="7">
                  <c:v>0.107310994524269</c:v>
                </c:pt>
                <c:pt idx="8">
                  <c:v>0.120441187655003</c:v>
                </c:pt>
                <c:pt idx="9">
                  <c:v>0.138823458038029</c:v>
                </c:pt>
              </c:numCache>
            </c:numRef>
          </c:xVal>
          <c:yVal>
            <c:numRef>
              <c:f>'16'!$B$7:$B$16</c:f>
              <c:numCache>
                <c:formatCode>0.00</c:formatCode>
                <c:ptCount val="10"/>
                <c:pt idx="0">
                  <c:v>2.5</c:v>
                </c:pt>
                <c:pt idx="1">
                  <c:v>1.428571428571429</c:v>
                </c:pt>
                <c:pt idx="2">
                  <c:v>0.952380952380952</c:v>
                </c:pt>
                <c:pt idx="3">
                  <c:v>0.606060606060606</c:v>
                </c:pt>
                <c:pt idx="4">
                  <c:v>0.588235294117647</c:v>
                </c:pt>
                <c:pt idx="5">
                  <c:v>0.465116279069767</c:v>
                </c:pt>
                <c:pt idx="6">
                  <c:v>0.4</c:v>
                </c:pt>
                <c:pt idx="7">
                  <c:v>0.344827586206897</c:v>
                </c:pt>
                <c:pt idx="8">
                  <c:v>0.317460317460317</c:v>
                </c:pt>
                <c:pt idx="9">
                  <c:v>0.303030303030303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FE-4E4F-9322-335FFD90CCF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'16'!$F$17:$F$23</c:f>
              <c:numCache>
                <c:formatCode>0.0000</c:formatCode>
                <c:ptCount val="7"/>
                <c:pt idx="0">
                  <c:v>0.161144786360276</c:v>
                </c:pt>
                <c:pt idx="1">
                  <c:v>0.206115697833038</c:v>
                </c:pt>
                <c:pt idx="2">
                  <c:v>0.224662095630198</c:v>
                </c:pt>
                <c:pt idx="3">
                  <c:v>0.28932829679906</c:v>
                </c:pt>
                <c:pt idx="4">
                  <c:v>0.328226493948857</c:v>
                </c:pt>
                <c:pt idx="5">
                  <c:v>0.36810945558346</c:v>
                </c:pt>
                <c:pt idx="6">
                  <c:v>0.425882305358686</c:v>
                </c:pt>
              </c:numCache>
            </c:numRef>
          </c:xVal>
          <c:yVal>
            <c:numRef>
              <c:f>'16'!$B$17:$B$23</c:f>
              <c:numCache>
                <c:formatCode>0.00</c:formatCode>
                <c:ptCount val="7"/>
                <c:pt idx="0">
                  <c:v>0.285714285714286</c:v>
                </c:pt>
                <c:pt idx="1">
                  <c:v>0.266666666666667</c:v>
                </c:pt>
                <c:pt idx="2">
                  <c:v>0.256410256410256</c:v>
                </c:pt>
                <c:pt idx="3">
                  <c:v>0.24390243902439</c:v>
                </c:pt>
                <c:pt idx="4">
                  <c:v>0.24390243902439</c:v>
                </c:pt>
                <c:pt idx="5">
                  <c:v>0.238095238095238</c:v>
                </c:pt>
                <c:pt idx="6">
                  <c:v>0.212765957446808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EFE-4E4F-9322-335FFD90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94552"/>
        <c:axId val="2126489528"/>
      </c:scatterChart>
      <c:valAx>
        <c:axId val="2126494552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489528"/>
        <c:crosses val="autoZero"/>
        <c:crossBetween val="midCat"/>
        <c:majorUnit val="0.1"/>
      </c:valAx>
      <c:valAx>
        <c:axId val="2126489528"/>
        <c:scaling>
          <c:orientation val="minMax"/>
          <c:max val="0.5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4945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'16'!$D$7:$D$16</c:f>
              <c:numCache>
                <c:formatCode>0.0000</c:formatCode>
                <c:ptCount val="10"/>
                <c:pt idx="0">
                  <c:v>0.2995</c:v>
                </c:pt>
                <c:pt idx="1">
                  <c:v>0.29525</c:v>
                </c:pt>
                <c:pt idx="2">
                  <c:v>0.29015</c:v>
                </c:pt>
                <c:pt idx="3">
                  <c:v>0.28765</c:v>
                </c:pt>
                <c:pt idx="4">
                  <c:v>0.28495</c:v>
                </c:pt>
                <c:pt idx="5">
                  <c:v>0.2809</c:v>
                </c:pt>
                <c:pt idx="6">
                  <c:v>0.27665</c:v>
                </c:pt>
                <c:pt idx="7">
                  <c:v>0.27195</c:v>
                </c:pt>
                <c:pt idx="8">
                  <c:v>0.26795</c:v>
                </c:pt>
                <c:pt idx="9">
                  <c:v>0.26235</c:v>
                </c:pt>
              </c:numCache>
            </c:numRef>
          </c:xVal>
          <c:yVal>
            <c:numRef>
              <c:f>'16'!$E$7:$E$16</c:f>
              <c:numCache>
                <c:formatCode>0.00</c:formatCode>
                <c:ptCount val="10"/>
                <c:pt idx="0">
                  <c:v>-0.4</c:v>
                </c:pt>
                <c:pt idx="1">
                  <c:v>-0.7</c:v>
                </c:pt>
                <c:pt idx="2">
                  <c:v>-1.05</c:v>
                </c:pt>
                <c:pt idx="3">
                  <c:v>-1.65</c:v>
                </c:pt>
                <c:pt idx="4">
                  <c:v>-1.7</c:v>
                </c:pt>
                <c:pt idx="5">
                  <c:v>-2.15</c:v>
                </c:pt>
                <c:pt idx="6">
                  <c:v>-2.5</c:v>
                </c:pt>
                <c:pt idx="7">
                  <c:v>-2.9</c:v>
                </c:pt>
                <c:pt idx="8">
                  <c:v>-3.15</c:v>
                </c:pt>
                <c:pt idx="9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F-4CA2-A425-4F2339C9688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'16'!$D$17:$D$23</c:f>
              <c:numCache>
                <c:formatCode>0.0000</c:formatCode>
                <c:ptCount val="7"/>
                <c:pt idx="0">
                  <c:v>0.25555</c:v>
                </c:pt>
                <c:pt idx="1">
                  <c:v>0.24185</c:v>
                </c:pt>
                <c:pt idx="2">
                  <c:v>0.2362</c:v>
                </c:pt>
                <c:pt idx="3">
                  <c:v>0.2165</c:v>
                </c:pt>
                <c:pt idx="4">
                  <c:v>0.20465</c:v>
                </c:pt>
                <c:pt idx="5">
                  <c:v>0.1925</c:v>
                </c:pt>
                <c:pt idx="6">
                  <c:v>0.1749</c:v>
                </c:pt>
              </c:numCache>
            </c:numRef>
          </c:xVal>
          <c:yVal>
            <c:numRef>
              <c:f>'16'!$E$17:$E$23</c:f>
              <c:numCache>
                <c:formatCode>0.00</c:formatCode>
                <c:ptCount val="7"/>
                <c:pt idx="0">
                  <c:v>-3.5</c:v>
                </c:pt>
                <c:pt idx="1">
                  <c:v>-3.75</c:v>
                </c:pt>
                <c:pt idx="2">
                  <c:v>-3.899999999999999</c:v>
                </c:pt>
                <c:pt idx="3">
                  <c:v>-4.1</c:v>
                </c:pt>
                <c:pt idx="4">
                  <c:v>-4.1</c:v>
                </c:pt>
                <c:pt idx="5">
                  <c:v>-4.2</c:v>
                </c:pt>
                <c:pt idx="6">
                  <c:v>-4.7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F-4CA2-A425-4F2339C9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65576"/>
        <c:axId val="2126460616"/>
      </c:scatterChart>
      <c:valAx>
        <c:axId val="212646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460616"/>
        <c:crosses val="autoZero"/>
        <c:crossBetween val="midCat"/>
      </c:valAx>
      <c:valAx>
        <c:axId val="2126460616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4655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'16'!$G$7:$G$16</c:f>
              <c:numCache>
                <c:formatCode>0.0000</c:formatCode>
                <c:ptCount val="10"/>
                <c:pt idx="0">
                  <c:v>0.983123210663656</c:v>
                </c:pt>
                <c:pt idx="1">
                  <c:v>0.969172380462252</c:v>
                </c:pt>
                <c:pt idx="2">
                  <c:v>0.952431384220567</c:v>
                </c:pt>
                <c:pt idx="3">
                  <c:v>0.944225013513859</c:v>
                </c:pt>
                <c:pt idx="4">
                  <c:v>0.935362133150614</c:v>
                </c:pt>
                <c:pt idx="5">
                  <c:v>0.922067812605747</c:v>
                </c:pt>
                <c:pt idx="6">
                  <c:v>0.908116982404342</c:v>
                </c:pt>
                <c:pt idx="7">
                  <c:v>0.892689005475731</c:v>
                </c:pt>
                <c:pt idx="8">
                  <c:v>0.879558812344997</c:v>
                </c:pt>
                <c:pt idx="9">
                  <c:v>0.861176541961971</c:v>
                </c:pt>
              </c:numCache>
            </c:numRef>
          </c:xVal>
          <c:yVal>
            <c:numRef>
              <c:f>'16'!$I$7:$I$16</c:f>
              <c:numCache>
                <c:formatCode>0.00</c:formatCode>
                <c:ptCount val="10"/>
                <c:pt idx="0">
                  <c:v>2.771992620875089</c:v>
                </c:pt>
                <c:pt idx="1">
                  <c:v>2.506565483193614</c:v>
                </c:pt>
                <c:pt idx="2">
                  <c:v>2.199060917141445</c:v>
                </c:pt>
                <c:pt idx="3">
                  <c:v>1.620306095996773</c:v>
                </c:pt>
                <c:pt idx="4">
                  <c:v>1.593565177217413</c:v>
                </c:pt>
                <c:pt idx="5">
                  <c:v>1.17908082577315</c:v>
                </c:pt>
                <c:pt idx="6">
                  <c:v>0.867183386538314</c:v>
                </c:pt>
                <c:pt idx="7">
                  <c:v>0.510348965822325</c:v>
                </c:pt>
                <c:pt idx="8">
                  <c:v>0.297966994822579</c:v>
                </c:pt>
                <c:pt idx="9">
                  <c:v>0.202048327736808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F-463F-9E00-0228FD26B8C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'16'!$G$17:$G$23</c:f>
              <c:numCache>
                <c:formatCode>0.0000</c:formatCode>
                <c:ptCount val="7"/>
                <c:pt idx="0">
                  <c:v>0.838855213639724</c:v>
                </c:pt>
                <c:pt idx="1">
                  <c:v>0.793884302166962</c:v>
                </c:pt>
                <c:pt idx="2">
                  <c:v>0.775337904369802</c:v>
                </c:pt>
                <c:pt idx="3">
                  <c:v>0.71067170320094</c:v>
                </c:pt>
                <c:pt idx="4">
                  <c:v>0.671773506051143</c:v>
                </c:pt>
                <c:pt idx="5">
                  <c:v>0.63189054441654</c:v>
                </c:pt>
                <c:pt idx="6">
                  <c:v>0.574117694641314</c:v>
                </c:pt>
              </c:numCache>
            </c:numRef>
          </c:xVal>
          <c:yVal>
            <c:numRef>
              <c:f>'16'!$I$17:$I$23</c:f>
              <c:numCache>
                <c:formatCode>0.00</c:formatCode>
                <c:ptCount val="7"/>
                <c:pt idx="0">
                  <c:v>0.0700435961079693</c:v>
                </c:pt>
                <c:pt idx="1">
                  <c:v>-0.0346210306907828</c:v>
                </c:pt>
                <c:pt idx="2">
                  <c:v>-0.121178266667933</c:v>
                </c:pt>
                <c:pt idx="3">
                  <c:v>-0.0819502350317753</c:v>
                </c:pt>
                <c:pt idx="4">
                  <c:v>0.0771184067389274</c:v>
                </c:pt>
                <c:pt idx="5">
                  <c:v>0.15384425654192</c:v>
                </c:pt>
                <c:pt idx="6">
                  <c:v>-0.0619065946019575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CF-463F-9E00-0228FD26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26888"/>
        <c:axId val="2129205256"/>
      </c:scatterChart>
      <c:valAx>
        <c:axId val="2129226888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205256"/>
        <c:crosses val="autoZero"/>
        <c:crossBetween val="midCat"/>
      </c:valAx>
      <c:valAx>
        <c:axId val="2129205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922688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'16'!$H$7:$H$16</c:f>
              <c:numCache>
                <c:formatCode>0.00</c:formatCode>
                <c:ptCount val="10"/>
                <c:pt idx="0">
                  <c:v>-3.171992620875089</c:v>
                </c:pt>
                <c:pt idx="1">
                  <c:v>-3.206565483193614</c:v>
                </c:pt>
                <c:pt idx="2">
                  <c:v>-3.249060917141445</c:v>
                </c:pt>
                <c:pt idx="3">
                  <c:v>-3.270306095996773</c:v>
                </c:pt>
                <c:pt idx="4">
                  <c:v>-3.293565177217413</c:v>
                </c:pt>
                <c:pt idx="5">
                  <c:v>-3.329080825773149</c:v>
                </c:pt>
                <c:pt idx="6">
                  <c:v>-3.367183386538314</c:v>
                </c:pt>
                <c:pt idx="7">
                  <c:v>-3.410348965822325</c:v>
                </c:pt>
                <c:pt idx="8">
                  <c:v>-3.447966994822579</c:v>
                </c:pt>
                <c:pt idx="9">
                  <c:v>-3.502048327736808</c:v>
                </c:pt>
              </c:numCache>
            </c:numRef>
          </c:xVal>
          <c:yVal>
            <c:numRef>
              <c:f>'16'!$I$7:$I$16</c:f>
              <c:numCache>
                <c:formatCode>0.00</c:formatCode>
                <c:ptCount val="10"/>
                <c:pt idx="0">
                  <c:v>2.771992620875089</c:v>
                </c:pt>
                <c:pt idx="1">
                  <c:v>2.506565483193614</c:v>
                </c:pt>
                <c:pt idx="2">
                  <c:v>2.199060917141445</c:v>
                </c:pt>
                <c:pt idx="3">
                  <c:v>1.620306095996773</c:v>
                </c:pt>
                <c:pt idx="4">
                  <c:v>1.593565177217413</c:v>
                </c:pt>
                <c:pt idx="5">
                  <c:v>1.17908082577315</c:v>
                </c:pt>
                <c:pt idx="6">
                  <c:v>0.867183386538314</c:v>
                </c:pt>
                <c:pt idx="7">
                  <c:v>0.510348965822325</c:v>
                </c:pt>
                <c:pt idx="8">
                  <c:v>0.297966994822579</c:v>
                </c:pt>
                <c:pt idx="9">
                  <c:v>0.202048327736808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00-47CE-ABE4-953B42D6439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'16'!$H$17:$H$23</c:f>
              <c:numCache>
                <c:formatCode>0.00</c:formatCode>
                <c:ptCount val="7"/>
                <c:pt idx="0">
                  <c:v>-3.570043596107969</c:v>
                </c:pt>
                <c:pt idx="1">
                  <c:v>-3.715378969309217</c:v>
                </c:pt>
                <c:pt idx="2">
                  <c:v>-3.778821733332066</c:v>
                </c:pt>
                <c:pt idx="3">
                  <c:v>-4.018049764968224</c:v>
                </c:pt>
                <c:pt idx="4">
                  <c:v>-4.177118406738927</c:v>
                </c:pt>
                <c:pt idx="5">
                  <c:v>-4.35384425654192</c:v>
                </c:pt>
                <c:pt idx="6">
                  <c:v>-4.638093405398042</c:v>
                </c:pt>
              </c:numCache>
            </c:numRef>
          </c:xVal>
          <c:yVal>
            <c:numRef>
              <c:f>'16'!$I$17:$I$23</c:f>
              <c:numCache>
                <c:formatCode>0.00</c:formatCode>
                <c:ptCount val="7"/>
                <c:pt idx="0">
                  <c:v>0.0700435961079693</c:v>
                </c:pt>
                <c:pt idx="1">
                  <c:v>-0.0346210306907828</c:v>
                </c:pt>
                <c:pt idx="2">
                  <c:v>-0.121178266667933</c:v>
                </c:pt>
                <c:pt idx="3">
                  <c:v>-0.0819502350317753</c:v>
                </c:pt>
                <c:pt idx="4">
                  <c:v>0.0771184067389274</c:v>
                </c:pt>
                <c:pt idx="5">
                  <c:v>0.15384425654192</c:v>
                </c:pt>
                <c:pt idx="6">
                  <c:v>-0.0619065946019575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00-47CE-ABE4-953B42D64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990184"/>
        <c:axId val="2128947800"/>
      </c:scatterChart>
      <c:valAx>
        <c:axId val="2128990184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947800"/>
        <c:crosses val="autoZero"/>
        <c:crossBetween val="midCat"/>
      </c:valAx>
      <c:valAx>
        <c:axId val="2128947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99018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'17'!$F$5:$F$14</c:f>
              <c:numCache>
                <c:formatCode>0.0000</c:formatCode>
                <c:ptCount val="10"/>
                <c:pt idx="0">
                  <c:v>-0.00430767760289674</c:v>
                </c:pt>
                <c:pt idx="1">
                  <c:v>0.011109326219955</c:v>
                </c:pt>
                <c:pt idx="2">
                  <c:v>0.0283400951984358</c:v>
                </c:pt>
                <c:pt idx="3">
                  <c:v>0.0414251152497639</c:v>
                </c:pt>
                <c:pt idx="4">
                  <c:v>0.0525668154914883</c:v>
                </c:pt>
                <c:pt idx="5">
                  <c:v>0.0581376656123503</c:v>
                </c:pt>
                <c:pt idx="6">
                  <c:v>0.0656518355428158</c:v>
                </c:pt>
                <c:pt idx="7">
                  <c:v>0.0738137787431492</c:v>
                </c:pt>
                <c:pt idx="8">
                  <c:v>0.0840485964070587</c:v>
                </c:pt>
                <c:pt idx="9">
                  <c:v>0.0937651954550744</c:v>
                </c:pt>
              </c:numCache>
            </c:numRef>
          </c:xVal>
          <c:yVal>
            <c:numRef>
              <c:f>'17'!$B$5:$B$14</c:f>
              <c:numCache>
                <c:formatCode>0.00</c:formatCode>
                <c:ptCount val="10"/>
                <c:pt idx="0">
                  <c:v>10.0</c:v>
                </c:pt>
                <c:pt idx="1">
                  <c:v>3.703703703703703</c:v>
                </c:pt>
                <c:pt idx="2">
                  <c:v>2.0</c:v>
                </c:pt>
                <c:pt idx="3">
                  <c:v>1.333333333333333</c:v>
                </c:pt>
                <c:pt idx="4">
                  <c:v>0.833333333333333</c:v>
                </c:pt>
                <c:pt idx="5">
                  <c:v>0.769230769230769</c:v>
                </c:pt>
                <c:pt idx="6">
                  <c:v>0.714285714285714</c:v>
                </c:pt>
                <c:pt idx="7">
                  <c:v>0.588235294117647</c:v>
                </c:pt>
                <c:pt idx="8">
                  <c:v>0.526315789473684</c:v>
                </c:pt>
                <c:pt idx="9">
                  <c:v>0.454545454545454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0F-4FD0-BC5D-47E32E712A35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'17'!$F$15:$F$22</c:f>
              <c:numCache>
                <c:formatCode>0.0000</c:formatCode>
                <c:ptCount val="8"/>
                <c:pt idx="0">
                  <c:v>0.104388677080905</c:v>
                </c:pt>
                <c:pt idx="1">
                  <c:v>0.126672077564354</c:v>
                </c:pt>
                <c:pt idx="2">
                  <c:v>0.143255073272967</c:v>
                </c:pt>
                <c:pt idx="3">
                  <c:v>0.159190295711713</c:v>
                </c:pt>
                <c:pt idx="4">
                  <c:v>0.181991914811057</c:v>
                </c:pt>
                <c:pt idx="5">
                  <c:v>0.214510132958416</c:v>
                </c:pt>
                <c:pt idx="6">
                  <c:v>0.25454252103624</c:v>
                </c:pt>
                <c:pt idx="7">
                  <c:v>0.307789483819366</c:v>
                </c:pt>
              </c:numCache>
            </c:numRef>
          </c:xVal>
          <c:yVal>
            <c:numRef>
              <c:f>'17'!$B$15:$B$22</c:f>
              <c:numCache>
                <c:formatCode>0.00</c:formatCode>
                <c:ptCount val="8"/>
                <c:pt idx="0">
                  <c:v>0.425531914893617</c:v>
                </c:pt>
                <c:pt idx="1">
                  <c:v>0.408163265306122</c:v>
                </c:pt>
                <c:pt idx="2">
                  <c:v>0.389105058365759</c:v>
                </c:pt>
                <c:pt idx="3">
                  <c:v>0.377358490566038</c:v>
                </c:pt>
                <c:pt idx="4">
                  <c:v>0.350877192982456</c:v>
                </c:pt>
                <c:pt idx="5">
                  <c:v>0.344827586206897</c:v>
                </c:pt>
                <c:pt idx="6">
                  <c:v>0.32258064516129</c:v>
                </c:pt>
                <c:pt idx="7">
                  <c:v>0.285714285714286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0F-4FD0-BC5D-47E32E712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53400"/>
        <c:axId val="2121544152"/>
      </c:scatterChart>
      <c:valAx>
        <c:axId val="2121553400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544152"/>
        <c:crosses val="autoZero"/>
        <c:crossBetween val="midCat"/>
        <c:majorUnit val="0.1"/>
      </c:valAx>
      <c:valAx>
        <c:axId val="2121544152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5534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116620516185477"/>
                  <c:y val="0.7029546858113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'17'!$D$5:$D$14</c:f>
              <c:numCache>
                <c:formatCode>0.0000</c:formatCode>
                <c:ptCount val="10"/>
                <c:pt idx="0">
                  <c:v>0.3876</c:v>
                </c:pt>
                <c:pt idx="1">
                  <c:v>0.38165</c:v>
                </c:pt>
                <c:pt idx="2">
                  <c:v>0.375</c:v>
                </c:pt>
                <c:pt idx="3">
                  <c:v>0.36995</c:v>
                </c:pt>
                <c:pt idx="4">
                  <c:v>0.36565</c:v>
                </c:pt>
                <c:pt idx="5">
                  <c:v>0.3635</c:v>
                </c:pt>
                <c:pt idx="6">
                  <c:v>0.3606</c:v>
                </c:pt>
                <c:pt idx="7">
                  <c:v>0.35745</c:v>
                </c:pt>
                <c:pt idx="8">
                  <c:v>0.3535</c:v>
                </c:pt>
                <c:pt idx="9">
                  <c:v>0.34975</c:v>
                </c:pt>
              </c:numCache>
            </c:numRef>
          </c:xVal>
          <c:yVal>
            <c:numRef>
              <c:f>'17'!$E$5:$E$14</c:f>
              <c:numCache>
                <c:formatCode>0.00</c:formatCode>
                <c:ptCount val="10"/>
                <c:pt idx="0">
                  <c:v>-0.1</c:v>
                </c:pt>
                <c:pt idx="1">
                  <c:v>-0.27</c:v>
                </c:pt>
                <c:pt idx="2">
                  <c:v>-0.5</c:v>
                </c:pt>
                <c:pt idx="3">
                  <c:v>-0.75</c:v>
                </c:pt>
                <c:pt idx="4">
                  <c:v>-1.2</c:v>
                </c:pt>
                <c:pt idx="5">
                  <c:v>-1.3</c:v>
                </c:pt>
                <c:pt idx="6">
                  <c:v>-1.4</c:v>
                </c:pt>
                <c:pt idx="7">
                  <c:v>-1.7</c:v>
                </c:pt>
                <c:pt idx="8">
                  <c:v>-1.9</c:v>
                </c:pt>
                <c:pt idx="9">
                  <c:v>-2.2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01-48E4-868E-28E5ED66820A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'17'!$D$15:$D$22</c:f>
              <c:numCache>
                <c:formatCode>0.0000</c:formatCode>
                <c:ptCount val="8"/>
                <c:pt idx="0">
                  <c:v>0.34565</c:v>
                </c:pt>
                <c:pt idx="1">
                  <c:v>0.33705</c:v>
                </c:pt>
                <c:pt idx="2">
                  <c:v>0.33065</c:v>
                </c:pt>
                <c:pt idx="3">
                  <c:v>0.3245</c:v>
                </c:pt>
                <c:pt idx="4">
                  <c:v>0.3157</c:v>
                </c:pt>
                <c:pt idx="5">
                  <c:v>0.30315</c:v>
                </c:pt>
                <c:pt idx="6">
                  <c:v>0.2877</c:v>
                </c:pt>
                <c:pt idx="7">
                  <c:v>0.26715</c:v>
                </c:pt>
              </c:numCache>
            </c:numRef>
          </c:xVal>
          <c:yVal>
            <c:numRef>
              <c:f>'17'!$E$15:$E$22</c:f>
              <c:numCache>
                <c:formatCode>0.00</c:formatCode>
                <c:ptCount val="8"/>
                <c:pt idx="0">
                  <c:v>-2.35</c:v>
                </c:pt>
                <c:pt idx="1">
                  <c:v>-2.45</c:v>
                </c:pt>
                <c:pt idx="2">
                  <c:v>-2.57</c:v>
                </c:pt>
                <c:pt idx="3">
                  <c:v>-2.65</c:v>
                </c:pt>
                <c:pt idx="4">
                  <c:v>-2.85</c:v>
                </c:pt>
                <c:pt idx="5">
                  <c:v>-2.9</c:v>
                </c:pt>
                <c:pt idx="6">
                  <c:v>-3.1</c:v>
                </c:pt>
                <c:pt idx="7">
                  <c:v>-3.5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01-48E4-868E-28E5ED668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4600"/>
        <c:axId val="2121033592"/>
      </c:scatterChart>
      <c:valAx>
        <c:axId val="212107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033592"/>
        <c:crosses val="autoZero"/>
        <c:crossBetween val="midCat"/>
      </c:valAx>
      <c:valAx>
        <c:axId val="2121033592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0746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'17'!$G$5:$G$14</c:f>
              <c:numCache>
                <c:formatCode>0.0000</c:formatCode>
                <c:ptCount val="10"/>
                <c:pt idx="0">
                  <c:v>1.004307677602897</c:v>
                </c:pt>
                <c:pt idx="1">
                  <c:v>0.988890673780045</c:v>
                </c:pt>
                <c:pt idx="2">
                  <c:v>0.971659904801564</c:v>
                </c:pt>
                <c:pt idx="3">
                  <c:v>0.958574884750236</c:v>
                </c:pt>
                <c:pt idx="4">
                  <c:v>0.947433184508512</c:v>
                </c:pt>
                <c:pt idx="5">
                  <c:v>0.94186233438765</c:v>
                </c:pt>
                <c:pt idx="6">
                  <c:v>0.934348164457184</c:v>
                </c:pt>
                <c:pt idx="7">
                  <c:v>0.926186221256851</c:v>
                </c:pt>
                <c:pt idx="8">
                  <c:v>0.915951403592941</c:v>
                </c:pt>
                <c:pt idx="9">
                  <c:v>0.906234804544926</c:v>
                </c:pt>
              </c:numCache>
            </c:numRef>
          </c:xVal>
          <c:yVal>
            <c:numRef>
              <c:f>'17'!$I$5:$I$14</c:f>
              <c:numCache>
                <c:formatCode>0.00</c:formatCode>
                <c:ptCount val="10"/>
                <c:pt idx="0">
                  <c:v>1.935861920342194</c:v>
                </c:pt>
                <c:pt idx="1">
                  <c:v>1.809700019644871</c:v>
                </c:pt>
                <c:pt idx="2">
                  <c:v>1.630984791358398</c:v>
                </c:pt>
                <c:pt idx="3">
                  <c:v>1.421652317956796</c:v>
                </c:pt>
                <c:pt idx="4">
                  <c:v>1.007523847111115</c:v>
                </c:pt>
                <c:pt idx="5">
                  <c:v>0.925907709164883</c:v>
                </c:pt>
                <c:pt idx="6">
                  <c:v>0.851195100034451</c:v>
                </c:pt>
                <c:pt idx="7">
                  <c:v>0.579321556564432</c:v>
                </c:pt>
                <c:pt idx="8">
                  <c:v>0.415600282144374</c:v>
                </c:pt>
                <c:pt idx="9">
                  <c:v>0.151127132787144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13-4896-9EDF-0994FF8631E8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'17'!$G$15:$G$22</c:f>
              <c:numCache>
                <c:formatCode>0.0000</c:formatCode>
                <c:ptCount val="8"/>
                <c:pt idx="0">
                  <c:v>0.895611322919095</c:v>
                </c:pt>
                <c:pt idx="1">
                  <c:v>0.873327922435646</c:v>
                </c:pt>
                <c:pt idx="2">
                  <c:v>0.856744926727032</c:v>
                </c:pt>
                <c:pt idx="3">
                  <c:v>0.840809704288287</c:v>
                </c:pt>
                <c:pt idx="4">
                  <c:v>0.818008085188943</c:v>
                </c:pt>
                <c:pt idx="5">
                  <c:v>0.785489867041584</c:v>
                </c:pt>
                <c:pt idx="6">
                  <c:v>0.74545747896376</c:v>
                </c:pt>
                <c:pt idx="7">
                  <c:v>0.692210516180634</c:v>
                </c:pt>
              </c:numCache>
            </c:numRef>
          </c:xVal>
          <c:yVal>
            <c:numRef>
              <c:f>'17'!$I$15:$I$22</c:f>
              <c:numCache>
                <c:formatCode>0.00</c:formatCode>
                <c:ptCount val="8"/>
                <c:pt idx="0">
                  <c:v>0.0412386065649639</c:v>
                </c:pt>
                <c:pt idx="1">
                  <c:v>0.02998615322428</c:v>
                </c:pt>
                <c:pt idx="2">
                  <c:v>-0.0195724504540289</c:v>
                </c:pt>
                <c:pt idx="3">
                  <c:v>-0.0280066678422726</c:v>
                </c:pt>
                <c:pt idx="4">
                  <c:v>-0.118326322790303</c:v>
                </c:pt>
                <c:pt idx="5">
                  <c:v>0.0049744909391447</c:v>
                </c:pt>
                <c:pt idx="6">
                  <c:v>0.0510767027704566</c:v>
                </c:pt>
                <c:pt idx="7">
                  <c:v>0.0512392805541038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13-4896-9EDF-0994FF86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87032"/>
        <c:axId val="2120976328"/>
      </c:scatterChart>
      <c:valAx>
        <c:axId val="212098703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976328"/>
        <c:crosses val="autoZero"/>
        <c:crossBetween val="midCat"/>
      </c:valAx>
      <c:valAx>
        <c:axId val="2120976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98703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'17'!$H$5:$H$14</c:f>
              <c:numCache>
                <c:formatCode>0.00</c:formatCode>
                <c:ptCount val="10"/>
                <c:pt idx="0">
                  <c:v>-2.035861920342194</c:v>
                </c:pt>
                <c:pt idx="1">
                  <c:v>-2.079700019644871</c:v>
                </c:pt>
                <c:pt idx="2">
                  <c:v>-2.130984791358397</c:v>
                </c:pt>
                <c:pt idx="3">
                  <c:v>-2.171652317956796</c:v>
                </c:pt>
                <c:pt idx="4">
                  <c:v>-2.207523847111114</c:v>
                </c:pt>
                <c:pt idx="5">
                  <c:v>-2.225907709164883</c:v>
                </c:pt>
                <c:pt idx="6">
                  <c:v>-2.251195100034451</c:v>
                </c:pt>
                <c:pt idx="7">
                  <c:v>-2.279321556564431</c:v>
                </c:pt>
                <c:pt idx="8">
                  <c:v>-2.315600282144374</c:v>
                </c:pt>
                <c:pt idx="9">
                  <c:v>-2.351127132787144</c:v>
                </c:pt>
              </c:numCache>
            </c:numRef>
          </c:xVal>
          <c:yVal>
            <c:numRef>
              <c:f>'17'!$I$5:$I$14</c:f>
              <c:numCache>
                <c:formatCode>0.00</c:formatCode>
                <c:ptCount val="10"/>
                <c:pt idx="0">
                  <c:v>1.935861920342194</c:v>
                </c:pt>
                <c:pt idx="1">
                  <c:v>1.809700019644871</c:v>
                </c:pt>
                <c:pt idx="2">
                  <c:v>1.630984791358398</c:v>
                </c:pt>
                <c:pt idx="3">
                  <c:v>1.421652317956796</c:v>
                </c:pt>
                <c:pt idx="4">
                  <c:v>1.007523847111115</c:v>
                </c:pt>
                <c:pt idx="5">
                  <c:v>0.925907709164883</c:v>
                </c:pt>
                <c:pt idx="6">
                  <c:v>0.851195100034451</c:v>
                </c:pt>
                <c:pt idx="7">
                  <c:v>0.579321556564432</c:v>
                </c:pt>
                <c:pt idx="8">
                  <c:v>0.415600282144374</c:v>
                </c:pt>
                <c:pt idx="9">
                  <c:v>0.151127132787144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BD-4D77-9DB7-DB7C0452A8C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'17'!$H$15:$H$22</c:f>
              <c:numCache>
                <c:formatCode>0.00</c:formatCode>
                <c:ptCount val="8"/>
                <c:pt idx="0">
                  <c:v>-2.391238606564964</c:v>
                </c:pt>
                <c:pt idx="1">
                  <c:v>-2.47998615322428</c:v>
                </c:pt>
                <c:pt idx="2">
                  <c:v>-2.550427549545971</c:v>
                </c:pt>
                <c:pt idx="3">
                  <c:v>-2.621993332157727</c:v>
                </c:pt>
                <c:pt idx="4">
                  <c:v>-2.731673677209697</c:v>
                </c:pt>
                <c:pt idx="5">
                  <c:v>-2.904974490939145</c:v>
                </c:pt>
                <c:pt idx="6">
                  <c:v>-3.151076702770456</c:v>
                </c:pt>
                <c:pt idx="7">
                  <c:v>-3.551239280554104</c:v>
                </c:pt>
              </c:numCache>
            </c:numRef>
          </c:xVal>
          <c:yVal>
            <c:numRef>
              <c:f>'17'!$I$15:$I$22</c:f>
              <c:numCache>
                <c:formatCode>0.00</c:formatCode>
                <c:ptCount val="8"/>
                <c:pt idx="0">
                  <c:v>0.0412386065649639</c:v>
                </c:pt>
                <c:pt idx="1">
                  <c:v>0.02998615322428</c:v>
                </c:pt>
                <c:pt idx="2">
                  <c:v>-0.0195724504540289</c:v>
                </c:pt>
                <c:pt idx="3">
                  <c:v>-0.0280066678422726</c:v>
                </c:pt>
                <c:pt idx="4">
                  <c:v>-0.118326322790303</c:v>
                </c:pt>
                <c:pt idx="5">
                  <c:v>0.0049744909391447</c:v>
                </c:pt>
                <c:pt idx="6">
                  <c:v>0.0510767027704566</c:v>
                </c:pt>
                <c:pt idx="7">
                  <c:v>0.0512392805541038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BD-4D77-9DB7-DB7C0452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922840"/>
        <c:axId val="2120920136"/>
      </c:scatterChart>
      <c:valAx>
        <c:axId val="2120922840"/>
        <c:scaling>
          <c:orientation val="minMax"/>
          <c:max val="-1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920136"/>
        <c:crosses val="autoZero"/>
        <c:crossBetween val="midCat"/>
      </c:valAx>
      <c:valAx>
        <c:axId val="2120920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9228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'18'!$F$5:$F$9</c:f>
              <c:numCache>
                <c:formatCode>0.0000</c:formatCode>
                <c:ptCount val="5"/>
                <c:pt idx="0">
                  <c:v>0.282590080646023</c:v>
                </c:pt>
                <c:pt idx="1">
                  <c:v>0.294095455031419</c:v>
                </c:pt>
                <c:pt idx="2">
                  <c:v>0.30125234146013</c:v>
                </c:pt>
                <c:pt idx="3">
                  <c:v>0.312032967852746</c:v>
                </c:pt>
                <c:pt idx="4">
                  <c:v>0.319642821776945</c:v>
                </c:pt>
              </c:numCache>
            </c:numRef>
          </c:xVal>
          <c:yVal>
            <c:numRef>
              <c:f>'18'!$B$5:$B$9</c:f>
              <c:numCache>
                <c:formatCode>0.00</c:formatCode>
                <c:ptCount val="5"/>
                <c:pt idx="0">
                  <c:v>0.28169014084507</c:v>
                </c:pt>
                <c:pt idx="1">
                  <c:v>0.26525198938992</c:v>
                </c:pt>
                <c:pt idx="2">
                  <c:v>0.26246719160105</c:v>
                </c:pt>
                <c:pt idx="3">
                  <c:v>0.253164556962025</c:v>
                </c:pt>
                <c:pt idx="4">
                  <c:v>0.248138957816377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'18'!$F$10:$F$15</c:f>
              <c:numCache>
                <c:formatCode>0.0000</c:formatCode>
                <c:ptCount val="6"/>
                <c:pt idx="0">
                  <c:v>0.330785822165951</c:v>
                </c:pt>
                <c:pt idx="1">
                  <c:v>0.354068351434037</c:v>
                </c:pt>
                <c:pt idx="2">
                  <c:v>0.376082571714757</c:v>
                </c:pt>
                <c:pt idx="3">
                  <c:v>0.397825011498183</c:v>
                </c:pt>
                <c:pt idx="4">
                  <c:v>0.423915939238295</c:v>
                </c:pt>
                <c:pt idx="5">
                  <c:v>0.452996452448628</c:v>
                </c:pt>
              </c:numCache>
            </c:numRef>
          </c:xVal>
          <c:yVal>
            <c:numRef>
              <c:f>'18'!$B$10:$B$15</c:f>
              <c:numCache>
                <c:formatCode>0.00</c:formatCode>
                <c:ptCount val="6"/>
                <c:pt idx="0">
                  <c:v>0.240384615384615</c:v>
                </c:pt>
                <c:pt idx="1">
                  <c:v>0.232558139534884</c:v>
                </c:pt>
                <c:pt idx="2">
                  <c:v>0.224719101123595</c:v>
                </c:pt>
                <c:pt idx="3">
                  <c:v>0.21505376344086</c:v>
                </c:pt>
                <c:pt idx="4">
                  <c:v>0.204081632653061</c:v>
                </c:pt>
                <c:pt idx="5">
                  <c:v>0.193423597678917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89160"/>
        <c:axId val="2120775016"/>
      </c:scatterChart>
      <c:valAx>
        <c:axId val="212078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775016"/>
        <c:crosses val="autoZero"/>
        <c:crossBetween val="midCat"/>
      </c:valAx>
      <c:valAx>
        <c:axId val="212077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78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'2'!$G$9:$G$16</c:f>
              <c:numCache>
                <c:formatCode>0.0000</c:formatCode>
                <c:ptCount val="8"/>
                <c:pt idx="0">
                  <c:v>0.978796324997996</c:v>
                </c:pt>
                <c:pt idx="1">
                  <c:v>0.971315079201833</c:v>
                </c:pt>
                <c:pt idx="2">
                  <c:v>0.965277582594403</c:v>
                </c:pt>
                <c:pt idx="3">
                  <c:v>0.953202589379543</c:v>
                </c:pt>
                <c:pt idx="4">
                  <c:v>0.938699472529087</c:v>
                </c:pt>
                <c:pt idx="5">
                  <c:v>0.919471358333686</c:v>
                </c:pt>
                <c:pt idx="6">
                  <c:v>0.889283875296536</c:v>
                </c:pt>
                <c:pt idx="7">
                  <c:v>0.868874511764899</c:v>
                </c:pt>
              </c:numCache>
            </c:numRef>
          </c:xVal>
          <c:yVal>
            <c:numRef>
              <c:f>'2'!$I$9:$I$16</c:f>
              <c:numCache>
                <c:formatCode>0.00</c:formatCode>
                <c:ptCount val="8"/>
                <c:pt idx="0">
                  <c:v>2.4697481013493</c:v>
                </c:pt>
                <c:pt idx="1">
                  <c:v>2.367766067896426</c:v>
                </c:pt>
                <c:pt idx="2">
                  <c:v>2.18077083789931</c:v>
                </c:pt>
                <c:pt idx="3">
                  <c:v>1.807870893759307</c:v>
                </c:pt>
                <c:pt idx="4">
                  <c:v>1.386447771118784</c:v>
                </c:pt>
                <c:pt idx="5">
                  <c:v>0.867694810231757</c:v>
                </c:pt>
                <c:pt idx="6">
                  <c:v>0.51425115142483</c:v>
                </c:pt>
                <c:pt idx="7">
                  <c:v>0.353446198061964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9-446D-93E5-28870EDC7A7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'2'!$G$17:$G$21</c:f>
              <c:numCache>
                <c:formatCode>0.0000</c:formatCode>
                <c:ptCount val="5"/>
                <c:pt idx="0">
                  <c:v>0.823987036987921</c:v>
                </c:pt>
                <c:pt idx="1">
                  <c:v>0.778968312284694</c:v>
                </c:pt>
                <c:pt idx="2">
                  <c:v>0.68381211575455</c:v>
                </c:pt>
                <c:pt idx="3">
                  <c:v>0.653821507606774</c:v>
                </c:pt>
                <c:pt idx="4">
                  <c:v>0.593774666348097</c:v>
                </c:pt>
              </c:numCache>
            </c:numRef>
          </c:xVal>
          <c:yVal>
            <c:numRef>
              <c:f>'2'!$I$17:$I$21</c:f>
              <c:numCache>
                <c:formatCode>0.00</c:formatCode>
                <c:ptCount val="5"/>
                <c:pt idx="0">
                  <c:v>0.0740467317997981</c:v>
                </c:pt>
                <c:pt idx="1">
                  <c:v>-0.0778749370110594</c:v>
                </c:pt>
                <c:pt idx="2">
                  <c:v>-0.123581213957867</c:v>
                </c:pt>
                <c:pt idx="3">
                  <c:v>-0.0118389116755866</c:v>
                </c:pt>
                <c:pt idx="4">
                  <c:v>0.166699447491482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69-446D-93E5-28870EDC7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80152"/>
        <c:axId val="2140588168"/>
      </c:scatterChart>
      <c:valAx>
        <c:axId val="2140580152"/>
        <c:scaling>
          <c:orientation val="minMax"/>
          <c:max val="1.0"/>
          <c:min val="0.5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588168"/>
        <c:crosses val="autoZero"/>
        <c:crossBetween val="midCat"/>
      </c:valAx>
      <c:valAx>
        <c:axId val="214058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5801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'18'!$D$5:$D$9</c:f>
              <c:numCache>
                <c:formatCode>0.0000</c:formatCode>
                <c:ptCount val="5"/>
                <c:pt idx="0">
                  <c:v>0.39595</c:v>
                </c:pt>
                <c:pt idx="1">
                  <c:v>0.3896</c:v>
                </c:pt>
                <c:pt idx="2">
                  <c:v>0.38565</c:v>
                </c:pt>
                <c:pt idx="3">
                  <c:v>0.3797</c:v>
                </c:pt>
                <c:pt idx="4">
                  <c:v>0.3755</c:v>
                </c:pt>
              </c:numCache>
            </c:numRef>
          </c:xVal>
          <c:yVal>
            <c:numRef>
              <c:f>'18'!$E$5:$E$9</c:f>
              <c:numCache>
                <c:formatCode>0.00</c:formatCode>
                <c:ptCount val="5"/>
                <c:pt idx="0">
                  <c:v>-3.55</c:v>
                </c:pt>
                <c:pt idx="1">
                  <c:v>-3.769999999999999</c:v>
                </c:pt>
                <c:pt idx="2">
                  <c:v>-3.81</c:v>
                </c:pt>
                <c:pt idx="3">
                  <c:v>-3.950000000000001</c:v>
                </c:pt>
                <c:pt idx="4">
                  <c:v>-4.03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'18'!$D$10:$D$15</c:f>
              <c:numCache>
                <c:formatCode>0.0000</c:formatCode>
                <c:ptCount val="6"/>
                <c:pt idx="0">
                  <c:v>0.36935</c:v>
                </c:pt>
                <c:pt idx="1">
                  <c:v>0.3565</c:v>
                </c:pt>
                <c:pt idx="2">
                  <c:v>0.34435</c:v>
                </c:pt>
                <c:pt idx="3">
                  <c:v>0.33235</c:v>
                </c:pt>
                <c:pt idx="4">
                  <c:v>0.31795</c:v>
                </c:pt>
                <c:pt idx="5">
                  <c:v>0.3019</c:v>
                </c:pt>
              </c:numCache>
            </c:numRef>
          </c:xVal>
          <c:yVal>
            <c:numRef>
              <c:f>'18'!$E$10:$E$15</c:f>
              <c:numCache>
                <c:formatCode>0.00</c:formatCode>
                <c:ptCount val="6"/>
                <c:pt idx="0">
                  <c:v>-4.16</c:v>
                </c:pt>
                <c:pt idx="1">
                  <c:v>-4.3</c:v>
                </c:pt>
                <c:pt idx="2">
                  <c:v>-4.45</c:v>
                </c:pt>
                <c:pt idx="3">
                  <c:v>-4.65</c:v>
                </c:pt>
                <c:pt idx="4">
                  <c:v>-4.9</c:v>
                </c:pt>
                <c:pt idx="5">
                  <c:v>-5.17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710472"/>
        <c:axId val="21286876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'18'!$D$5:$D$11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0.39595000000000008</c:v>
                      </c:pt>
                      <c:pt idx="1">
                        <c:v>0.3896</c:v>
                      </c:pt>
                      <c:pt idx="2">
                        <c:v>0.3856500000000001</c:v>
                      </c:pt>
                      <c:pt idx="3">
                        <c:v>0.37969999999999998</c:v>
                      </c:pt>
                      <c:pt idx="4">
                        <c:v>0.3755</c:v>
                      </c:pt>
                      <c:pt idx="5">
                        <c:v>0.36935000000000012</c:v>
                      </c:pt>
                      <c:pt idx="6">
                        <c:v>0.35650000000000009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'18'!$E$5:$E$11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-3.55</c:v>
                      </c:pt>
                      <c:pt idx="1">
                        <c:v>-3.7699999999999996</c:v>
                      </c:pt>
                      <c:pt idx="2">
                        <c:v>-3.81</c:v>
                      </c:pt>
                      <c:pt idx="3">
                        <c:v>-3.9500000000000006</c:v>
                      </c:pt>
                      <c:pt idx="4">
                        <c:v>-4.03</c:v>
                      </c:pt>
                      <c:pt idx="5">
                        <c:v>-4.16</c:v>
                      </c:pt>
                      <c:pt idx="6">
                        <c:v>-4.3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'18'!$D$12:$D$16</c15:sqref>
                        </c15:formulaRef>
                      </c:ext>
                    </c:extLst>
                    <c:strCache>
                      <c:ptCount val="4"/>
                      <c:pt idx="0">
                        <c:v>0.3444</c:v>
                      </c:pt>
                      <c:pt idx="1">
                        <c:v>0.3324</c:v>
                      </c:pt>
                      <c:pt idx="2">
                        <c:v>0.3180</c:v>
                      </c:pt>
                      <c:pt idx="3">
                        <c:v>0.3019</c:v>
                      </c:pt>
                    </c:strCache>
                  </c:str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'18'!$E$12:$E$16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-4.45</c:v>
                      </c:pt>
                      <c:pt idx="1">
                        <c:v>-4.6500000000000004</c:v>
                      </c:pt>
                      <c:pt idx="2">
                        <c:v>-4.9000000000000004</c:v>
                      </c:pt>
                      <c:pt idx="3">
                        <c:v>-5.17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8710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687608"/>
        <c:crosses val="autoZero"/>
        <c:crossBetween val="midCat"/>
      </c:valAx>
      <c:valAx>
        <c:axId val="212868760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710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'18'!$G$5:$G$9</c:f>
              <c:numCache>
                <c:formatCode>0.0000</c:formatCode>
                <c:ptCount val="5"/>
                <c:pt idx="0">
                  <c:v>0.717409919353977</c:v>
                </c:pt>
                <c:pt idx="1">
                  <c:v>0.705904544968581</c:v>
                </c:pt>
                <c:pt idx="2">
                  <c:v>0.698747658539869</c:v>
                </c:pt>
                <c:pt idx="3">
                  <c:v>0.687967032147254</c:v>
                </c:pt>
                <c:pt idx="4">
                  <c:v>0.680357178223054</c:v>
                </c:pt>
              </c:numCache>
            </c:numRef>
          </c:xVal>
          <c:yVal>
            <c:numRef>
              <c:f>'18'!$I$5:$I$9</c:f>
              <c:numCache>
                <c:formatCode>0.00</c:formatCode>
                <c:ptCount val="5"/>
                <c:pt idx="0">
                  <c:v>0.293061278336363</c:v>
                </c:pt>
                <c:pt idx="1">
                  <c:v>0.14087455079954</c:v>
                </c:pt>
                <c:pt idx="2">
                  <c:v>0.144278375753024</c:v>
                </c:pt>
                <c:pt idx="3">
                  <c:v>0.0715083528337437</c:v>
                </c:pt>
                <c:pt idx="4">
                  <c:v>0.0403579117969421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'18'!$G$10:$G$15</c:f>
              <c:numCache>
                <c:formatCode>0.0000</c:formatCode>
                <c:ptCount val="6"/>
                <c:pt idx="0">
                  <c:v>0.669214177834048</c:v>
                </c:pt>
                <c:pt idx="1">
                  <c:v>0.645931648565963</c:v>
                </c:pt>
                <c:pt idx="2">
                  <c:v>0.623917428285243</c:v>
                </c:pt>
                <c:pt idx="3">
                  <c:v>0.602174988501817</c:v>
                </c:pt>
                <c:pt idx="4">
                  <c:v>0.576084060761705</c:v>
                </c:pt>
                <c:pt idx="5">
                  <c:v>0.547003547551372</c:v>
                </c:pt>
              </c:numCache>
            </c:numRef>
          </c:xVal>
          <c:yVal>
            <c:numRef>
              <c:f>'18'!$I$10:$I$15</c:f>
              <c:numCache>
                <c:formatCode>0.00</c:formatCode>
                <c:ptCount val="6"/>
                <c:pt idx="0">
                  <c:v>-0.015932442429647</c:v>
                </c:pt>
                <c:pt idx="1">
                  <c:v>0.0070339423529786</c:v>
                </c:pt>
                <c:pt idx="2">
                  <c:v>0.0233671246626645</c:v>
                </c:pt>
                <c:pt idx="3">
                  <c:v>0.000757165733368481</c:v>
                </c:pt>
                <c:pt idx="4">
                  <c:v>-0.0168762527812492</c:v>
                </c:pt>
                <c:pt idx="5">
                  <c:v>0.00109214231330856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70216"/>
        <c:axId val="2033961368"/>
      </c:scatterChart>
      <c:valAx>
        <c:axId val="203397021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961368"/>
        <c:crosses val="autoZero"/>
        <c:crossBetween val="midCat"/>
      </c:valAx>
      <c:valAx>
        <c:axId val="203396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97021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'18'!$H$5:$H$9</c:f>
              <c:numCache>
                <c:formatCode>0.00</c:formatCode>
                <c:ptCount val="5"/>
                <c:pt idx="0">
                  <c:v>-3.843061278336362</c:v>
                </c:pt>
                <c:pt idx="1">
                  <c:v>-3.910874550799539</c:v>
                </c:pt>
                <c:pt idx="2">
                  <c:v>-3.954278375753024</c:v>
                </c:pt>
                <c:pt idx="3">
                  <c:v>-4.021508352833744</c:v>
                </c:pt>
                <c:pt idx="4">
                  <c:v>-4.070357911796942</c:v>
                </c:pt>
              </c:numCache>
            </c:numRef>
          </c:xVal>
          <c:yVal>
            <c:numRef>
              <c:f>'18'!$I$5:$I$9</c:f>
              <c:numCache>
                <c:formatCode>0.00</c:formatCode>
                <c:ptCount val="5"/>
                <c:pt idx="0">
                  <c:v>0.293061278336363</c:v>
                </c:pt>
                <c:pt idx="1">
                  <c:v>0.14087455079954</c:v>
                </c:pt>
                <c:pt idx="2">
                  <c:v>0.144278375753024</c:v>
                </c:pt>
                <c:pt idx="3">
                  <c:v>0.0715083528337437</c:v>
                </c:pt>
                <c:pt idx="4">
                  <c:v>0.0403579117969421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'18'!$H$10:$H$15</c:f>
              <c:numCache>
                <c:formatCode>0.00</c:formatCode>
                <c:ptCount val="6"/>
                <c:pt idx="0">
                  <c:v>-4.144067557570353</c:v>
                </c:pt>
                <c:pt idx="1">
                  <c:v>-4.307033942352978</c:v>
                </c:pt>
                <c:pt idx="2">
                  <c:v>-4.473367124662664</c:v>
                </c:pt>
                <c:pt idx="3">
                  <c:v>-4.650757165733368</c:v>
                </c:pt>
                <c:pt idx="4">
                  <c:v>-4.883123747218751</c:v>
                </c:pt>
                <c:pt idx="5">
                  <c:v>-5.171092142313308</c:v>
                </c:pt>
              </c:numCache>
            </c:numRef>
          </c:xVal>
          <c:yVal>
            <c:numRef>
              <c:f>'18'!$I$10:$I$15</c:f>
              <c:numCache>
                <c:formatCode>0.00</c:formatCode>
                <c:ptCount val="6"/>
                <c:pt idx="0">
                  <c:v>-0.015932442429647</c:v>
                </c:pt>
                <c:pt idx="1">
                  <c:v>0.0070339423529786</c:v>
                </c:pt>
                <c:pt idx="2">
                  <c:v>0.0233671246626645</c:v>
                </c:pt>
                <c:pt idx="3">
                  <c:v>0.000757165733368481</c:v>
                </c:pt>
                <c:pt idx="4">
                  <c:v>-0.0168762527812492</c:v>
                </c:pt>
                <c:pt idx="5">
                  <c:v>0.00109214231330856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841912"/>
        <c:axId val="2033815176"/>
      </c:scatterChart>
      <c:valAx>
        <c:axId val="203384191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815176"/>
        <c:crosses val="autoZero"/>
        <c:crossBetween val="midCat"/>
      </c:valAx>
      <c:valAx>
        <c:axId val="2033815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384191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'19'!$F$5:$F$7</c:f>
              <c:numCache>
                <c:formatCode>0.0000</c:formatCode>
                <c:ptCount val="3"/>
                <c:pt idx="0">
                  <c:v>0.364906903926419</c:v>
                </c:pt>
                <c:pt idx="1">
                  <c:v>0.374203697732612</c:v>
                </c:pt>
                <c:pt idx="2">
                  <c:v>0.38612988776682</c:v>
                </c:pt>
              </c:numCache>
            </c:numRef>
          </c:xVal>
          <c:yVal>
            <c:numRef>
              <c:f>'19'!$B$5:$B$7</c:f>
              <c:numCache>
                <c:formatCode>0.00</c:formatCode>
                <c:ptCount val="3"/>
                <c:pt idx="0">
                  <c:v>0.277777777777778</c:v>
                </c:pt>
                <c:pt idx="1">
                  <c:v>0.27027027027027</c:v>
                </c:pt>
                <c:pt idx="2">
                  <c:v>0.26246719160105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'19'!$F$8:$F$13</c:f>
              <c:numCache>
                <c:formatCode>0.0000</c:formatCode>
                <c:ptCount val="6"/>
                <c:pt idx="0">
                  <c:v>0.396835286695163</c:v>
                </c:pt>
                <c:pt idx="1">
                  <c:v>0.411484779965529</c:v>
                </c:pt>
                <c:pt idx="2">
                  <c:v>0.433177298846646</c:v>
                </c:pt>
                <c:pt idx="3">
                  <c:v>0.471021823128422</c:v>
                </c:pt>
                <c:pt idx="4">
                  <c:v>0.49468638918055</c:v>
                </c:pt>
                <c:pt idx="5">
                  <c:v>0.55243919918872</c:v>
                </c:pt>
              </c:numCache>
            </c:numRef>
          </c:xVal>
          <c:yVal>
            <c:numRef>
              <c:f>'19'!$B$8:$B$13</c:f>
              <c:numCache>
                <c:formatCode>0.00</c:formatCode>
                <c:ptCount val="6"/>
                <c:pt idx="0">
                  <c:v>0.253164556962025</c:v>
                </c:pt>
                <c:pt idx="1">
                  <c:v>0.248756218905473</c:v>
                </c:pt>
                <c:pt idx="2">
                  <c:v>0.235294117647059</c:v>
                </c:pt>
                <c:pt idx="3">
                  <c:v>0.217864923747277</c:v>
                </c:pt>
                <c:pt idx="4">
                  <c:v>0.200400801603206</c:v>
                </c:pt>
                <c:pt idx="5">
                  <c:v>0.172413793103448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54088"/>
        <c:axId val="2121442152"/>
      </c:scatterChart>
      <c:valAx>
        <c:axId val="212145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42152"/>
        <c:crosses val="autoZero"/>
        <c:crossBetween val="midCat"/>
      </c:valAx>
      <c:valAx>
        <c:axId val="2121442152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45408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'19'!$D$5:$D$7</c:f>
              <c:numCache>
                <c:formatCode>0.0000</c:formatCode>
                <c:ptCount val="3"/>
                <c:pt idx="0">
                  <c:v>0.33815</c:v>
                </c:pt>
                <c:pt idx="1">
                  <c:v>0.3332</c:v>
                </c:pt>
                <c:pt idx="2">
                  <c:v>0.32685</c:v>
                </c:pt>
              </c:numCache>
            </c:numRef>
          </c:xVal>
          <c:yVal>
            <c:numRef>
              <c:f>'19'!$E$5:$E$7</c:f>
              <c:numCache>
                <c:formatCode>0.00</c:formatCode>
                <c:ptCount val="3"/>
                <c:pt idx="0">
                  <c:v>-3.6</c:v>
                </c:pt>
                <c:pt idx="1">
                  <c:v>-3.700000000000001</c:v>
                </c:pt>
                <c:pt idx="2">
                  <c:v>-3.81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'19'!$D$8:$D$13</c:f>
              <c:numCache>
                <c:formatCode>0.0000</c:formatCode>
                <c:ptCount val="6"/>
                <c:pt idx="0">
                  <c:v>0.32115</c:v>
                </c:pt>
                <c:pt idx="1">
                  <c:v>0.31335</c:v>
                </c:pt>
                <c:pt idx="2">
                  <c:v>0.3018</c:v>
                </c:pt>
                <c:pt idx="3">
                  <c:v>0.28165</c:v>
                </c:pt>
                <c:pt idx="4">
                  <c:v>0.26905</c:v>
                </c:pt>
                <c:pt idx="5">
                  <c:v>0.2383</c:v>
                </c:pt>
              </c:numCache>
            </c:numRef>
          </c:xVal>
          <c:yVal>
            <c:numRef>
              <c:f>'19'!$E$8:$E$13</c:f>
              <c:numCache>
                <c:formatCode>0.00</c:formatCode>
                <c:ptCount val="6"/>
                <c:pt idx="0">
                  <c:v>-3.950000000000001</c:v>
                </c:pt>
                <c:pt idx="1">
                  <c:v>-4.02</c:v>
                </c:pt>
                <c:pt idx="2">
                  <c:v>-4.25</c:v>
                </c:pt>
                <c:pt idx="3">
                  <c:v>-4.59</c:v>
                </c:pt>
                <c:pt idx="4">
                  <c:v>-4.99</c:v>
                </c:pt>
                <c:pt idx="5">
                  <c:v>-5.8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62936"/>
        <c:axId val="21213366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'19'!$D$5:$D$11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0.33814999999999995</c:v>
                      </c:pt>
                      <c:pt idx="1">
                        <c:v>0.33319999999999994</c:v>
                      </c:pt>
                      <c:pt idx="2">
                        <c:v>0.32684999999999997</c:v>
                      </c:pt>
                      <c:pt idx="3">
                        <c:v>0.32115000000000005</c:v>
                      </c:pt>
                      <c:pt idx="4">
                        <c:v>0.31335000000000002</c:v>
                      </c:pt>
                      <c:pt idx="5">
                        <c:v>0.30180000000000007</c:v>
                      </c:pt>
                      <c:pt idx="6">
                        <c:v>0.28164999999999996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'19'!$E$5:$E$11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-3.5999999999999996</c:v>
                      </c:pt>
                      <c:pt idx="1">
                        <c:v>-3.7000000000000006</c:v>
                      </c:pt>
                      <c:pt idx="2">
                        <c:v>-3.81</c:v>
                      </c:pt>
                      <c:pt idx="3">
                        <c:v>-3.9500000000000006</c:v>
                      </c:pt>
                      <c:pt idx="4">
                        <c:v>-4.0199999999999996</c:v>
                      </c:pt>
                      <c:pt idx="5">
                        <c:v>-4.25</c:v>
                      </c:pt>
                      <c:pt idx="6">
                        <c:v>-4.59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'19'!$D$12:$D$16</c15:sqref>
                        </c15:formulaRef>
                      </c:ext>
                    </c:extLst>
                    <c:strCache>
                      <c:ptCount val="2"/>
                      <c:pt idx="0">
                        <c:v>0.2691</c:v>
                      </c:pt>
                      <c:pt idx="1">
                        <c:v>0.2383</c:v>
                      </c:pt>
                    </c:strCache>
                  </c:str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'19'!$E$12:$E$16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-4.99</c:v>
                      </c:pt>
                      <c:pt idx="1">
                        <c:v>-5.8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1362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36664"/>
        <c:crosses val="autoZero"/>
        <c:crossBetween val="midCat"/>
      </c:valAx>
      <c:valAx>
        <c:axId val="2121336664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3629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'19'!$G$5:$G$7</c:f>
              <c:numCache>
                <c:formatCode>0.0000</c:formatCode>
                <c:ptCount val="3"/>
                <c:pt idx="0">
                  <c:v>0.635093096073581</c:v>
                </c:pt>
                <c:pt idx="1">
                  <c:v>0.625796302267387</c:v>
                </c:pt>
                <c:pt idx="2">
                  <c:v>0.61387011223318</c:v>
                </c:pt>
              </c:numCache>
            </c:numRef>
          </c:xVal>
          <c:yVal>
            <c:numRef>
              <c:f>'19'!$I$5:$I$7</c:f>
              <c:numCache>
                <c:formatCode>0.00</c:formatCode>
                <c:ptCount val="3"/>
                <c:pt idx="0">
                  <c:v>0.0773832530568046</c:v>
                </c:pt>
                <c:pt idx="1">
                  <c:v>0.0455869301072678</c:v>
                </c:pt>
                <c:pt idx="2">
                  <c:v>0.0268752255670663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'19'!$G$8:$G$13</c:f>
              <c:numCache>
                <c:formatCode>0.0000</c:formatCode>
                <c:ptCount val="6"/>
                <c:pt idx="0">
                  <c:v>0.603164713304836</c:v>
                </c:pt>
                <c:pt idx="1">
                  <c:v>0.588515220034471</c:v>
                </c:pt>
                <c:pt idx="2">
                  <c:v>0.566822701153354</c:v>
                </c:pt>
                <c:pt idx="3">
                  <c:v>0.528978176871578</c:v>
                </c:pt>
                <c:pt idx="4">
                  <c:v>0.50531361081945</c:v>
                </c:pt>
                <c:pt idx="5">
                  <c:v>0.44756080081128</c:v>
                </c:pt>
              </c:numCache>
            </c:numRef>
          </c:xVal>
          <c:yVal>
            <c:numRef>
              <c:f>'19'!$I$8:$I$13</c:f>
              <c:numCache>
                <c:formatCode>0.00</c:formatCode>
                <c:ptCount val="6"/>
                <c:pt idx="0">
                  <c:v>-0.0273063090008727</c:v>
                </c:pt>
                <c:pt idx="1">
                  <c:v>0.0265469382266517</c:v>
                </c:pt>
                <c:pt idx="2">
                  <c:v>-0.00498548760314055</c:v>
                </c:pt>
                <c:pt idx="3">
                  <c:v>0.0522285253467496</c:v>
                </c:pt>
                <c:pt idx="4">
                  <c:v>-0.0592671346363849</c:v>
                </c:pt>
                <c:pt idx="5">
                  <c:v>0.0122833485058811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73576"/>
        <c:axId val="2128097432"/>
      </c:scatterChart>
      <c:valAx>
        <c:axId val="212127357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097432"/>
        <c:crosses val="autoZero"/>
        <c:crossBetween val="midCat"/>
      </c:valAx>
      <c:valAx>
        <c:axId val="2128097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2735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'19'!$H$5:$H$7</c:f>
              <c:numCache>
                <c:formatCode>0.00</c:formatCode>
                <c:ptCount val="3"/>
                <c:pt idx="0">
                  <c:v>-3.677383253056804</c:v>
                </c:pt>
                <c:pt idx="1">
                  <c:v>-3.745586930107268</c:v>
                </c:pt>
                <c:pt idx="2">
                  <c:v>-3.836875225567066</c:v>
                </c:pt>
              </c:numCache>
            </c:numRef>
          </c:xVal>
          <c:yVal>
            <c:numRef>
              <c:f>'19'!$I$5:$I$7</c:f>
              <c:numCache>
                <c:formatCode>0.00</c:formatCode>
                <c:ptCount val="3"/>
                <c:pt idx="0">
                  <c:v>0.0773832530568046</c:v>
                </c:pt>
                <c:pt idx="1">
                  <c:v>0.0455869301072678</c:v>
                </c:pt>
                <c:pt idx="2">
                  <c:v>0.0268752255670663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'19'!$H$8:$H$13</c:f>
              <c:numCache>
                <c:formatCode>0.00</c:formatCode>
                <c:ptCount val="6"/>
                <c:pt idx="0">
                  <c:v>-3.922693690999128</c:v>
                </c:pt>
                <c:pt idx="1">
                  <c:v>-4.046546938226651</c:v>
                </c:pt>
                <c:pt idx="2">
                  <c:v>-4.245014512396859</c:v>
                </c:pt>
                <c:pt idx="3">
                  <c:v>-4.642228525346749</c:v>
                </c:pt>
                <c:pt idx="4">
                  <c:v>-4.930732865363615</c:v>
                </c:pt>
                <c:pt idx="5">
                  <c:v>-5.812283348505881</c:v>
                </c:pt>
              </c:numCache>
            </c:numRef>
          </c:xVal>
          <c:yVal>
            <c:numRef>
              <c:f>'19'!$I$8:$I$13</c:f>
              <c:numCache>
                <c:formatCode>0.00</c:formatCode>
                <c:ptCount val="6"/>
                <c:pt idx="0">
                  <c:v>-0.0273063090008727</c:v>
                </c:pt>
                <c:pt idx="1">
                  <c:v>0.0265469382266517</c:v>
                </c:pt>
                <c:pt idx="2">
                  <c:v>-0.00498548760314055</c:v>
                </c:pt>
                <c:pt idx="3">
                  <c:v>0.0522285253467496</c:v>
                </c:pt>
                <c:pt idx="4">
                  <c:v>-0.0592671346363849</c:v>
                </c:pt>
                <c:pt idx="5">
                  <c:v>0.0122833485058811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65048"/>
        <c:axId val="2128573224"/>
      </c:scatterChart>
      <c:valAx>
        <c:axId val="212856504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573224"/>
        <c:crosses val="autoZero"/>
        <c:crossBetween val="midCat"/>
      </c:valAx>
      <c:valAx>
        <c:axId val="2128573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56504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'20'!$F$5:$F$7</c:f>
              <c:numCache>
                <c:formatCode>0.0000</c:formatCode>
                <c:ptCount val="3"/>
                <c:pt idx="0">
                  <c:v>0.291761094553216</c:v>
                </c:pt>
                <c:pt idx="1">
                  <c:v>0.309474287240753</c:v>
                </c:pt>
                <c:pt idx="2">
                  <c:v>0.315346595686078</c:v>
                </c:pt>
              </c:numCache>
            </c:numRef>
          </c:xVal>
          <c:yVal>
            <c:numRef>
              <c:f>'20'!$B$5:$B$7</c:f>
              <c:numCache>
                <c:formatCode>0.00</c:formatCode>
                <c:ptCount val="3"/>
                <c:pt idx="0">
                  <c:v>0.238663484486873</c:v>
                </c:pt>
                <c:pt idx="1">
                  <c:v>0.229885057471264</c:v>
                </c:pt>
                <c:pt idx="2">
                  <c:v>0.220264317180617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'20'!$F$8:$F$12</c:f>
              <c:numCache>
                <c:formatCode>0.0000</c:formatCode>
                <c:ptCount val="5"/>
                <c:pt idx="0">
                  <c:v>0.337006749787685</c:v>
                </c:pt>
                <c:pt idx="1">
                  <c:v>0.355393813936161</c:v>
                </c:pt>
                <c:pt idx="2">
                  <c:v>0.380712127397151</c:v>
                </c:pt>
                <c:pt idx="3">
                  <c:v>0.415175839256598</c:v>
                </c:pt>
                <c:pt idx="4">
                  <c:v>0.437991201576958</c:v>
                </c:pt>
              </c:numCache>
            </c:numRef>
          </c:xVal>
          <c:yVal>
            <c:numRef>
              <c:f>'20'!$B$8:$B$12</c:f>
              <c:numCache>
                <c:formatCode>0.00</c:formatCode>
                <c:ptCount val="5"/>
                <c:pt idx="0">
                  <c:v>0.206185567010309</c:v>
                </c:pt>
                <c:pt idx="1">
                  <c:v>0.200400801603206</c:v>
                </c:pt>
                <c:pt idx="2">
                  <c:v>0.188679245283019</c:v>
                </c:pt>
                <c:pt idx="3">
                  <c:v>0.175438596491228</c:v>
                </c:pt>
                <c:pt idx="4">
                  <c:v>0.168067226890756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54728"/>
        <c:axId val="2038142248"/>
      </c:scatterChart>
      <c:valAx>
        <c:axId val="203835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8142248"/>
        <c:crosses val="autoZero"/>
        <c:crossBetween val="midCat"/>
      </c:valAx>
      <c:valAx>
        <c:axId val="203814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83547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'20'!$D$5:$D$7</c:f>
              <c:numCache>
                <c:formatCode>0.0000</c:formatCode>
                <c:ptCount val="3"/>
                <c:pt idx="0">
                  <c:v>0.36785</c:v>
                </c:pt>
                <c:pt idx="1">
                  <c:v>0.35865</c:v>
                </c:pt>
                <c:pt idx="2">
                  <c:v>0.3556</c:v>
                </c:pt>
              </c:numCache>
            </c:numRef>
          </c:xVal>
          <c:yVal>
            <c:numRef>
              <c:f>'20'!$E$5:$E$7</c:f>
              <c:numCache>
                <c:formatCode>0.00</c:formatCode>
                <c:ptCount val="3"/>
                <c:pt idx="0">
                  <c:v>-4.19</c:v>
                </c:pt>
                <c:pt idx="1">
                  <c:v>-4.35</c:v>
                </c:pt>
                <c:pt idx="2">
                  <c:v>-4.54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'20'!$D$8:$D$12</c:f>
              <c:numCache>
                <c:formatCode>0.0000</c:formatCode>
                <c:ptCount val="5"/>
                <c:pt idx="0">
                  <c:v>0.34435</c:v>
                </c:pt>
                <c:pt idx="1">
                  <c:v>0.3348</c:v>
                </c:pt>
                <c:pt idx="2">
                  <c:v>0.32165</c:v>
                </c:pt>
                <c:pt idx="3">
                  <c:v>0.30375</c:v>
                </c:pt>
                <c:pt idx="4">
                  <c:v>0.2919</c:v>
                </c:pt>
              </c:numCache>
            </c:numRef>
          </c:xVal>
          <c:yVal>
            <c:numRef>
              <c:f>'20'!$E$8:$E$12</c:f>
              <c:numCache>
                <c:formatCode>0.00</c:formatCode>
                <c:ptCount val="5"/>
                <c:pt idx="0">
                  <c:v>-4.85</c:v>
                </c:pt>
                <c:pt idx="1">
                  <c:v>-4.99</c:v>
                </c:pt>
                <c:pt idx="2">
                  <c:v>-5.3</c:v>
                </c:pt>
                <c:pt idx="3">
                  <c:v>-5.7</c:v>
                </c:pt>
                <c:pt idx="4">
                  <c:v>-5.95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451480"/>
        <c:axId val="203743288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0.36785000000000001</c:v>
                      </c:pt>
                      <c:pt idx="1">
                        <c:v>0.35865000000000002</c:v>
                      </c:pt>
                      <c:pt idx="2">
                        <c:v>0.35560000000000003</c:v>
                      </c:pt>
                      <c:pt idx="3">
                        <c:v>0.34435000000000004</c:v>
                      </c:pt>
                      <c:pt idx="4">
                        <c:v>0.33479999999999999</c:v>
                      </c:pt>
                      <c:pt idx="5">
                        <c:v>0.32164999999999999</c:v>
                      </c:pt>
                      <c:pt idx="6">
                        <c:v>0.30374999999999996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'20'!$E$5:$E$11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-4.1900000000000004</c:v>
                      </c:pt>
                      <c:pt idx="1">
                        <c:v>-4.3499999999999996</c:v>
                      </c:pt>
                      <c:pt idx="2">
                        <c:v>-4.54</c:v>
                      </c:pt>
                      <c:pt idx="3">
                        <c:v>-4.8499999999999996</c:v>
                      </c:pt>
                      <c:pt idx="4">
                        <c:v>-4.99</c:v>
                      </c:pt>
                      <c:pt idx="5">
                        <c:v>-5.3</c:v>
                      </c:pt>
                      <c:pt idx="6">
                        <c:v>-5.7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'20'!$D$12:$D$16</c15:sqref>
                        </c15:formulaRef>
                      </c:ext>
                    </c:extLst>
                    <c:strCache>
                      <c:ptCount val="1"/>
                      <c:pt idx="0">
                        <c:v>0.2919</c:v>
                      </c:pt>
                    </c:strCache>
                  </c:str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-5.95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03745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432888"/>
        <c:crosses val="autoZero"/>
        <c:crossBetween val="midCat"/>
      </c:valAx>
      <c:valAx>
        <c:axId val="203743288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4514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'20'!$G$5:$G$7</c:f>
              <c:numCache>
                <c:formatCode>0.0000</c:formatCode>
                <c:ptCount val="3"/>
                <c:pt idx="0">
                  <c:v>0.708238905446783</c:v>
                </c:pt>
                <c:pt idx="1">
                  <c:v>0.690525712759247</c:v>
                </c:pt>
                <c:pt idx="2">
                  <c:v>0.684653404313922</c:v>
                </c:pt>
              </c:numCache>
            </c:numRef>
          </c:xVal>
          <c:yVal>
            <c:numRef>
              <c:f>'20'!$I$5:$I$7</c:f>
              <c:numCache>
                <c:formatCode>0.00</c:formatCode>
                <c:ptCount val="3"/>
                <c:pt idx="0">
                  <c:v>0.274200163158656</c:v>
                </c:pt>
                <c:pt idx="1">
                  <c:v>0.255398002227475</c:v>
                </c:pt>
                <c:pt idx="2">
                  <c:v>0.11420043656167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'20'!$G$8:$G$12</c:f>
              <c:numCache>
                <c:formatCode>0.0000</c:formatCode>
                <c:ptCount val="5"/>
                <c:pt idx="0">
                  <c:v>0.662993250212314</c:v>
                </c:pt>
                <c:pt idx="1">
                  <c:v>0.644606186063839</c:v>
                </c:pt>
                <c:pt idx="2">
                  <c:v>0.619287872602849</c:v>
                </c:pt>
                <c:pt idx="3">
                  <c:v>0.584824160743402</c:v>
                </c:pt>
                <c:pt idx="4">
                  <c:v>0.562008798423042</c:v>
                </c:pt>
              </c:numCache>
            </c:numRef>
          </c:xVal>
          <c:yVal>
            <c:numRef>
              <c:f>'20'!$I$8:$I$12</c:f>
              <c:numCache>
                <c:formatCode>0.00</c:formatCode>
                <c:ptCount val="5"/>
                <c:pt idx="0">
                  <c:v>-0.0064833553623167</c:v>
                </c:pt>
                <c:pt idx="1">
                  <c:v>0.026743598649948</c:v>
                </c:pt>
                <c:pt idx="2">
                  <c:v>-0.0234013801410882</c:v>
                </c:pt>
                <c:pt idx="3">
                  <c:v>-0.0231390266990621</c:v>
                </c:pt>
                <c:pt idx="4">
                  <c:v>0.0270122175256855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79336"/>
        <c:axId val="2120846088"/>
      </c:scatterChart>
      <c:valAx>
        <c:axId val="212087933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846088"/>
        <c:crosses val="autoZero"/>
        <c:crossBetween val="midCat"/>
      </c:valAx>
      <c:valAx>
        <c:axId val="2120846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8793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'2'!$H$9:$H$16</c:f>
              <c:numCache>
                <c:formatCode>0.00</c:formatCode>
                <c:ptCount val="8"/>
                <c:pt idx="0">
                  <c:v>-2.9297481013493</c:v>
                </c:pt>
                <c:pt idx="1">
                  <c:v>-2.957766067896426</c:v>
                </c:pt>
                <c:pt idx="2">
                  <c:v>-2.98077083789931</c:v>
                </c:pt>
                <c:pt idx="3">
                  <c:v>-3.027870893759308</c:v>
                </c:pt>
                <c:pt idx="4">
                  <c:v>-3.086447771118784</c:v>
                </c:pt>
                <c:pt idx="5">
                  <c:v>-3.167694810231757</c:v>
                </c:pt>
                <c:pt idx="6">
                  <c:v>-3.30425115142483</c:v>
                </c:pt>
                <c:pt idx="7">
                  <c:v>-3.403446198061964</c:v>
                </c:pt>
              </c:numCache>
            </c:numRef>
          </c:xVal>
          <c:yVal>
            <c:numRef>
              <c:f>'2'!$I$9:$I$16</c:f>
              <c:numCache>
                <c:formatCode>0.00</c:formatCode>
                <c:ptCount val="8"/>
                <c:pt idx="0">
                  <c:v>2.4697481013493</c:v>
                </c:pt>
                <c:pt idx="1">
                  <c:v>2.367766067896426</c:v>
                </c:pt>
                <c:pt idx="2">
                  <c:v>2.18077083789931</c:v>
                </c:pt>
                <c:pt idx="3">
                  <c:v>1.807870893759307</c:v>
                </c:pt>
                <c:pt idx="4">
                  <c:v>1.386447771118784</c:v>
                </c:pt>
                <c:pt idx="5">
                  <c:v>0.867694810231757</c:v>
                </c:pt>
                <c:pt idx="6">
                  <c:v>0.51425115142483</c:v>
                </c:pt>
                <c:pt idx="7">
                  <c:v>0.353446198061964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6F-495E-934A-815467E0F2B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'2'!$H$17:$H$21</c:f>
              <c:numCache>
                <c:formatCode>0.00</c:formatCode>
                <c:ptCount val="5"/>
                <c:pt idx="0">
                  <c:v>-3.644046731799798</c:v>
                </c:pt>
                <c:pt idx="1">
                  <c:v>-3.922125062988941</c:v>
                </c:pt>
                <c:pt idx="2">
                  <c:v>-4.676418786042132</c:v>
                </c:pt>
                <c:pt idx="3">
                  <c:v>-4.978161088324413</c:v>
                </c:pt>
                <c:pt idx="4">
                  <c:v>-5.716699447491482</c:v>
                </c:pt>
              </c:numCache>
            </c:numRef>
          </c:xVal>
          <c:yVal>
            <c:numRef>
              <c:f>'2'!$I$17:$I$21</c:f>
              <c:numCache>
                <c:formatCode>0.00</c:formatCode>
                <c:ptCount val="5"/>
                <c:pt idx="0">
                  <c:v>0.0740467317997981</c:v>
                </c:pt>
                <c:pt idx="1">
                  <c:v>-0.0778749370110594</c:v>
                </c:pt>
                <c:pt idx="2">
                  <c:v>-0.123581213957867</c:v>
                </c:pt>
                <c:pt idx="3">
                  <c:v>-0.0118389116755866</c:v>
                </c:pt>
                <c:pt idx="4">
                  <c:v>0.166699447491482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6F-495E-934A-815467E0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30952"/>
        <c:axId val="2140639208"/>
      </c:scatterChart>
      <c:valAx>
        <c:axId val="2140630952"/>
        <c:scaling>
          <c:orientation val="minMax"/>
          <c:max val="-2.0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639208"/>
        <c:crosses val="autoZero"/>
        <c:crossBetween val="midCat"/>
      </c:valAx>
      <c:valAx>
        <c:axId val="214063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63095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'20'!$H$5:$H$7</c:f>
              <c:numCache>
                <c:formatCode>0.00</c:formatCode>
                <c:ptCount val="3"/>
                <c:pt idx="0">
                  <c:v>-4.464200163158656</c:v>
                </c:pt>
                <c:pt idx="1">
                  <c:v>-4.605398002227474</c:v>
                </c:pt>
                <c:pt idx="2">
                  <c:v>-4.65420043656167</c:v>
                </c:pt>
              </c:numCache>
            </c:numRef>
          </c:xVal>
          <c:yVal>
            <c:numRef>
              <c:f>'20'!$I$5:$I$7</c:f>
              <c:numCache>
                <c:formatCode>0.00</c:formatCode>
                <c:ptCount val="3"/>
                <c:pt idx="0">
                  <c:v>0.274200163158656</c:v>
                </c:pt>
                <c:pt idx="1">
                  <c:v>0.255398002227475</c:v>
                </c:pt>
                <c:pt idx="2">
                  <c:v>0.11420043656167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'20'!$H$8:$H$12</c:f>
              <c:numCache>
                <c:formatCode>0.00</c:formatCode>
                <c:ptCount val="5"/>
                <c:pt idx="0">
                  <c:v>-4.843516644637683</c:v>
                </c:pt>
                <c:pt idx="1">
                  <c:v>-5.016743598649948</c:v>
                </c:pt>
                <c:pt idx="2">
                  <c:v>-5.276598619858912</c:v>
                </c:pt>
                <c:pt idx="3">
                  <c:v>-5.676860973300938</c:v>
                </c:pt>
                <c:pt idx="4">
                  <c:v>-5.977012217525686</c:v>
                </c:pt>
              </c:numCache>
            </c:numRef>
          </c:xVal>
          <c:yVal>
            <c:numRef>
              <c:f>'20'!$I$8:$I$12</c:f>
              <c:numCache>
                <c:formatCode>0.00</c:formatCode>
                <c:ptCount val="5"/>
                <c:pt idx="0">
                  <c:v>-0.0064833553623167</c:v>
                </c:pt>
                <c:pt idx="1">
                  <c:v>0.026743598649948</c:v>
                </c:pt>
                <c:pt idx="2">
                  <c:v>-0.0234013801410882</c:v>
                </c:pt>
                <c:pt idx="3">
                  <c:v>-0.0231390266990621</c:v>
                </c:pt>
                <c:pt idx="4">
                  <c:v>0.0270122175256855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662488"/>
        <c:axId val="2120646312"/>
      </c:scatterChart>
      <c:valAx>
        <c:axId val="2120662488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646312"/>
        <c:crosses val="autoZero"/>
        <c:crossBetween val="midCat"/>
      </c:valAx>
      <c:valAx>
        <c:axId val="2120646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662488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'21'!$F$5:$F$8</c:f>
              <c:numCache>
                <c:formatCode>0.0000</c:formatCode>
                <c:ptCount val="4"/>
                <c:pt idx="0">
                  <c:v>0.140559041274723</c:v>
                </c:pt>
                <c:pt idx="1">
                  <c:v>0.164731233283378</c:v>
                </c:pt>
                <c:pt idx="2">
                  <c:v>0.182262713201742</c:v>
                </c:pt>
                <c:pt idx="3">
                  <c:v>0.206966162177619</c:v>
                </c:pt>
              </c:numCache>
            </c:numRef>
          </c:xVal>
          <c:yVal>
            <c:numRef>
              <c:f>'21'!$B$5:$B$8</c:f>
              <c:numCache>
                <c:formatCode>0.00</c:formatCode>
                <c:ptCount val="4"/>
                <c:pt idx="0">
                  <c:v>0.344827586206897</c:v>
                </c:pt>
                <c:pt idx="1">
                  <c:v>0.269541778975741</c:v>
                </c:pt>
                <c:pt idx="2">
                  <c:v>0.25</c:v>
                </c:pt>
                <c:pt idx="3">
                  <c:v>0.232558139534884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'21'!$F$9:$F$14</c:f>
              <c:numCache>
                <c:formatCode>0.0000</c:formatCode>
                <c:ptCount val="6"/>
                <c:pt idx="0">
                  <c:v>0.226357041481265</c:v>
                </c:pt>
                <c:pt idx="1">
                  <c:v>0.25079486197353</c:v>
                </c:pt>
                <c:pt idx="2">
                  <c:v>0.278287410027329</c:v>
                </c:pt>
                <c:pt idx="3">
                  <c:v>0.292631348142355</c:v>
                </c:pt>
                <c:pt idx="4">
                  <c:v>0.322248924065046</c:v>
                </c:pt>
                <c:pt idx="5">
                  <c:v>0.33885070429077</c:v>
                </c:pt>
              </c:numCache>
            </c:numRef>
          </c:xVal>
          <c:yVal>
            <c:numRef>
              <c:f>'21'!$B$9:$B$14</c:f>
              <c:numCache>
                <c:formatCode>0.00</c:formatCode>
                <c:ptCount val="6"/>
                <c:pt idx="0">
                  <c:v>0.21978021978022</c:v>
                </c:pt>
                <c:pt idx="1">
                  <c:v>0.208333333333333</c:v>
                </c:pt>
                <c:pt idx="2">
                  <c:v>0.203252032520325</c:v>
                </c:pt>
                <c:pt idx="3">
                  <c:v>0.198019801980198</c:v>
                </c:pt>
                <c:pt idx="4">
                  <c:v>0.188679245283019</c:v>
                </c:pt>
                <c:pt idx="5">
                  <c:v>0.181818181818182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67784"/>
        <c:axId val="2114048008"/>
      </c:scatterChart>
      <c:valAx>
        <c:axId val="211446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48008"/>
        <c:crosses val="autoZero"/>
        <c:crossBetween val="midCat"/>
      </c:valAx>
      <c:valAx>
        <c:axId val="2114048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46778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'21'!$D$5:$D$8</c:f>
              <c:numCache>
                <c:formatCode>0.0000</c:formatCode>
                <c:ptCount val="4"/>
                <c:pt idx="0">
                  <c:v>0.32355</c:v>
                </c:pt>
                <c:pt idx="1">
                  <c:v>0.31445</c:v>
                </c:pt>
                <c:pt idx="2">
                  <c:v>0.30785</c:v>
                </c:pt>
                <c:pt idx="3">
                  <c:v>0.29855</c:v>
                </c:pt>
              </c:numCache>
            </c:numRef>
          </c:xVal>
          <c:yVal>
            <c:numRef>
              <c:f>'21'!$E$5:$E$8</c:f>
              <c:numCache>
                <c:formatCode>0.00</c:formatCode>
                <c:ptCount val="4"/>
                <c:pt idx="0">
                  <c:v>-2.9</c:v>
                </c:pt>
                <c:pt idx="1">
                  <c:v>-3.71</c:v>
                </c:pt>
                <c:pt idx="2">
                  <c:v>-4.0</c:v>
                </c:pt>
                <c:pt idx="3">
                  <c:v>-4.3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'21'!$D$9:$D$14</c:f>
              <c:numCache>
                <c:formatCode>0.0000</c:formatCode>
                <c:ptCount val="6"/>
                <c:pt idx="0">
                  <c:v>0.29125</c:v>
                </c:pt>
                <c:pt idx="1">
                  <c:v>0.28205</c:v>
                </c:pt>
                <c:pt idx="2">
                  <c:v>0.2717</c:v>
                </c:pt>
                <c:pt idx="3">
                  <c:v>0.2663</c:v>
                </c:pt>
                <c:pt idx="4">
                  <c:v>0.25515</c:v>
                </c:pt>
                <c:pt idx="5">
                  <c:v>0.2489</c:v>
                </c:pt>
              </c:numCache>
            </c:numRef>
          </c:xVal>
          <c:yVal>
            <c:numRef>
              <c:f>'21'!$E$9:$E$14</c:f>
              <c:numCache>
                <c:formatCode>0.00</c:formatCode>
                <c:ptCount val="6"/>
                <c:pt idx="0">
                  <c:v>-4.55</c:v>
                </c:pt>
                <c:pt idx="1">
                  <c:v>-4.8</c:v>
                </c:pt>
                <c:pt idx="2">
                  <c:v>-4.92</c:v>
                </c:pt>
                <c:pt idx="3">
                  <c:v>-5.05</c:v>
                </c:pt>
                <c:pt idx="4">
                  <c:v>-5.3</c:v>
                </c:pt>
                <c:pt idx="5">
                  <c:v>-5.5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81336"/>
        <c:axId val="211446000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0.32355000000000006</c:v>
                      </c:pt>
                      <c:pt idx="1">
                        <c:v>0.31444999999999995</c:v>
                      </c:pt>
                      <c:pt idx="2">
                        <c:v>0.30785000000000001</c:v>
                      </c:pt>
                      <c:pt idx="3">
                        <c:v>0.29855000000000004</c:v>
                      </c:pt>
                      <c:pt idx="4">
                        <c:v>0.29125000000000006</c:v>
                      </c:pt>
                      <c:pt idx="5">
                        <c:v>0.28204999999999997</c:v>
                      </c:pt>
                      <c:pt idx="6">
                        <c:v>0.2717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'21'!$E$5:$E$11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-2.9</c:v>
                      </c:pt>
                      <c:pt idx="1">
                        <c:v>-3.7100000000000004</c:v>
                      </c:pt>
                      <c:pt idx="2">
                        <c:v>-4</c:v>
                      </c:pt>
                      <c:pt idx="3">
                        <c:v>-4.3</c:v>
                      </c:pt>
                      <c:pt idx="4">
                        <c:v>-4.55</c:v>
                      </c:pt>
                      <c:pt idx="5">
                        <c:v>-4.8</c:v>
                      </c:pt>
                      <c:pt idx="6">
                        <c:v>-4.92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'21'!$D$12:$D$16</c15:sqref>
                        </c15:formulaRef>
                      </c:ext>
                    </c:extLst>
                    <c:strCache>
                      <c:ptCount val="3"/>
                      <c:pt idx="0">
                        <c:v>0.2663</c:v>
                      </c:pt>
                      <c:pt idx="1">
                        <c:v>0.2552</c:v>
                      </c:pt>
                      <c:pt idx="2">
                        <c:v>0.2489</c:v>
                      </c:pt>
                    </c:strCache>
                  </c:str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'21'!$E$12:$E$16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-5.05</c:v>
                      </c:pt>
                      <c:pt idx="1">
                        <c:v>-5.3</c:v>
                      </c:pt>
                      <c:pt idx="2">
                        <c:v>-5.5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1408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460008"/>
        <c:crosses val="autoZero"/>
        <c:crossBetween val="midCat"/>
      </c:valAx>
      <c:valAx>
        <c:axId val="2114460008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8133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'21'!$G$5:$G$8</c:f>
              <c:numCache>
                <c:formatCode>0.0000</c:formatCode>
                <c:ptCount val="4"/>
                <c:pt idx="0">
                  <c:v>0.859440958725277</c:v>
                </c:pt>
                <c:pt idx="1">
                  <c:v>0.835268766716622</c:v>
                </c:pt>
                <c:pt idx="2">
                  <c:v>0.817737286798258</c:v>
                </c:pt>
                <c:pt idx="3">
                  <c:v>0.793033837822381</c:v>
                </c:pt>
              </c:numCache>
            </c:numRef>
          </c:xVal>
          <c:yVal>
            <c:numRef>
              <c:f>'21'!$I$5:$I$8</c:f>
              <c:numCache>
                <c:formatCode>0.00</c:formatCode>
                <c:ptCount val="4"/>
                <c:pt idx="0">
                  <c:v>1.157347180766983</c:v>
                </c:pt>
                <c:pt idx="1">
                  <c:v>0.479717516836902</c:v>
                </c:pt>
                <c:pt idx="2">
                  <c:v>0.291257148438858</c:v>
                </c:pt>
                <c:pt idx="3">
                  <c:v>0.142984780277737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'21'!$G$9:$G$14</c:f>
              <c:numCache>
                <c:formatCode>0.0000</c:formatCode>
                <c:ptCount val="6"/>
                <c:pt idx="0">
                  <c:v>0.773642958518735</c:v>
                </c:pt>
                <c:pt idx="1">
                  <c:v>0.749205138026469</c:v>
                </c:pt>
                <c:pt idx="2">
                  <c:v>0.721712589972671</c:v>
                </c:pt>
                <c:pt idx="3">
                  <c:v>0.707368651857645</c:v>
                </c:pt>
                <c:pt idx="4">
                  <c:v>0.677751075934954</c:v>
                </c:pt>
                <c:pt idx="5">
                  <c:v>0.66114929570923</c:v>
                </c:pt>
              </c:numCache>
            </c:numRef>
          </c:xVal>
          <c:yVal>
            <c:numRef>
              <c:f>'21'!$I$9:$I$14</c:f>
              <c:numCache>
                <c:formatCode>0.00</c:formatCode>
                <c:ptCount val="6"/>
                <c:pt idx="0">
                  <c:v>0.0198137760214987</c:v>
                </c:pt>
                <c:pt idx="1">
                  <c:v>-0.0596489974044862</c:v>
                </c:pt>
                <c:pt idx="2">
                  <c:v>0.0280863924888175</c:v>
                </c:pt>
                <c:pt idx="3">
                  <c:v>0.0138669633241442</c:v>
                </c:pt>
                <c:pt idx="4">
                  <c:v>0.020947062325698</c:v>
                </c:pt>
                <c:pt idx="5">
                  <c:v>-0.0231988142818285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20280"/>
        <c:axId val="2114013640"/>
      </c:scatterChart>
      <c:valAx>
        <c:axId val="211492028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13640"/>
        <c:crosses val="autoZero"/>
        <c:crossBetween val="midCat"/>
      </c:valAx>
      <c:valAx>
        <c:axId val="2114013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92028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'21'!$H$5:$H$8</c:f>
              <c:numCache>
                <c:formatCode>0.00</c:formatCode>
                <c:ptCount val="4"/>
                <c:pt idx="0">
                  <c:v>-4.057347180766983</c:v>
                </c:pt>
                <c:pt idx="1">
                  <c:v>-4.189717516836902</c:v>
                </c:pt>
                <c:pt idx="2">
                  <c:v>-4.291257148438858</c:v>
                </c:pt>
                <c:pt idx="3">
                  <c:v>-4.442984780277737</c:v>
                </c:pt>
              </c:numCache>
            </c:numRef>
          </c:xVal>
          <c:yVal>
            <c:numRef>
              <c:f>'21'!$I$5:$I$8</c:f>
              <c:numCache>
                <c:formatCode>0.00</c:formatCode>
                <c:ptCount val="4"/>
                <c:pt idx="0">
                  <c:v>1.157347180766983</c:v>
                </c:pt>
                <c:pt idx="1">
                  <c:v>0.479717516836902</c:v>
                </c:pt>
                <c:pt idx="2">
                  <c:v>0.291257148438858</c:v>
                </c:pt>
                <c:pt idx="3">
                  <c:v>0.142984780277737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'21'!$H$9:$H$14</c:f>
              <c:numCache>
                <c:formatCode>0.00</c:formatCode>
                <c:ptCount val="6"/>
                <c:pt idx="0">
                  <c:v>-4.569813776021499</c:v>
                </c:pt>
                <c:pt idx="1">
                  <c:v>-4.740351002595513</c:v>
                </c:pt>
                <c:pt idx="2">
                  <c:v>-4.948086392488817</c:v>
                </c:pt>
                <c:pt idx="3">
                  <c:v>-5.063866963324144</c:v>
                </c:pt>
                <c:pt idx="4">
                  <c:v>-5.320947062325698</c:v>
                </c:pt>
                <c:pt idx="5">
                  <c:v>-5.47680118571817</c:v>
                </c:pt>
              </c:numCache>
            </c:numRef>
          </c:xVal>
          <c:yVal>
            <c:numRef>
              <c:f>'21'!$I$9:$I$14</c:f>
              <c:numCache>
                <c:formatCode>0.00</c:formatCode>
                <c:ptCount val="6"/>
                <c:pt idx="0">
                  <c:v>0.0198137760214987</c:v>
                </c:pt>
                <c:pt idx="1">
                  <c:v>-0.0596489974044862</c:v>
                </c:pt>
                <c:pt idx="2">
                  <c:v>0.0280863924888175</c:v>
                </c:pt>
                <c:pt idx="3">
                  <c:v>0.0138669633241442</c:v>
                </c:pt>
                <c:pt idx="4">
                  <c:v>0.020947062325698</c:v>
                </c:pt>
                <c:pt idx="5">
                  <c:v>-0.0231988142818285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936440"/>
        <c:axId val="2114927816"/>
      </c:scatterChart>
      <c:valAx>
        <c:axId val="211493644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927816"/>
        <c:crosses val="autoZero"/>
        <c:crossBetween val="midCat"/>
      </c:valAx>
      <c:valAx>
        <c:axId val="2114927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9364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'22'!$F$10:$F$16</c:f>
              <c:numCache>
                <c:formatCode>0.0000</c:formatCode>
                <c:ptCount val="7"/>
                <c:pt idx="0">
                  <c:v>0.0280762885866919</c:v>
                </c:pt>
                <c:pt idx="1">
                  <c:v>0.0527887674505341</c:v>
                </c:pt>
                <c:pt idx="2">
                  <c:v>0.0688619244351469</c:v>
                </c:pt>
                <c:pt idx="3">
                  <c:v>0.0808163349424525</c:v>
                </c:pt>
                <c:pt idx="4">
                  <c:v>0.0962867485401425</c:v>
                </c:pt>
                <c:pt idx="5">
                  <c:v>0.115273165228216</c:v>
                </c:pt>
                <c:pt idx="6">
                  <c:v>0.148825880433596</c:v>
                </c:pt>
              </c:numCache>
            </c:numRef>
          </c:xVal>
          <c:yVal>
            <c:numRef>
              <c:f>'22'!$B$10:$B$16</c:f>
              <c:numCache>
                <c:formatCode>0.00</c:formatCode>
                <c:ptCount val="7"/>
                <c:pt idx="0">
                  <c:v>1.098901098901099</c:v>
                </c:pt>
                <c:pt idx="1">
                  <c:v>0.763358778625954</c:v>
                </c:pt>
                <c:pt idx="2">
                  <c:v>0.641025641025641</c:v>
                </c:pt>
                <c:pt idx="3">
                  <c:v>0.520833333333333</c:v>
                </c:pt>
                <c:pt idx="4">
                  <c:v>0.40983606557377</c:v>
                </c:pt>
                <c:pt idx="5">
                  <c:v>0.317460317460317</c:v>
                </c:pt>
                <c:pt idx="6">
                  <c:v>0.267379679144385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'22'!$F$17:$F$21</c:f>
              <c:numCache>
                <c:formatCode>0.0000</c:formatCode>
                <c:ptCount val="5"/>
                <c:pt idx="0">
                  <c:v>0.193629805528204</c:v>
                </c:pt>
                <c:pt idx="1">
                  <c:v>0.2223605736382</c:v>
                </c:pt>
                <c:pt idx="2">
                  <c:v>0.239840131858966</c:v>
                </c:pt>
                <c:pt idx="3">
                  <c:v>0.275803820612037</c:v>
                </c:pt>
                <c:pt idx="4">
                  <c:v>0.331557583902413</c:v>
                </c:pt>
              </c:numCache>
            </c:numRef>
          </c:xVal>
          <c:yVal>
            <c:numRef>
              <c:f>'22'!$B$17:$B$21</c:f>
              <c:numCache>
                <c:formatCode>0.00</c:formatCode>
                <c:ptCount val="5"/>
                <c:pt idx="0">
                  <c:v>0.238095238095238</c:v>
                </c:pt>
                <c:pt idx="1">
                  <c:v>0.226244343891403</c:v>
                </c:pt>
                <c:pt idx="2">
                  <c:v>0.21505376344086</c:v>
                </c:pt>
                <c:pt idx="3">
                  <c:v>0.204081632653061</c:v>
                </c:pt>
                <c:pt idx="4">
                  <c:v>0.183823529411765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10648"/>
        <c:axId val="2114797208"/>
      </c:scatterChart>
      <c:valAx>
        <c:axId val="2114810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797208"/>
        <c:crosses val="autoZero"/>
        <c:crossBetween val="midCat"/>
      </c:valAx>
      <c:valAx>
        <c:axId val="2114797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8106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'22'!$D$10:$D$16</c:f>
              <c:numCache>
                <c:formatCode>0.0000</c:formatCode>
                <c:ptCount val="7"/>
                <c:pt idx="0">
                  <c:v>0.48375</c:v>
                </c:pt>
                <c:pt idx="1">
                  <c:v>0.47145</c:v>
                </c:pt>
                <c:pt idx="2">
                  <c:v>0.46345</c:v>
                </c:pt>
                <c:pt idx="3">
                  <c:v>0.4575</c:v>
                </c:pt>
                <c:pt idx="4">
                  <c:v>0.4498</c:v>
                </c:pt>
                <c:pt idx="5">
                  <c:v>0.44035</c:v>
                </c:pt>
                <c:pt idx="6">
                  <c:v>0.42365</c:v>
                </c:pt>
              </c:numCache>
            </c:numRef>
          </c:xVal>
          <c:yVal>
            <c:numRef>
              <c:f>'22'!$E$10:$E$16</c:f>
              <c:numCache>
                <c:formatCode>0.00</c:formatCode>
                <c:ptCount val="7"/>
                <c:pt idx="0">
                  <c:v>-0.91</c:v>
                </c:pt>
                <c:pt idx="1">
                  <c:v>-1.31</c:v>
                </c:pt>
                <c:pt idx="2">
                  <c:v>-1.56</c:v>
                </c:pt>
                <c:pt idx="3">
                  <c:v>-1.92</c:v>
                </c:pt>
                <c:pt idx="4">
                  <c:v>-2.44</c:v>
                </c:pt>
                <c:pt idx="5">
                  <c:v>-3.15</c:v>
                </c:pt>
                <c:pt idx="6">
                  <c:v>-3.740000000000001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'22'!$D$17:$D$21</c:f>
              <c:numCache>
                <c:formatCode>0.0000</c:formatCode>
                <c:ptCount val="5"/>
                <c:pt idx="0">
                  <c:v>0.40135</c:v>
                </c:pt>
                <c:pt idx="1">
                  <c:v>0.38705</c:v>
                </c:pt>
                <c:pt idx="2">
                  <c:v>0.37835</c:v>
                </c:pt>
                <c:pt idx="3">
                  <c:v>0.36045</c:v>
                </c:pt>
                <c:pt idx="4">
                  <c:v>0.3327</c:v>
                </c:pt>
              </c:numCache>
            </c:numRef>
          </c:xVal>
          <c:yVal>
            <c:numRef>
              <c:f>'22'!$E$17:$E$21</c:f>
              <c:numCache>
                <c:formatCode>0.00</c:formatCode>
                <c:ptCount val="5"/>
                <c:pt idx="0">
                  <c:v>-4.2</c:v>
                </c:pt>
                <c:pt idx="1">
                  <c:v>-4.42</c:v>
                </c:pt>
                <c:pt idx="2">
                  <c:v>-4.65</c:v>
                </c:pt>
                <c:pt idx="3">
                  <c:v>-4.9</c:v>
                </c:pt>
                <c:pt idx="4">
                  <c:v>-5.44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06328"/>
        <c:axId val="21143848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'22'!$D$5:$D$11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0.5142500000000001</c:v>
                      </c:pt>
                      <c:pt idx="1">
                        <c:v>0.5079499999999999</c:v>
                      </c:pt>
                      <c:pt idx="2">
                        <c:v>0.50295000000000001</c:v>
                      </c:pt>
                      <c:pt idx="3">
                        <c:v>0.49849999999999994</c:v>
                      </c:pt>
                      <c:pt idx="4">
                        <c:v>0.49134999999999995</c:v>
                      </c:pt>
                      <c:pt idx="5">
                        <c:v>0.4837499999999999</c:v>
                      </c:pt>
                      <c:pt idx="6">
                        <c:v>0.47144999999999992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'22'!$E$5:$E$11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-0.21999999999999997</c:v>
                      </c:pt>
                      <c:pt idx="1">
                        <c:v>-0.34</c:v>
                      </c:pt>
                      <c:pt idx="2">
                        <c:v>-0.61</c:v>
                      </c:pt>
                      <c:pt idx="3">
                        <c:v>-0.7599999999999999</c:v>
                      </c:pt>
                      <c:pt idx="4">
                        <c:v>-0.87000000000000011</c:v>
                      </c:pt>
                      <c:pt idx="5">
                        <c:v>-0.91000000000000014</c:v>
                      </c:pt>
                      <c:pt idx="6">
                        <c:v>-1.31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'22'!$D$12:$D$16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0.46344999999999992</c:v>
                      </c:pt>
                      <c:pt idx="1">
                        <c:v>0.45750000000000002</c:v>
                      </c:pt>
                      <c:pt idx="2">
                        <c:v>0.44979999999999998</c:v>
                      </c:pt>
                      <c:pt idx="3">
                        <c:v>0.44035000000000002</c:v>
                      </c:pt>
                      <c:pt idx="4">
                        <c:v>0.42364999999999997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'22'!$E$12:$E$16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-1.56</c:v>
                      </c:pt>
                      <c:pt idx="1">
                        <c:v>-1.92</c:v>
                      </c:pt>
                      <c:pt idx="2">
                        <c:v>-2.44</c:v>
                      </c:pt>
                      <c:pt idx="3">
                        <c:v>-3.1500000000000004</c:v>
                      </c:pt>
                      <c:pt idx="4">
                        <c:v>-3.7400000000000007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1440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384872"/>
        <c:crosses val="autoZero"/>
        <c:crossBetween val="midCat"/>
      </c:valAx>
      <c:valAx>
        <c:axId val="2114384872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40632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'22'!$G$10:$G$16</c:f>
              <c:numCache>
                <c:formatCode>0.0000</c:formatCode>
                <c:ptCount val="7"/>
                <c:pt idx="0">
                  <c:v>0.971923711413308</c:v>
                </c:pt>
                <c:pt idx="1">
                  <c:v>0.947211232549466</c:v>
                </c:pt>
                <c:pt idx="2">
                  <c:v>0.931138075564853</c:v>
                </c:pt>
                <c:pt idx="3">
                  <c:v>0.919183665057547</c:v>
                </c:pt>
                <c:pt idx="4">
                  <c:v>0.903713251459857</c:v>
                </c:pt>
                <c:pt idx="5">
                  <c:v>0.884726834771784</c:v>
                </c:pt>
                <c:pt idx="6">
                  <c:v>0.851174119566404</c:v>
                </c:pt>
              </c:numCache>
            </c:numRef>
          </c:xVal>
          <c:yVal>
            <c:numRef>
              <c:f>'22'!$I$10:$I$16</c:f>
              <c:numCache>
                <c:formatCode>0.00</c:formatCode>
                <c:ptCount val="7"/>
                <c:pt idx="0">
                  <c:v>2.407290132338866</c:v>
                </c:pt>
                <c:pt idx="1">
                  <c:v>2.11738453527814</c:v>
                </c:pt>
                <c:pt idx="2">
                  <c:v>1.94299931861456</c:v>
                </c:pt>
                <c:pt idx="3">
                  <c:v>1.641437430666155</c:v>
                </c:pt>
                <c:pt idx="4">
                  <c:v>1.200021373882191</c:v>
                </c:pt>
                <c:pt idx="5">
                  <c:v>0.591336994726998</c:v>
                </c:pt>
                <c:pt idx="6">
                  <c:v>0.19488522657862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'22'!$G$17:$G$21</c:f>
              <c:numCache>
                <c:formatCode>0.0000</c:formatCode>
                <c:ptCount val="5"/>
                <c:pt idx="0">
                  <c:v>0.806370194471796</c:v>
                </c:pt>
                <c:pt idx="1">
                  <c:v>0.7776394263618</c:v>
                </c:pt>
                <c:pt idx="2">
                  <c:v>0.760159868141034</c:v>
                </c:pt>
                <c:pt idx="3">
                  <c:v>0.724196179387963</c:v>
                </c:pt>
                <c:pt idx="4">
                  <c:v>0.668442416097587</c:v>
                </c:pt>
              </c:numCache>
            </c:numRef>
          </c:xVal>
          <c:yVal>
            <c:numRef>
              <c:f>'22'!$I$17:$I$21</c:f>
              <c:numCache>
                <c:formatCode>0.00</c:formatCode>
                <c:ptCount val="5"/>
                <c:pt idx="0">
                  <c:v>0.026876831174814</c:v>
                </c:pt>
                <c:pt idx="1">
                  <c:v>0.0180617037206048</c:v>
                </c:pt>
                <c:pt idx="2">
                  <c:v>-0.072806728484804</c:v>
                </c:pt>
                <c:pt idx="3">
                  <c:v>-0.00721760877009281</c:v>
                </c:pt>
                <c:pt idx="4">
                  <c:v>0.0383582388405674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97736"/>
        <c:axId val="2114105720"/>
      </c:scatterChart>
      <c:valAx>
        <c:axId val="211409773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105720"/>
        <c:crosses val="autoZero"/>
        <c:crossBetween val="midCat"/>
      </c:valAx>
      <c:valAx>
        <c:axId val="211410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977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'22'!$H$10:$H$16</c:f>
              <c:numCache>
                <c:formatCode>0.00</c:formatCode>
                <c:ptCount val="7"/>
                <c:pt idx="0">
                  <c:v>-3.317290132338866</c:v>
                </c:pt>
                <c:pt idx="1">
                  <c:v>-3.42738453527814</c:v>
                </c:pt>
                <c:pt idx="2">
                  <c:v>-3.50299931861456</c:v>
                </c:pt>
                <c:pt idx="3">
                  <c:v>-3.561437430666155</c:v>
                </c:pt>
                <c:pt idx="4">
                  <c:v>-3.640021373882191</c:v>
                </c:pt>
                <c:pt idx="5">
                  <c:v>-3.741336994726998</c:v>
                </c:pt>
                <c:pt idx="6">
                  <c:v>-3.93488522657862</c:v>
                </c:pt>
              </c:numCache>
            </c:numRef>
          </c:xVal>
          <c:yVal>
            <c:numRef>
              <c:f>'22'!$I$10:$I$16</c:f>
              <c:numCache>
                <c:formatCode>0.00</c:formatCode>
                <c:ptCount val="7"/>
                <c:pt idx="0">
                  <c:v>2.407290132338866</c:v>
                </c:pt>
                <c:pt idx="1">
                  <c:v>2.11738453527814</c:v>
                </c:pt>
                <c:pt idx="2">
                  <c:v>1.94299931861456</c:v>
                </c:pt>
                <c:pt idx="3">
                  <c:v>1.641437430666155</c:v>
                </c:pt>
                <c:pt idx="4">
                  <c:v>1.200021373882191</c:v>
                </c:pt>
                <c:pt idx="5">
                  <c:v>0.591336994726998</c:v>
                </c:pt>
                <c:pt idx="6">
                  <c:v>0.19488522657862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'22'!$H$17:$H$21</c:f>
              <c:numCache>
                <c:formatCode>0.00</c:formatCode>
                <c:ptCount val="5"/>
                <c:pt idx="0">
                  <c:v>-4.226876831174814</c:v>
                </c:pt>
                <c:pt idx="1">
                  <c:v>-4.438061703720604</c:v>
                </c:pt>
                <c:pt idx="2">
                  <c:v>-4.577193271515196</c:v>
                </c:pt>
                <c:pt idx="3">
                  <c:v>-4.892782391229907</c:v>
                </c:pt>
                <c:pt idx="4">
                  <c:v>-5.478358238840567</c:v>
                </c:pt>
              </c:numCache>
            </c:numRef>
          </c:xVal>
          <c:yVal>
            <c:numRef>
              <c:f>'22'!$I$17:$I$21</c:f>
              <c:numCache>
                <c:formatCode>0.00</c:formatCode>
                <c:ptCount val="5"/>
                <c:pt idx="0">
                  <c:v>0.026876831174814</c:v>
                </c:pt>
                <c:pt idx="1">
                  <c:v>0.0180617037206048</c:v>
                </c:pt>
                <c:pt idx="2">
                  <c:v>-0.072806728484804</c:v>
                </c:pt>
                <c:pt idx="3">
                  <c:v>-0.00721760877009281</c:v>
                </c:pt>
                <c:pt idx="4">
                  <c:v>0.0383582388405674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19816"/>
        <c:axId val="2114010840"/>
      </c:scatterChart>
      <c:valAx>
        <c:axId val="211401981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10840"/>
        <c:crosses val="autoZero"/>
        <c:crossBetween val="midCat"/>
      </c:valAx>
      <c:valAx>
        <c:axId val="211401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401981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'24'!$F$6:$F$14</c:f>
              <c:numCache>
                <c:formatCode>0.0000</c:formatCode>
                <c:ptCount val="9"/>
                <c:pt idx="0">
                  <c:v>0.0129402487725517</c:v>
                </c:pt>
                <c:pt idx="1">
                  <c:v>0.0205091977188757</c:v>
                </c:pt>
                <c:pt idx="2">
                  <c:v>0.0304004378191859</c:v>
                </c:pt>
                <c:pt idx="3">
                  <c:v>0.0449362602274675</c:v>
                </c:pt>
                <c:pt idx="4">
                  <c:v>0.059128039501825</c:v>
                </c:pt>
                <c:pt idx="5">
                  <c:v>0.0701374197873873</c:v>
                </c:pt>
                <c:pt idx="6">
                  <c:v>0.0854473392469972</c:v>
                </c:pt>
                <c:pt idx="7">
                  <c:v>0.099811140088317</c:v>
                </c:pt>
                <c:pt idx="8">
                  <c:v>0.112798768393942</c:v>
                </c:pt>
              </c:numCache>
            </c:numRef>
          </c:xVal>
          <c:yVal>
            <c:numRef>
              <c:f>'24'!$B$6:$B$14</c:f>
              <c:numCache>
                <c:formatCode>0.00</c:formatCode>
                <c:ptCount val="9"/>
                <c:pt idx="0">
                  <c:v>2.5</c:v>
                </c:pt>
                <c:pt idx="1">
                  <c:v>1.5625</c:v>
                </c:pt>
                <c:pt idx="2">
                  <c:v>1.204819277108434</c:v>
                </c:pt>
                <c:pt idx="3">
                  <c:v>0.709219858156028</c:v>
                </c:pt>
                <c:pt idx="4">
                  <c:v>0.512820512820513</c:v>
                </c:pt>
                <c:pt idx="5">
                  <c:v>0.427350427350427</c:v>
                </c:pt>
                <c:pt idx="6">
                  <c:v>0.352112676056338</c:v>
                </c:pt>
                <c:pt idx="7">
                  <c:v>0.3125</c:v>
                </c:pt>
                <c:pt idx="8">
                  <c:v>0.303030303030303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'24'!$F$15:$F$21</c:f>
              <c:numCache>
                <c:formatCode>0.0000</c:formatCode>
                <c:ptCount val="7"/>
                <c:pt idx="0">
                  <c:v>0.138085938737342</c:v>
                </c:pt>
                <c:pt idx="1">
                  <c:v>0.159330602257138</c:v>
                </c:pt>
                <c:pt idx="2">
                  <c:v>0.186079955919715</c:v>
                </c:pt>
                <c:pt idx="3">
                  <c:v>0.231235617247217</c:v>
                </c:pt>
                <c:pt idx="4">
                  <c:v>0.263317639485614</c:v>
                </c:pt>
                <c:pt idx="5">
                  <c:v>0.291443165683887</c:v>
                </c:pt>
                <c:pt idx="6">
                  <c:v>0.330062007466836</c:v>
                </c:pt>
              </c:numCache>
            </c:numRef>
          </c:xVal>
          <c:yVal>
            <c:numRef>
              <c:f>'24'!$B$15:$B$21</c:f>
              <c:numCache>
                <c:formatCode>0.00</c:formatCode>
                <c:ptCount val="7"/>
                <c:pt idx="0">
                  <c:v>0.277777777777778</c:v>
                </c:pt>
                <c:pt idx="1">
                  <c:v>0.267379679144385</c:v>
                </c:pt>
                <c:pt idx="2">
                  <c:v>0.25</c:v>
                </c:pt>
                <c:pt idx="3">
                  <c:v>0.237529691211401</c:v>
                </c:pt>
                <c:pt idx="4">
                  <c:v>0.227272727272727</c:v>
                </c:pt>
                <c:pt idx="5">
                  <c:v>0.206611570247934</c:v>
                </c:pt>
                <c:pt idx="6">
                  <c:v>0.197628458498024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04504"/>
        <c:axId val="2115010536"/>
      </c:scatterChart>
      <c:valAx>
        <c:axId val="211500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010536"/>
        <c:crosses val="autoZero"/>
        <c:crossBetween val="midCat"/>
      </c:valAx>
      <c:valAx>
        <c:axId val="211501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5004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440711734721"/>
          <c:y val="0.09386333750534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'3'!$F$7:$F$14</c:f>
              <c:numCache>
                <c:formatCode>0.0000</c:formatCode>
                <c:ptCount val="8"/>
                <c:pt idx="0">
                  <c:v>0.00465930961815186</c:v>
                </c:pt>
                <c:pt idx="1">
                  <c:v>0.014439468002027</c:v>
                </c:pt>
                <c:pt idx="2">
                  <c:v>0.0244990594825848</c:v>
                </c:pt>
                <c:pt idx="3">
                  <c:v>0.0380515646716696</c:v>
                </c:pt>
                <c:pt idx="4">
                  <c:v>0.0492288885389559</c:v>
                </c:pt>
                <c:pt idx="5">
                  <c:v>0.058450180729467</c:v>
                </c:pt>
                <c:pt idx="6">
                  <c:v>0.0759147492721019</c:v>
                </c:pt>
                <c:pt idx="7">
                  <c:v>0.112380768389124</c:v>
                </c:pt>
              </c:numCache>
            </c:numRef>
          </c:xVal>
          <c:yVal>
            <c:numRef>
              <c:f>'3'!$B$7:$B$14</c:f>
              <c:numCache>
                <c:formatCode>0.00</c:formatCode>
                <c:ptCount val="8"/>
                <c:pt idx="0">
                  <c:v>4.761904761904762</c:v>
                </c:pt>
                <c:pt idx="1">
                  <c:v>2.702702702702702</c:v>
                </c:pt>
                <c:pt idx="2">
                  <c:v>1.612903225806452</c:v>
                </c:pt>
                <c:pt idx="3">
                  <c:v>1.0</c:v>
                </c:pt>
                <c:pt idx="4">
                  <c:v>0.671140939597315</c:v>
                </c:pt>
                <c:pt idx="5">
                  <c:v>0.588235294117647</c:v>
                </c:pt>
                <c:pt idx="6">
                  <c:v>0.411522633744856</c:v>
                </c:pt>
                <c:pt idx="7">
                  <c:v>0.323624595469256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6F-4B4D-B2F3-39ADF091D37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'3'!$F$15:$F$20</c:f>
              <c:numCache>
                <c:formatCode>0.0000</c:formatCode>
                <c:ptCount val="6"/>
                <c:pt idx="0">
                  <c:v>0.133338250640286</c:v>
                </c:pt>
                <c:pt idx="1">
                  <c:v>0.17665038062602</c:v>
                </c:pt>
                <c:pt idx="2">
                  <c:v>0.243574607281397</c:v>
                </c:pt>
                <c:pt idx="3">
                  <c:v>0.334110930606416</c:v>
                </c:pt>
                <c:pt idx="4">
                  <c:v>0.375606745463717</c:v>
                </c:pt>
                <c:pt idx="5">
                  <c:v>0.453289146341357</c:v>
                </c:pt>
              </c:numCache>
            </c:numRef>
          </c:xVal>
          <c:yVal>
            <c:numRef>
              <c:f>'3'!$B$15:$B$20</c:f>
              <c:numCache>
                <c:formatCode>0.00</c:formatCode>
                <c:ptCount val="6"/>
                <c:pt idx="0">
                  <c:v>0.294117647058824</c:v>
                </c:pt>
                <c:pt idx="1">
                  <c:v>0.256410256410256</c:v>
                </c:pt>
                <c:pt idx="2">
                  <c:v>0.217391304347826</c:v>
                </c:pt>
                <c:pt idx="3">
                  <c:v>0.194174757281553</c:v>
                </c:pt>
                <c:pt idx="4">
                  <c:v>0.192307692307692</c:v>
                </c:pt>
                <c:pt idx="5">
                  <c:v>0.185528756957328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6F-4B4D-B2F3-39ADF091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29160"/>
        <c:axId val="2141690264"/>
      </c:scatterChart>
      <c:valAx>
        <c:axId val="2141729160"/>
        <c:scaling>
          <c:orientation val="minMax"/>
          <c:max val="0.5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690264"/>
        <c:crosses val="autoZero"/>
        <c:crossBetween val="midCat"/>
        <c:majorUnit val="0.1"/>
      </c:valAx>
      <c:valAx>
        <c:axId val="2141690264"/>
        <c:scaling>
          <c:orientation val="minMax"/>
          <c:max val="5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17291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'24'!$D$6:$D$14</c:f>
              <c:numCache>
                <c:formatCode>0.0000</c:formatCode>
                <c:ptCount val="9"/>
                <c:pt idx="0">
                  <c:v>0.5738</c:v>
                </c:pt>
                <c:pt idx="1">
                  <c:v>0.5694</c:v>
                </c:pt>
                <c:pt idx="2">
                  <c:v>0.56365</c:v>
                </c:pt>
                <c:pt idx="3">
                  <c:v>0.5552</c:v>
                </c:pt>
                <c:pt idx="4">
                  <c:v>0.54695</c:v>
                </c:pt>
                <c:pt idx="5">
                  <c:v>0.54055</c:v>
                </c:pt>
                <c:pt idx="6">
                  <c:v>0.53165</c:v>
                </c:pt>
                <c:pt idx="7">
                  <c:v>0.5233</c:v>
                </c:pt>
                <c:pt idx="8">
                  <c:v>0.51575</c:v>
                </c:pt>
              </c:numCache>
            </c:numRef>
          </c:xVal>
          <c:yVal>
            <c:numRef>
              <c:f>'24'!$E$6:$E$14</c:f>
              <c:numCache>
                <c:formatCode>0.00</c:formatCode>
                <c:ptCount val="9"/>
                <c:pt idx="0">
                  <c:v>-0.4</c:v>
                </c:pt>
                <c:pt idx="1">
                  <c:v>-0.64</c:v>
                </c:pt>
                <c:pt idx="2">
                  <c:v>-0.83</c:v>
                </c:pt>
                <c:pt idx="3">
                  <c:v>-1.41</c:v>
                </c:pt>
                <c:pt idx="4">
                  <c:v>-1.95</c:v>
                </c:pt>
                <c:pt idx="5">
                  <c:v>-2.34</c:v>
                </c:pt>
                <c:pt idx="6">
                  <c:v>-2.84</c:v>
                </c:pt>
                <c:pt idx="7">
                  <c:v>-3.2</c:v>
                </c:pt>
                <c:pt idx="8">
                  <c:v>-3.3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'24'!$D$15:$D$21</c:f>
              <c:numCache>
                <c:formatCode>0.0000</c:formatCode>
                <c:ptCount val="7"/>
                <c:pt idx="0">
                  <c:v>0.50105</c:v>
                </c:pt>
                <c:pt idx="1">
                  <c:v>0.4887</c:v>
                </c:pt>
                <c:pt idx="2">
                  <c:v>0.47315</c:v>
                </c:pt>
                <c:pt idx="3">
                  <c:v>0.4469</c:v>
                </c:pt>
                <c:pt idx="4">
                  <c:v>0.42825</c:v>
                </c:pt>
                <c:pt idx="5">
                  <c:v>0.4119</c:v>
                </c:pt>
                <c:pt idx="6">
                  <c:v>0.38945</c:v>
                </c:pt>
              </c:numCache>
            </c:numRef>
          </c:xVal>
          <c:yVal>
            <c:numRef>
              <c:f>'24'!$E$15:$E$21</c:f>
              <c:numCache>
                <c:formatCode>0.00</c:formatCode>
                <c:ptCount val="7"/>
                <c:pt idx="0">
                  <c:v>-3.6</c:v>
                </c:pt>
                <c:pt idx="1">
                  <c:v>-3.740000000000001</c:v>
                </c:pt>
                <c:pt idx="2">
                  <c:v>-4.0</c:v>
                </c:pt>
                <c:pt idx="3">
                  <c:v>-4.21</c:v>
                </c:pt>
                <c:pt idx="4">
                  <c:v>-4.4</c:v>
                </c:pt>
                <c:pt idx="5">
                  <c:v>-4.84</c:v>
                </c:pt>
                <c:pt idx="6">
                  <c:v>-5.06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55352"/>
        <c:axId val="21285422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'24'!$D$5:$D$11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0.57930000000000015</c:v>
                      </c:pt>
                      <c:pt idx="1">
                        <c:v>0.57380000000000009</c:v>
                      </c:pt>
                      <c:pt idx="2">
                        <c:v>0.56940000000000013</c:v>
                      </c:pt>
                      <c:pt idx="3">
                        <c:v>0.56364999999999998</c:v>
                      </c:pt>
                      <c:pt idx="4">
                        <c:v>0.55519999999999992</c:v>
                      </c:pt>
                      <c:pt idx="5">
                        <c:v>0.54695000000000005</c:v>
                      </c:pt>
                      <c:pt idx="6">
                        <c:v>0.54055000000000009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'24'!$E$5:$E$11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-0.23</c:v>
                      </c:pt>
                      <c:pt idx="1">
                        <c:v>-0.4</c:v>
                      </c:pt>
                      <c:pt idx="2">
                        <c:v>-0.64</c:v>
                      </c:pt>
                      <c:pt idx="3">
                        <c:v>-0.83</c:v>
                      </c:pt>
                      <c:pt idx="4">
                        <c:v>-1.41</c:v>
                      </c:pt>
                      <c:pt idx="5">
                        <c:v>-1.9499999999999997</c:v>
                      </c:pt>
                      <c:pt idx="6">
                        <c:v>-2.34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0.53165000000000018</c:v>
                      </c:pt>
                      <c:pt idx="1">
                        <c:v>0.5233000000000001</c:v>
                      </c:pt>
                      <c:pt idx="2">
                        <c:v>0.51574999999999993</c:v>
                      </c:pt>
                      <c:pt idx="3">
                        <c:v>0.50105</c:v>
                      </c:pt>
                      <c:pt idx="4">
                        <c:v>0.48870000000000013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'24'!$E$12:$E$16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-2.84</c:v>
                      </c:pt>
                      <c:pt idx="1">
                        <c:v>-3.2</c:v>
                      </c:pt>
                      <c:pt idx="2">
                        <c:v>-3.3</c:v>
                      </c:pt>
                      <c:pt idx="3">
                        <c:v>-3.5999999999999996</c:v>
                      </c:pt>
                      <c:pt idx="4">
                        <c:v>-3.7400000000000007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855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542216"/>
        <c:crosses val="autoZero"/>
        <c:crossBetween val="midCat"/>
      </c:valAx>
      <c:valAx>
        <c:axId val="2128542216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5553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'24'!$G$6:$G$14</c:f>
              <c:numCache>
                <c:formatCode>0.0000</c:formatCode>
                <c:ptCount val="9"/>
                <c:pt idx="0">
                  <c:v>0.987059751227448</c:v>
                </c:pt>
                <c:pt idx="1">
                  <c:v>0.979490802281124</c:v>
                </c:pt>
                <c:pt idx="2">
                  <c:v>0.969599562180814</c:v>
                </c:pt>
                <c:pt idx="3">
                  <c:v>0.955063739772532</c:v>
                </c:pt>
                <c:pt idx="4">
                  <c:v>0.940871960498175</c:v>
                </c:pt>
                <c:pt idx="5">
                  <c:v>0.929862580212613</c:v>
                </c:pt>
                <c:pt idx="6">
                  <c:v>0.914552660753003</c:v>
                </c:pt>
                <c:pt idx="7">
                  <c:v>0.900188859911683</c:v>
                </c:pt>
                <c:pt idx="8">
                  <c:v>0.887201231606058</c:v>
                </c:pt>
              </c:numCache>
            </c:numRef>
          </c:xVal>
          <c:yVal>
            <c:numRef>
              <c:f>'24'!$I$6:$I$14</c:f>
              <c:numCache>
                <c:formatCode>0.00</c:formatCode>
                <c:ptCount val="9"/>
                <c:pt idx="0">
                  <c:v>2.647557062377563</c:v>
                </c:pt>
                <c:pt idx="1">
                  <c:v>2.437321077588497</c:v>
                </c:pt>
                <c:pt idx="2">
                  <c:v>2.28710487681799</c:v>
                </c:pt>
                <c:pt idx="3">
                  <c:v>1.767472504381192</c:v>
                </c:pt>
                <c:pt idx="4">
                  <c:v>1.288710657433931</c:v>
                </c:pt>
                <c:pt idx="5">
                  <c:v>0.947867113441684</c:v>
                </c:pt>
                <c:pt idx="6">
                  <c:v>0.51875912605923</c:v>
                </c:pt>
                <c:pt idx="7">
                  <c:v>0.228107120041214</c:v>
                </c:pt>
                <c:pt idx="8">
                  <c:v>0.193323138361062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'24'!$G$15:$G$21</c:f>
              <c:numCache>
                <c:formatCode>0.0000</c:formatCode>
                <c:ptCount val="7"/>
                <c:pt idx="0">
                  <c:v>0.861914061262658</c:v>
                </c:pt>
                <c:pt idx="1">
                  <c:v>0.840669397742862</c:v>
                </c:pt>
                <c:pt idx="2">
                  <c:v>0.813920044080284</c:v>
                </c:pt>
                <c:pt idx="3">
                  <c:v>0.768764382752783</c:v>
                </c:pt>
                <c:pt idx="4">
                  <c:v>0.736682360514386</c:v>
                </c:pt>
                <c:pt idx="5">
                  <c:v>0.708556834316113</c:v>
                </c:pt>
                <c:pt idx="6">
                  <c:v>0.669937992533164</c:v>
                </c:pt>
              </c:numCache>
            </c:numRef>
          </c:xVal>
          <c:yVal>
            <c:numRef>
              <c:f>'24'!$I$15:$I$21</c:f>
              <c:numCache>
                <c:formatCode>0.00</c:formatCode>
                <c:ptCount val="7"/>
                <c:pt idx="0">
                  <c:v>0.0276926581448587</c:v>
                </c:pt>
                <c:pt idx="1">
                  <c:v>0.00883845578316533</c:v>
                </c:pt>
                <c:pt idx="2">
                  <c:v>-0.0866129774495898</c:v>
                </c:pt>
                <c:pt idx="3">
                  <c:v>0.0165592595385595</c:v>
                </c:pt>
                <c:pt idx="4">
                  <c:v>0.0813532382229587</c:v>
                </c:pt>
                <c:pt idx="5">
                  <c:v>-0.108594194805705</c:v>
                </c:pt>
                <c:pt idx="6">
                  <c:v>0.0639862699865476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78776"/>
        <c:axId val="2128470328"/>
      </c:scatterChart>
      <c:valAx>
        <c:axId val="212847877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470328"/>
        <c:crosses val="autoZero"/>
        <c:crossBetween val="midCat"/>
      </c:valAx>
      <c:valAx>
        <c:axId val="2128470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47877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'24'!$H$6:$H$14</c:f>
              <c:numCache>
                <c:formatCode>0.00</c:formatCode>
                <c:ptCount val="9"/>
                <c:pt idx="0">
                  <c:v>-3.047557062377563</c:v>
                </c:pt>
                <c:pt idx="1">
                  <c:v>-3.077321077588497</c:v>
                </c:pt>
                <c:pt idx="2">
                  <c:v>-3.11710487681799</c:v>
                </c:pt>
                <c:pt idx="3">
                  <c:v>-3.177472504381192</c:v>
                </c:pt>
                <c:pt idx="4">
                  <c:v>-3.23871065743393</c:v>
                </c:pt>
                <c:pt idx="5">
                  <c:v>-3.287867113441684</c:v>
                </c:pt>
                <c:pt idx="6">
                  <c:v>-3.35875912605923</c:v>
                </c:pt>
                <c:pt idx="7">
                  <c:v>-3.428107120041215</c:v>
                </c:pt>
                <c:pt idx="8">
                  <c:v>-3.493323138361062</c:v>
                </c:pt>
              </c:numCache>
            </c:numRef>
          </c:xVal>
          <c:yVal>
            <c:numRef>
              <c:f>'24'!$I$6:$I$14</c:f>
              <c:numCache>
                <c:formatCode>0.00</c:formatCode>
                <c:ptCount val="9"/>
                <c:pt idx="0">
                  <c:v>2.647557062377563</c:v>
                </c:pt>
                <c:pt idx="1">
                  <c:v>2.437321077588497</c:v>
                </c:pt>
                <c:pt idx="2">
                  <c:v>2.28710487681799</c:v>
                </c:pt>
                <c:pt idx="3">
                  <c:v>1.767472504381192</c:v>
                </c:pt>
                <c:pt idx="4">
                  <c:v>1.288710657433931</c:v>
                </c:pt>
                <c:pt idx="5">
                  <c:v>0.947867113441684</c:v>
                </c:pt>
                <c:pt idx="6">
                  <c:v>0.51875912605923</c:v>
                </c:pt>
                <c:pt idx="7">
                  <c:v>0.228107120041214</c:v>
                </c:pt>
                <c:pt idx="8">
                  <c:v>0.193323138361062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'24'!$H$15:$H$21</c:f>
              <c:numCache>
                <c:formatCode>0.00</c:formatCode>
                <c:ptCount val="7"/>
                <c:pt idx="0">
                  <c:v>-3.627692658144858</c:v>
                </c:pt>
                <c:pt idx="1">
                  <c:v>-3.748838455783166</c:v>
                </c:pt>
                <c:pt idx="2">
                  <c:v>-3.91338702255041</c:v>
                </c:pt>
                <c:pt idx="3">
                  <c:v>-4.226559259538559</c:v>
                </c:pt>
                <c:pt idx="4">
                  <c:v>-4.48135323822296</c:v>
                </c:pt>
                <c:pt idx="5">
                  <c:v>-4.731405805194294</c:v>
                </c:pt>
                <c:pt idx="6">
                  <c:v>-5.123986269986547</c:v>
                </c:pt>
              </c:numCache>
            </c:numRef>
          </c:xVal>
          <c:yVal>
            <c:numRef>
              <c:f>'24'!$I$15:$I$21</c:f>
              <c:numCache>
                <c:formatCode>0.00</c:formatCode>
                <c:ptCount val="7"/>
                <c:pt idx="0">
                  <c:v>0.0276926581448587</c:v>
                </c:pt>
                <c:pt idx="1">
                  <c:v>0.00883845578316533</c:v>
                </c:pt>
                <c:pt idx="2">
                  <c:v>-0.0866129774495898</c:v>
                </c:pt>
                <c:pt idx="3">
                  <c:v>0.0165592595385595</c:v>
                </c:pt>
                <c:pt idx="4">
                  <c:v>0.0813532382229587</c:v>
                </c:pt>
                <c:pt idx="5">
                  <c:v>-0.108594194805705</c:v>
                </c:pt>
                <c:pt idx="6">
                  <c:v>0.0639862699865476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12936"/>
        <c:axId val="2128411272"/>
      </c:scatterChart>
      <c:valAx>
        <c:axId val="2128412936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411272"/>
        <c:crosses val="autoZero"/>
        <c:crossBetween val="midCat"/>
      </c:valAx>
      <c:valAx>
        <c:axId val="2128411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8412936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'23'!$F$7:$F$15</c:f>
              <c:numCache>
                <c:formatCode>0.0000</c:formatCode>
                <c:ptCount val="9"/>
                <c:pt idx="0">
                  <c:v>0.0161527798402721</c:v>
                </c:pt>
                <c:pt idx="1">
                  <c:v>0.0237795024771691</c:v>
                </c:pt>
                <c:pt idx="2">
                  <c:v>0.038016051399377</c:v>
                </c:pt>
                <c:pt idx="3">
                  <c:v>0.0539474275742289</c:v>
                </c:pt>
                <c:pt idx="4">
                  <c:v>0.0649638047164135</c:v>
                </c:pt>
                <c:pt idx="5">
                  <c:v>0.0810985601615824</c:v>
                </c:pt>
                <c:pt idx="6">
                  <c:v>0.0949622470882089</c:v>
                </c:pt>
                <c:pt idx="7">
                  <c:v>0.110724140537796</c:v>
                </c:pt>
                <c:pt idx="8">
                  <c:v>0.137502411129568</c:v>
                </c:pt>
              </c:numCache>
            </c:numRef>
          </c:xVal>
          <c:yVal>
            <c:numRef>
              <c:f>'23'!$B$7:$B$15</c:f>
              <c:numCache>
                <c:formatCode>0.00</c:formatCode>
                <c:ptCount val="9"/>
                <c:pt idx="0">
                  <c:v>2.040816326530612</c:v>
                </c:pt>
                <c:pt idx="1">
                  <c:v>1.639344262295082</c:v>
                </c:pt>
                <c:pt idx="2">
                  <c:v>0.91743119266055</c:v>
                </c:pt>
                <c:pt idx="3">
                  <c:v>0.645161290322581</c:v>
                </c:pt>
                <c:pt idx="4">
                  <c:v>0.512820512820513</c:v>
                </c:pt>
                <c:pt idx="5">
                  <c:v>0.425531914893617</c:v>
                </c:pt>
                <c:pt idx="6">
                  <c:v>0.303030303030303</c:v>
                </c:pt>
                <c:pt idx="7">
                  <c:v>0.298507462686567</c:v>
                </c:pt>
                <c:pt idx="8">
                  <c:v>0.273972602739726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'23'!$F$16:$F$21</c:f>
              <c:numCache>
                <c:formatCode>0.0000</c:formatCode>
                <c:ptCount val="6"/>
                <c:pt idx="0">
                  <c:v>0.161229992666582</c:v>
                </c:pt>
                <c:pt idx="1">
                  <c:v>0.188177745983618</c:v>
                </c:pt>
                <c:pt idx="2">
                  <c:v>0.234107564530265</c:v>
                </c:pt>
                <c:pt idx="3">
                  <c:v>0.263767041451532</c:v>
                </c:pt>
                <c:pt idx="4">
                  <c:v>0.286986174812752</c:v>
                </c:pt>
                <c:pt idx="5">
                  <c:v>0.320035306239306</c:v>
                </c:pt>
              </c:numCache>
            </c:numRef>
          </c:xVal>
          <c:yVal>
            <c:numRef>
              <c:f>'23'!$B$16:$B$21</c:f>
              <c:numCache>
                <c:formatCode>0.00</c:formatCode>
                <c:ptCount val="6"/>
                <c:pt idx="0">
                  <c:v>0.25</c:v>
                </c:pt>
                <c:pt idx="1">
                  <c:v>0.235294117647059</c:v>
                </c:pt>
                <c:pt idx="2">
                  <c:v>0.21978021978022</c:v>
                </c:pt>
                <c:pt idx="3">
                  <c:v>0.210526315789474</c:v>
                </c:pt>
                <c:pt idx="4">
                  <c:v>0.196850393700787</c:v>
                </c:pt>
                <c:pt idx="5">
                  <c:v>0.18348623853211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54872"/>
        <c:axId val="2120442248"/>
      </c:scatterChart>
      <c:valAx>
        <c:axId val="212045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442248"/>
        <c:crosses val="autoZero"/>
        <c:crossBetween val="midCat"/>
      </c:valAx>
      <c:valAx>
        <c:axId val="2120442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454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'23'!$D$7:$D$15</c:f>
              <c:numCache>
                <c:formatCode>0.0000</c:formatCode>
                <c:ptCount val="9"/>
                <c:pt idx="0">
                  <c:v>0.29025</c:v>
                </c:pt>
                <c:pt idx="1">
                  <c:v>0.288</c:v>
                </c:pt>
                <c:pt idx="2">
                  <c:v>0.2838</c:v>
                </c:pt>
                <c:pt idx="3">
                  <c:v>0.2791</c:v>
                </c:pt>
                <c:pt idx="4">
                  <c:v>0.27585</c:v>
                </c:pt>
                <c:pt idx="5">
                  <c:v>0.27109</c:v>
                </c:pt>
                <c:pt idx="6">
                  <c:v>0.267</c:v>
                </c:pt>
                <c:pt idx="7">
                  <c:v>0.26235</c:v>
                </c:pt>
                <c:pt idx="8">
                  <c:v>0.25445</c:v>
                </c:pt>
              </c:numCache>
            </c:numRef>
          </c:xVal>
          <c:yVal>
            <c:numRef>
              <c:f>'23'!$E$7:$E$15</c:f>
              <c:numCache>
                <c:formatCode>0.00</c:formatCode>
                <c:ptCount val="9"/>
                <c:pt idx="0">
                  <c:v>-0.49</c:v>
                </c:pt>
                <c:pt idx="1">
                  <c:v>-0.61</c:v>
                </c:pt>
                <c:pt idx="2">
                  <c:v>-1.09</c:v>
                </c:pt>
                <c:pt idx="3">
                  <c:v>-1.55</c:v>
                </c:pt>
                <c:pt idx="4">
                  <c:v>-1.95</c:v>
                </c:pt>
                <c:pt idx="5">
                  <c:v>-2.35</c:v>
                </c:pt>
                <c:pt idx="6">
                  <c:v>-3.3</c:v>
                </c:pt>
                <c:pt idx="7">
                  <c:v>-3.35</c:v>
                </c:pt>
                <c:pt idx="8">
                  <c:v>-3.65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'23'!$D$16:$D$21</c:f>
              <c:numCache>
                <c:formatCode>0.0000</c:formatCode>
                <c:ptCount val="6"/>
                <c:pt idx="0">
                  <c:v>0.24745</c:v>
                </c:pt>
                <c:pt idx="1">
                  <c:v>0.2395</c:v>
                </c:pt>
                <c:pt idx="2">
                  <c:v>0.22595</c:v>
                </c:pt>
                <c:pt idx="3">
                  <c:v>0.2172</c:v>
                </c:pt>
                <c:pt idx="4">
                  <c:v>0.21035</c:v>
                </c:pt>
                <c:pt idx="5">
                  <c:v>0.2006</c:v>
                </c:pt>
              </c:numCache>
            </c:numRef>
          </c:xVal>
          <c:yVal>
            <c:numRef>
              <c:f>'23'!$E$16:$E$21</c:f>
              <c:numCache>
                <c:formatCode>0.00</c:formatCode>
                <c:ptCount val="6"/>
                <c:pt idx="0">
                  <c:v>-4.0</c:v>
                </c:pt>
                <c:pt idx="1">
                  <c:v>-4.25</c:v>
                </c:pt>
                <c:pt idx="2">
                  <c:v>-4.55</c:v>
                </c:pt>
                <c:pt idx="3">
                  <c:v>-4.75</c:v>
                </c:pt>
                <c:pt idx="4">
                  <c:v>-5.08</c:v>
                </c:pt>
                <c:pt idx="5">
                  <c:v>-5.45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55848"/>
        <c:axId val="212034428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'23'!$D$5:$D$11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0.29935000000000006</c:v>
                      </c:pt>
                      <c:pt idx="1">
                        <c:v>0.29440000000000005</c:v>
                      </c:pt>
                      <c:pt idx="2">
                        <c:v>0.29024999999999995</c:v>
                      </c:pt>
                      <c:pt idx="3">
                        <c:v>0.28799999999999998</c:v>
                      </c:pt>
                      <c:pt idx="4">
                        <c:v>0.2838</c:v>
                      </c:pt>
                      <c:pt idx="5">
                        <c:v>0.27909999999999996</c:v>
                      </c:pt>
                      <c:pt idx="6">
                        <c:v>0.27584999999999998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'23'!$E$5:$E$11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-0.21</c:v>
                      </c:pt>
                      <c:pt idx="1">
                        <c:v>-0.34</c:v>
                      </c:pt>
                      <c:pt idx="2">
                        <c:v>-0.49</c:v>
                      </c:pt>
                      <c:pt idx="3">
                        <c:v>-0.61</c:v>
                      </c:pt>
                      <c:pt idx="4">
                        <c:v>-1.0900000000000001</c:v>
                      </c:pt>
                      <c:pt idx="5">
                        <c:v>-1.55</c:v>
                      </c:pt>
                      <c:pt idx="6">
                        <c:v>-1.9499999999999997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0.27109</c:v>
                      </c:pt>
                      <c:pt idx="1">
                        <c:v>0.26699999999999996</c:v>
                      </c:pt>
                      <c:pt idx="2">
                        <c:v>0.26234999999999992</c:v>
                      </c:pt>
                      <c:pt idx="3">
                        <c:v>0.25445000000000001</c:v>
                      </c:pt>
                      <c:pt idx="4">
                        <c:v>0.24745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'23'!$E$12:$E$16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-2.35</c:v>
                      </c:pt>
                      <c:pt idx="1">
                        <c:v>-3.3</c:v>
                      </c:pt>
                      <c:pt idx="2">
                        <c:v>-3.35</c:v>
                      </c:pt>
                      <c:pt idx="3">
                        <c:v>-3.6500000000000004</c:v>
                      </c:pt>
                      <c:pt idx="4">
                        <c:v>-4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035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44280"/>
        <c:crosses val="autoZero"/>
        <c:crossBetween val="midCat"/>
      </c:valAx>
      <c:valAx>
        <c:axId val="2120344280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558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'23'!$G$7:$G$15</c:f>
              <c:numCache>
                <c:formatCode>0.0000</c:formatCode>
                <c:ptCount val="9"/>
                <c:pt idx="0">
                  <c:v>0.983847220159728</c:v>
                </c:pt>
                <c:pt idx="1">
                  <c:v>0.976220497522831</c:v>
                </c:pt>
                <c:pt idx="2">
                  <c:v>0.961983948600623</c:v>
                </c:pt>
                <c:pt idx="3">
                  <c:v>0.946052572425771</c:v>
                </c:pt>
                <c:pt idx="4">
                  <c:v>0.935036195283586</c:v>
                </c:pt>
                <c:pt idx="5">
                  <c:v>0.918901439838418</c:v>
                </c:pt>
                <c:pt idx="6">
                  <c:v>0.905037752911791</c:v>
                </c:pt>
                <c:pt idx="7">
                  <c:v>0.889275859462203</c:v>
                </c:pt>
                <c:pt idx="8">
                  <c:v>0.862497588870432</c:v>
                </c:pt>
              </c:numCache>
            </c:numRef>
          </c:xVal>
          <c:yVal>
            <c:numRef>
              <c:f>'23'!$I$7:$I$15</c:f>
              <c:numCache>
                <c:formatCode>0.00</c:formatCode>
                <c:ptCount val="9"/>
                <c:pt idx="0">
                  <c:v>2.755537085692746</c:v>
                </c:pt>
                <c:pt idx="1">
                  <c:v>2.668584694020433</c:v>
                </c:pt>
                <c:pt idx="2">
                  <c:v>2.252109135992217</c:v>
                </c:pt>
                <c:pt idx="3">
                  <c:v>1.866179364449436</c:v>
                </c:pt>
                <c:pt idx="4">
                  <c:v>1.519348113032193</c:v>
                </c:pt>
                <c:pt idx="5">
                  <c:v>1.200276625628465</c:v>
                </c:pt>
                <c:pt idx="6">
                  <c:v>0.322891461137372</c:v>
                </c:pt>
                <c:pt idx="7">
                  <c:v>0.359142905353156</c:v>
                </c:pt>
                <c:pt idx="8">
                  <c:v>0.215489973672479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'23'!$G$16:$G$21</c:f>
              <c:numCache>
                <c:formatCode>0.0000</c:formatCode>
                <c:ptCount val="6"/>
                <c:pt idx="0">
                  <c:v>0.838770007333418</c:v>
                </c:pt>
                <c:pt idx="1">
                  <c:v>0.811822254016382</c:v>
                </c:pt>
                <c:pt idx="2">
                  <c:v>0.765892435469735</c:v>
                </c:pt>
                <c:pt idx="3">
                  <c:v>0.736232958548468</c:v>
                </c:pt>
                <c:pt idx="4">
                  <c:v>0.713013825187248</c:v>
                </c:pt>
                <c:pt idx="5">
                  <c:v>0.679964693760694</c:v>
                </c:pt>
              </c:numCache>
            </c:numRef>
          </c:xVal>
          <c:yVal>
            <c:numRef>
              <c:f>'23'!$I$16:$I$21</c:f>
              <c:numCache>
                <c:formatCode>0.00</c:formatCode>
                <c:ptCount val="6"/>
                <c:pt idx="0">
                  <c:v>0.015466443084823</c:v>
                </c:pt>
                <c:pt idx="1">
                  <c:v>-0.0494384153094502</c:v>
                </c:pt>
                <c:pt idx="2">
                  <c:v>0.00871905457600341</c:v>
                </c:pt>
                <c:pt idx="3">
                  <c:v>0.0743471226549701</c:v>
                </c:pt>
                <c:pt idx="4">
                  <c:v>-0.0250690289445616</c:v>
                </c:pt>
                <c:pt idx="5">
                  <c:v>-0.026076170705247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51640"/>
        <c:axId val="2120247368"/>
      </c:scatterChart>
      <c:valAx>
        <c:axId val="2120251640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247368"/>
        <c:crosses val="autoZero"/>
        <c:crossBetween val="midCat"/>
      </c:valAx>
      <c:valAx>
        <c:axId val="2120247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251640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8681102362205"/>
          <c:y val="0.0299225464464001"/>
          <c:w val="0.820623578302712"/>
          <c:h val="0.811716458236838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-0.759435476815398"/>
                  <c:y val="-0.15010265494012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'23'!$H$7:$H$15</c:f>
              <c:numCache>
                <c:formatCode>0.00</c:formatCode>
                <c:ptCount val="9"/>
                <c:pt idx="0">
                  <c:v>-3.245537085692746</c:v>
                </c:pt>
                <c:pt idx="1">
                  <c:v>-3.278584694020433</c:v>
                </c:pt>
                <c:pt idx="2">
                  <c:v>-3.342109135992218</c:v>
                </c:pt>
                <c:pt idx="3">
                  <c:v>-3.416179364449436</c:v>
                </c:pt>
                <c:pt idx="4">
                  <c:v>-3.469348113032193</c:v>
                </c:pt>
                <c:pt idx="5">
                  <c:v>-3.550276625628465</c:v>
                </c:pt>
                <c:pt idx="6">
                  <c:v>-3.622891461137372</c:v>
                </c:pt>
                <c:pt idx="7">
                  <c:v>-3.709142905353156</c:v>
                </c:pt>
                <c:pt idx="8">
                  <c:v>-3.865489973672479</c:v>
                </c:pt>
              </c:numCache>
            </c:numRef>
          </c:xVal>
          <c:yVal>
            <c:numRef>
              <c:f>'23'!$I$7:$I$15</c:f>
              <c:numCache>
                <c:formatCode>0.00</c:formatCode>
                <c:ptCount val="9"/>
                <c:pt idx="0">
                  <c:v>2.755537085692746</c:v>
                </c:pt>
                <c:pt idx="1">
                  <c:v>2.668584694020433</c:v>
                </c:pt>
                <c:pt idx="2">
                  <c:v>2.252109135992217</c:v>
                </c:pt>
                <c:pt idx="3">
                  <c:v>1.866179364449436</c:v>
                </c:pt>
                <c:pt idx="4">
                  <c:v>1.519348113032193</c:v>
                </c:pt>
                <c:pt idx="5">
                  <c:v>1.200276625628465</c:v>
                </c:pt>
                <c:pt idx="6">
                  <c:v>0.322891461137372</c:v>
                </c:pt>
                <c:pt idx="7">
                  <c:v>0.359142905353156</c:v>
                </c:pt>
                <c:pt idx="8">
                  <c:v>0.215489973672479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72-4354-B02F-2A1AB2316147}"/>
            </c:ext>
          </c:extLst>
        </c:ser>
        <c:ser>
          <c:idx val="1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'23'!$H$16:$H$21</c:f>
              <c:numCache>
                <c:formatCode>0.00</c:formatCode>
                <c:ptCount val="6"/>
                <c:pt idx="0">
                  <c:v>-4.015466443084823</c:v>
                </c:pt>
                <c:pt idx="1">
                  <c:v>-4.20056158469055</c:v>
                </c:pt>
                <c:pt idx="2">
                  <c:v>-4.558719054576003</c:v>
                </c:pt>
                <c:pt idx="3">
                  <c:v>-4.82434712265497</c:v>
                </c:pt>
                <c:pt idx="4">
                  <c:v>-5.054930971055438</c:v>
                </c:pt>
                <c:pt idx="5">
                  <c:v>-5.423923829294753</c:v>
                </c:pt>
              </c:numCache>
            </c:numRef>
          </c:xVal>
          <c:yVal>
            <c:numRef>
              <c:f>'23'!$I$16:$I$21</c:f>
              <c:numCache>
                <c:formatCode>0.00</c:formatCode>
                <c:ptCount val="6"/>
                <c:pt idx="0">
                  <c:v>0.015466443084823</c:v>
                </c:pt>
                <c:pt idx="1">
                  <c:v>-0.0494384153094502</c:v>
                </c:pt>
                <c:pt idx="2">
                  <c:v>0.00871905457600341</c:v>
                </c:pt>
                <c:pt idx="3">
                  <c:v>0.0743471226549701</c:v>
                </c:pt>
                <c:pt idx="4">
                  <c:v>-0.0250690289445616</c:v>
                </c:pt>
                <c:pt idx="5">
                  <c:v>-0.026076170705247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72-4354-B02F-2A1AB2316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44392"/>
        <c:axId val="2142352744"/>
      </c:scatterChart>
      <c:valAx>
        <c:axId val="2142344392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s (MPa)</a:t>
                </a:r>
              </a:p>
            </c:rich>
          </c:tx>
          <c:layout>
            <c:manualLayout>
              <c:xMode val="edge"/>
              <c:yMode val="edge"/>
              <c:x val="0.371104330708661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352744"/>
        <c:crosses val="autoZero"/>
        <c:crossBetween val="midCat"/>
      </c:valAx>
      <c:valAx>
        <c:axId val="214235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95086832895888"/>
              <c:y val="0.3757545931758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2344392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030991860949"/>
          <c:y val="0.119327540695337"/>
          <c:w val="0.79259842519685"/>
          <c:h val="0.730070184888861"/>
        </c:manualLayout>
      </c:layout>
      <c:scatterChart>
        <c:scatterStyle val="lineMarker"/>
        <c:varyColors val="0"/>
        <c:ser>
          <c:idx val="0"/>
          <c:order val="0"/>
          <c:tx>
            <c:v>NEWSERIES</c:v>
          </c:tx>
          <c:spPr>
            <a:ln w="3175">
              <a:solidFill>
                <a:schemeClr val="tx1"/>
              </a:solidFill>
              <a:prstDash val="solid"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'25'!$F$6:$F$13</c:f>
              <c:numCache>
                <c:formatCode>0.0000</c:formatCode>
                <c:ptCount val="8"/>
                <c:pt idx="0">
                  <c:v>0.0074769994835776</c:v>
                </c:pt>
                <c:pt idx="1">
                  <c:v>0.0181792099700605</c:v>
                </c:pt>
                <c:pt idx="2">
                  <c:v>0.0373361667408649</c:v>
                </c:pt>
                <c:pt idx="3">
                  <c:v>0.0584195213992362</c:v>
                </c:pt>
                <c:pt idx="4">
                  <c:v>0.0845329149862545</c:v>
                </c:pt>
                <c:pt idx="5">
                  <c:v>0.110753330678137</c:v>
                </c:pt>
                <c:pt idx="6">
                  <c:v>0.132799884280292</c:v>
                </c:pt>
                <c:pt idx="7">
                  <c:v>0.151314708421907</c:v>
                </c:pt>
              </c:numCache>
            </c:numRef>
          </c:xVal>
          <c:yVal>
            <c:numRef>
              <c:f>'25'!$B$6:$B$13</c:f>
              <c:numCache>
                <c:formatCode>0.00</c:formatCode>
                <c:ptCount val="8"/>
                <c:pt idx="0">
                  <c:v>3.448275862068966</c:v>
                </c:pt>
                <c:pt idx="1">
                  <c:v>2.040816326530612</c:v>
                </c:pt>
                <c:pt idx="2">
                  <c:v>1.176470588235294</c:v>
                </c:pt>
                <c:pt idx="3">
                  <c:v>0.689655172413793</c:v>
                </c:pt>
                <c:pt idx="4">
                  <c:v>0.416666666666667</c:v>
                </c:pt>
                <c:pt idx="5">
                  <c:v>0.333333333333333</c:v>
                </c:pt>
                <c:pt idx="6">
                  <c:v>0.277777777777778</c:v>
                </c:pt>
                <c:pt idx="7">
                  <c:v>0.256410256410256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70-4EA1-8AB5-D6C231119AE0}"/>
            </c:ext>
          </c:extLst>
        </c:ser>
        <c:ser>
          <c:idx val="1"/>
          <c:order val="1"/>
          <c:tx>
            <c:v>NEWSERIES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inear"/>
            <c:forward val="0.05"/>
            <c:backward val="0.1"/>
            <c:dispRSqr val="1"/>
            <c:dispEq val="0"/>
            <c:trendlineLbl>
              <c:layout>
                <c:manualLayout>
                  <c:x val="0.366199475065617"/>
                  <c:y val="-0.751833732180536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'25'!$F$14:$F$17</c:f>
              <c:numCache>
                <c:formatCode>0.0000</c:formatCode>
                <c:ptCount val="4"/>
                <c:pt idx="0">
                  <c:v>0.174003394653251</c:v>
                </c:pt>
                <c:pt idx="1">
                  <c:v>0.194872705101893</c:v>
                </c:pt>
                <c:pt idx="2">
                  <c:v>0.231795331280259</c:v>
                </c:pt>
                <c:pt idx="3">
                  <c:v>0.281453587937539</c:v>
                </c:pt>
              </c:numCache>
            </c:numRef>
          </c:xVal>
          <c:yVal>
            <c:numRef>
              <c:f>'25'!$B$14:$B$17</c:f>
              <c:numCache>
                <c:formatCode>0.00</c:formatCode>
                <c:ptCount val="4"/>
                <c:pt idx="0">
                  <c:v>0.240963855421687</c:v>
                </c:pt>
                <c:pt idx="1">
                  <c:v>0.22883295194508</c:v>
                </c:pt>
                <c:pt idx="2">
                  <c:v>0.21978021978022</c:v>
                </c:pt>
                <c:pt idx="3">
                  <c:v>0.198019801980198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070-4EA1-8AB5-D6C23111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52408"/>
        <c:axId val="2126347928"/>
      </c:scatterChart>
      <c:valAx>
        <c:axId val="212635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1 – RWC (decimal)</a:t>
                </a:r>
              </a:p>
            </c:rich>
          </c:tx>
          <c:layout>
            <c:manualLayout>
              <c:xMode val="edge"/>
              <c:yMode val="edge"/>
              <c:x val="0.404429507287199"/>
              <c:y val="0.925958942632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347928"/>
        <c:crosses val="autoZero"/>
        <c:crossBetween val="midCat"/>
      </c:valAx>
      <c:valAx>
        <c:axId val="2126347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-1/Ψ (MPa</a:t>
                </a:r>
                <a:r>
                  <a:rPr lang="en-US" sz="1200" b="1" i="0" u="none" strike="noStrike" baseline="30000">
                    <a:solidFill>
                      <a:srgbClr val="000000"/>
                    </a:solidFill>
                    <a:latin typeface="Calibri"/>
                  </a:rPr>
                  <a:t>-1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0203258434159145"/>
              <c:y val="0.3006046119235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3524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3" l="0.700000000000001" r="0.700000000000001" t="0.750000000000003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150538887888"/>
          <c:y val="0.200268698807015"/>
          <c:w val="0.751888598043683"/>
          <c:h val="0.770254281595082"/>
        </c:manualLayout>
      </c:layout>
      <c:scatterChart>
        <c:scatterStyle val="lineMarker"/>
        <c:varyColors val="0"/>
        <c:ser>
          <c:idx val="2"/>
          <c:order val="0"/>
          <c:tx>
            <c:v>NEWSERIES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0817674827725379"/>
                  <c:y val="-0.400696226029844"/>
                </c:manualLayout>
              </c:layout>
              <c:numFmt formatCode="General" sourceLinked="0"/>
            </c:trendlineLbl>
          </c:trendline>
          <c:xVal>
            <c:numRef>
              <c:f>'25'!$D$6:$D$13</c:f>
              <c:numCache>
                <c:formatCode>0.0000</c:formatCode>
                <c:ptCount val="8"/>
                <c:pt idx="0">
                  <c:v>0.4637</c:v>
                </c:pt>
                <c:pt idx="1">
                  <c:v>0.4587</c:v>
                </c:pt>
                <c:pt idx="2">
                  <c:v>0.44975</c:v>
                </c:pt>
                <c:pt idx="3">
                  <c:v>0.4399</c:v>
                </c:pt>
                <c:pt idx="4">
                  <c:v>0.4277</c:v>
                </c:pt>
                <c:pt idx="5">
                  <c:v>0.41545</c:v>
                </c:pt>
                <c:pt idx="6">
                  <c:v>0.40515</c:v>
                </c:pt>
                <c:pt idx="7">
                  <c:v>0.3965</c:v>
                </c:pt>
              </c:numCache>
            </c:numRef>
          </c:xVal>
          <c:yVal>
            <c:numRef>
              <c:f>'25'!$E$6:$E$13</c:f>
              <c:numCache>
                <c:formatCode>0.00</c:formatCode>
                <c:ptCount val="8"/>
                <c:pt idx="0">
                  <c:v>-0.29</c:v>
                </c:pt>
                <c:pt idx="1">
                  <c:v>-0.49</c:v>
                </c:pt>
                <c:pt idx="2">
                  <c:v>-0.85</c:v>
                </c:pt>
                <c:pt idx="3">
                  <c:v>-1.45</c:v>
                </c:pt>
                <c:pt idx="4">
                  <c:v>-2.4</c:v>
                </c:pt>
                <c:pt idx="5">
                  <c:v>-3.0</c:v>
                </c:pt>
                <c:pt idx="6">
                  <c:v>-3.6</c:v>
                </c:pt>
                <c:pt idx="7">
                  <c:v>-3.899999999999999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FF-4D05-881A-C058EDEE8C55}"/>
            </c:ext>
          </c:extLst>
        </c:ser>
        <c:ser>
          <c:idx val="3"/>
          <c:order val="1"/>
          <c:tx>
            <c:v>SeriesPt2</c:v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'25'!$D$14:$D$17</c:f>
              <c:numCache>
                <c:formatCode>0.0000</c:formatCode>
                <c:ptCount val="4"/>
                <c:pt idx="0">
                  <c:v>0.3859</c:v>
                </c:pt>
                <c:pt idx="1">
                  <c:v>0.37615</c:v>
                </c:pt>
                <c:pt idx="2">
                  <c:v>0.3589</c:v>
                </c:pt>
                <c:pt idx="3">
                  <c:v>0.3357</c:v>
                </c:pt>
              </c:numCache>
            </c:numRef>
          </c:xVal>
          <c:yVal>
            <c:numRef>
              <c:f>'25'!$E$14:$E$17</c:f>
              <c:numCache>
                <c:formatCode>0.00</c:formatCode>
                <c:ptCount val="4"/>
                <c:pt idx="0">
                  <c:v>-4.15</c:v>
                </c:pt>
                <c:pt idx="1">
                  <c:v>-4.37</c:v>
                </c:pt>
                <c:pt idx="2">
                  <c:v>-4.55</c:v>
                </c:pt>
                <c:pt idx="3">
                  <c:v>-5.05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8FF-4D05-881A-C058EDEE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91272"/>
        <c:axId val="21262773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>
                    <a:noFill/>
                  </a:ln>
                </c:spPr>
                <c:marker>
                  <c:symbol val="circle"/>
                  <c:size val="8"/>
                  <c:spPr>
                    <a:solidFill>
                      <a:srgbClr val="000000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trendline>
                  <c:spPr>
                    <a:ln w="25400">
                      <a:solidFill>
                        <a:srgbClr val="000000"/>
                      </a:solidFill>
                      <a:prstDash val="solid"/>
                    </a:ln>
                  </c:spPr>
                  <c:trendlineType val="linear"/>
                  <c:dispRSqr val="1"/>
                  <c:dispEq val="0"/>
                  <c:trendlineLbl>
                    <c:layout>
                      <c:manualLayout>
                        <c:x val="0.11662051618547682"/>
                        <c:y val="0.70295468581133236"/>
                      </c:manualLayout>
                    </c:layout>
                    <c:numFmt formatCode="0.0000" sourceLinked="0"/>
                    <c:spPr>
                      <a:noFill/>
                      <a:ln w="25400">
                        <a:noFill/>
                      </a:ln>
                    </c:spPr>
                    <c:txPr>
                      <a:bodyPr/>
                      <a:lstStyle/>
                      <a:p>
                        <a:pPr>
                          <a:defRPr sz="1200" b="0" i="0" u="none" strike="noStrike" baseline="0">
                            <a:solidFill>
                              <a:srgbClr val="000000"/>
                            </a:solidFill>
                            <a:latin typeface="Calibri"/>
                            <a:ea typeface="Calibri"/>
                            <a:cs typeface="Calibri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'25'!$D$5:$D$11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0.46934999999999993</c:v>
                      </c:pt>
                      <c:pt idx="1">
                        <c:v>0.4637</c:v>
                      </c:pt>
                      <c:pt idx="2">
                        <c:v>0.4587</c:v>
                      </c:pt>
                      <c:pt idx="3">
                        <c:v>0.44974999999999998</c:v>
                      </c:pt>
                      <c:pt idx="4">
                        <c:v>0.43989999999999996</c:v>
                      </c:pt>
                      <c:pt idx="5">
                        <c:v>0.42769999999999997</c:v>
                      </c:pt>
                      <c:pt idx="6">
                        <c:v>0.4154500000000001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'25'!$E$5:$E$11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-0.15</c:v>
                      </c:pt>
                      <c:pt idx="1">
                        <c:v>-0.28999999999999998</c:v>
                      </c:pt>
                      <c:pt idx="2">
                        <c:v>-0.49</c:v>
                      </c:pt>
                      <c:pt idx="3">
                        <c:v>-0.85</c:v>
                      </c:pt>
                      <c:pt idx="4">
                        <c:v>-1.45</c:v>
                      </c:pt>
                      <c:pt idx="5">
                        <c:v>-2.4</c:v>
                      </c:pt>
                      <c:pt idx="6">
                        <c:v>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2A73-451E-A13B-A08D0F4935AD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>
                    <a:noFill/>
                  </a:ln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6350">
                      <a:noFill/>
                    </a:ln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'25'!$D$12:$D$16</c15:sqref>
                        </c15:formulaRef>
                      </c:ext>
                    </c:extLst>
                    <c:numCache>
                      <c:formatCode>0.0000</c:formatCode>
                      <c:ptCount val="5"/>
                      <c:pt idx="0">
                        <c:v>0.40515000000000001</c:v>
                      </c:pt>
                      <c:pt idx="1">
                        <c:v>0.39650000000000007</c:v>
                      </c:pt>
                      <c:pt idx="2">
                        <c:v>0.38589999999999991</c:v>
                      </c:pt>
                      <c:pt idx="3">
                        <c:v>0.37614999999999998</c:v>
                      </c:pt>
                      <c:pt idx="4">
                        <c:v>0.3589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'25'!$E$12:$E$16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-3.5999999999999996</c:v>
                      </c:pt>
                      <c:pt idx="1">
                        <c:v>-3.8999999999999995</c:v>
                      </c:pt>
                      <c:pt idx="2">
                        <c:v>-4.1500000000000004</c:v>
                      </c:pt>
                      <c:pt idx="3">
                        <c:v>-4.37</c:v>
                      </c:pt>
                      <c:pt idx="4">
                        <c:v>-4.55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A73-451E-A13B-A08D0F4935AD}"/>
                  </c:ext>
                </c:extLst>
              </c15:ser>
            </c15:filteredScatterSeries>
          </c:ext>
        </c:extLst>
      </c:scatterChart>
      <c:valAx>
        <c:axId val="212629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H</a:t>
                </a:r>
                <a:r>
                  <a:rPr lang="en-US" sz="1200" b="1" i="0" u="none" strike="noStrike" baseline="-25000">
                    <a:solidFill>
                      <a:srgbClr val="000000"/>
                    </a:solidFill>
                    <a:latin typeface="Calibri"/>
                  </a:rPr>
                  <a:t>2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O mass (g)</a:t>
                </a:r>
              </a:p>
            </c:rich>
          </c:tx>
          <c:layout>
            <c:manualLayout>
              <c:xMode val="edge"/>
              <c:yMode val="edge"/>
              <c:x val="0.471559865992361"/>
              <c:y val="0.01488126484189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in"/>
        <c:minorTickMark val="in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277352"/>
        <c:crosses val="autoZero"/>
        <c:crossBetween val="midCat"/>
      </c:valAx>
      <c:valAx>
        <c:axId val="2126277352"/>
        <c:scaling>
          <c:orientation val="minMax"/>
          <c:max val="0.0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 (MPa)</a:t>
                </a:r>
              </a:p>
            </c:rich>
          </c:tx>
          <c:layout>
            <c:manualLayout>
              <c:xMode val="edge"/>
              <c:yMode val="edge"/>
              <c:x val="0.030488871817852"/>
              <c:y val="0.4523950131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291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940069991251"/>
          <c:y val="0.0299225464464001"/>
          <c:w val="0.820623578302712"/>
          <c:h val="0.80763149091657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layout>
                <c:manualLayout>
                  <c:x val="0.274037401574803"/>
                  <c:y val="-0.123186249802587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'25'!$G$6:$G$13</c:f>
              <c:numCache>
                <c:formatCode>0.0000</c:formatCode>
                <c:ptCount val="8"/>
                <c:pt idx="0">
                  <c:v>0.992523000516422</c:v>
                </c:pt>
                <c:pt idx="1">
                  <c:v>0.981820790029939</c:v>
                </c:pt>
                <c:pt idx="2">
                  <c:v>0.962663833259135</c:v>
                </c:pt>
                <c:pt idx="3">
                  <c:v>0.941580478600764</c:v>
                </c:pt>
                <c:pt idx="4">
                  <c:v>0.915467085013745</c:v>
                </c:pt>
                <c:pt idx="5">
                  <c:v>0.889246669321863</c:v>
                </c:pt>
                <c:pt idx="6">
                  <c:v>0.867200115719708</c:v>
                </c:pt>
                <c:pt idx="7">
                  <c:v>0.848685291578093</c:v>
                </c:pt>
              </c:numCache>
            </c:numRef>
          </c:xVal>
          <c:yVal>
            <c:numRef>
              <c:f>'25'!$I$6:$I$13</c:f>
              <c:numCache>
                <c:formatCode>0.00</c:formatCode>
                <c:ptCount val="8"/>
                <c:pt idx="0">
                  <c:v>3.000807981259637</c:v>
                </c:pt>
                <c:pt idx="1">
                  <c:v>2.846015293957855</c:v>
                </c:pt>
                <c:pt idx="2">
                  <c:v>2.570116074472809</c:v>
                </c:pt>
                <c:pt idx="3">
                  <c:v>2.067715185540362</c:v>
                </c:pt>
                <c:pt idx="4">
                  <c:v>1.246604612723425</c:v>
                </c:pt>
                <c:pt idx="5">
                  <c:v>0.785888439478325</c:v>
                </c:pt>
                <c:pt idx="6">
                  <c:v>0.311508030614096</c:v>
                </c:pt>
                <c:pt idx="7">
                  <c:v>0.123628875634518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A8-4AC6-8902-3C9D6DD54E8B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6350">
                <a:noFill/>
              </a:ln>
            </c:spPr>
          </c:marker>
          <c:xVal>
            <c:numRef>
              <c:f>'25'!$G$14:$G$17</c:f>
              <c:numCache>
                <c:formatCode>0.0000</c:formatCode>
                <c:ptCount val="4"/>
                <c:pt idx="0">
                  <c:v>0.825996605346749</c:v>
                </c:pt>
                <c:pt idx="1">
                  <c:v>0.805127294898107</c:v>
                </c:pt>
                <c:pt idx="2">
                  <c:v>0.768204668719741</c:v>
                </c:pt>
                <c:pt idx="3">
                  <c:v>0.718546412062461</c:v>
                </c:pt>
              </c:numCache>
            </c:numRef>
          </c:xVal>
          <c:yVal>
            <c:numRef>
              <c:f>'25'!$I$14:$I$17</c:f>
              <c:numCache>
                <c:formatCode>0.00</c:formatCode>
                <c:ptCount val="4"/>
                <c:pt idx="0">
                  <c:v>0.0201092099782105</c:v>
                </c:pt>
                <c:pt idx="1">
                  <c:v>-0.0554135860014213</c:v>
                </c:pt>
                <c:pt idx="2">
                  <c:v>0.0463255405923837</c:v>
                </c:pt>
                <c:pt idx="3">
                  <c:v>-0.011148851938831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A8-4AC6-8902-3C9D6DD5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221464"/>
        <c:axId val="2126207592"/>
      </c:scatterChart>
      <c:valAx>
        <c:axId val="2126221464"/>
        <c:scaling>
          <c:orientation val="minMax"/>
        </c:scaling>
        <c:delete val="0"/>
        <c:axPos val="b"/>
        <c:title>
          <c:tx>
            <c:rich>
              <a:bodyPr anchor="ctr" anchorCtr="0"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RWC (decimal)</a:t>
                </a:r>
              </a:p>
            </c:rich>
          </c:tx>
          <c:layout>
            <c:manualLayout>
              <c:xMode val="edge"/>
              <c:yMode val="edge"/>
              <c:x val="0.443326552930884"/>
              <c:y val="0.92523287530235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207592"/>
        <c:crosses val="autoZero"/>
        <c:crossBetween val="midCat"/>
      </c:valAx>
      <c:valAx>
        <c:axId val="212620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l-GR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Ψ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Calibri"/>
                  </a:rPr>
                  <a:t>p (MPa)</a:t>
                </a:r>
              </a:p>
            </c:rich>
          </c:tx>
          <c:layout>
            <c:manualLayout>
              <c:xMode val="edge"/>
              <c:yMode val="edge"/>
              <c:x val="0.000868328958880069"/>
              <c:y val="0.3594147238948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221464"/>
        <c:crosses val="autoZero"/>
        <c:crossBetween val="midCat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200" verticalDpi="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4" Type="http://schemas.openxmlformats.org/officeDocument/2006/relationships/chart" Target="../charts/chart88.xml"/><Relationship Id="rId1" Type="http://schemas.openxmlformats.org/officeDocument/2006/relationships/chart" Target="../charts/chart85.xml"/><Relationship Id="rId2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4" Type="http://schemas.openxmlformats.org/officeDocument/2006/relationships/chart" Target="../charts/chart92.xml"/><Relationship Id="rId1" Type="http://schemas.openxmlformats.org/officeDocument/2006/relationships/chart" Target="../charts/chart89.xml"/><Relationship Id="rId2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1" Type="http://schemas.openxmlformats.org/officeDocument/2006/relationships/chart" Target="../charts/chart93.xml"/><Relationship Id="rId2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9.xml"/><Relationship Id="rId4" Type="http://schemas.openxmlformats.org/officeDocument/2006/relationships/chart" Target="../charts/chart100.xml"/><Relationship Id="rId1" Type="http://schemas.openxmlformats.org/officeDocument/2006/relationships/chart" Target="../charts/chart97.xml"/><Relationship Id="rId2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1" Type="http://schemas.openxmlformats.org/officeDocument/2006/relationships/chart" Target="../charts/chart101.xml"/><Relationship Id="rId2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4" Type="http://schemas.openxmlformats.org/officeDocument/2006/relationships/chart" Target="../charts/chart108.xml"/><Relationship Id="rId1" Type="http://schemas.openxmlformats.org/officeDocument/2006/relationships/chart" Target="../charts/chart105.xml"/><Relationship Id="rId2" Type="http://schemas.openxmlformats.org/officeDocument/2006/relationships/chart" Target="../charts/chart10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</xdr:row>
      <xdr:rowOff>0</xdr:rowOff>
    </xdr:from>
    <xdr:to>
      <xdr:col>22</xdr:col>
      <xdr:colOff>481853</xdr:colOff>
      <xdr:row>20</xdr:row>
      <xdr:rowOff>195431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-1</xdr:colOff>
      <xdr:row>7</xdr:row>
      <xdr:rowOff>0</xdr:rowOff>
    </xdr:from>
    <xdr:to>
      <xdr:col>16</xdr:col>
      <xdr:colOff>481852</xdr:colOff>
      <xdr:row>20</xdr:row>
      <xdr:rowOff>195431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22</xdr:col>
      <xdr:colOff>481853</xdr:colOff>
      <xdr:row>42</xdr:row>
      <xdr:rowOff>195430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481853</xdr:colOff>
      <xdr:row>42</xdr:row>
      <xdr:rowOff>195430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abSelected="1" workbookViewId="0">
      <selection activeCell="A5" sqref="A5"/>
    </sheetView>
  </sheetViews>
  <sheetFormatPr baseColWidth="10" defaultColWidth="8.83203125" defaultRowHeight="12" x14ac:dyDescent="0"/>
  <cols>
    <col min="3" max="5" width="8.83203125" style="120"/>
    <col min="6" max="6" width="22.33203125" bestFit="1" customWidth="1"/>
  </cols>
  <sheetData>
    <row r="1" spans="1:34" ht="16">
      <c r="F1" s="1"/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6</v>
      </c>
      <c r="N1" s="1" t="s">
        <v>7</v>
      </c>
      <c r="O1" s="1" t="s">
        <v>7</v>
      </c>
      <c r="P1" s="1" t="s">
        <v>6</v>
      </c>
      <c r="Q1" s="1" t="s">
        <v>6</v>
      </c>
      <c r="R1" s="2" t="s">
        <v>8</v>
      </c>
      <c r="S1" s="2" t="s">
        <v>9</v>
      </c>
      <c r="T1" s="2" t="s">
        <v>10</v>
      </c>
      <c r="U1" s="1" t="s">
        <v>11</v>
      </c>
      <c r="V1" s="1" t="s">
        <v>12</v>
      </c>
      <c r="W1" s="1" t="s">
        <v>11</v>
      </c>
      <c r="X1" s="1" t="s">
        <v>12</v>
      </c>
      <c r="Y1" s="2" t="s">
        <v>8</v>
      </c>
      <c r="Z1" s="2" t="s">
        <v>9</v>
      </c>
      <c r="AA1" s="2" t="s">
        <v>10</v>
      </c>
      <c r="AB1" s="1" t="s">
        <v>13</v>
      </c>
      <c r="AC1" s="1" t="s">
        <v>14</v>
      </c>
      <c r="AD1" s="1" t="s">
        <v>14</v>
      </c>
      <c r="AE1" s="76"/>
      <c r="AF1" s="2" t="s">
        <v>80</v>
      </c>
      <c r="AG1" s="2" t="s">
        <v>80</v>
      </c>
    </row>
    <row r="2" spans="1:34" ht="16">
      <c r="A2" t="s">
        <v>135</v>
      </c>
      <c r="B2" t="s">
        <v>111</v>
      </c>
      <c r="C2" s="120" t="s">
        <v>110</v>
      </c>
      <c r="D2" s="120" t="s">
        <v>130</v>
      </c>
      <c r="E2" s="120" t="s">
        <v>38</v>
      </c>
      <c r="F2" s="1" t="s">
        <v>15</v>
      </c>
      <c r="G2" s="1" t="s">
        <v>16</v>
      </c>
      <c r="H2" s="1" t="s">
        <v>17</v>
      </c>
      <c r="I2" s="1" t="s">
        <v>18</v>
      </c>
      <c r="J2" s="4" t="s">
        <v>19</v>
      </c>
      <c r="K2" s="4" t="s">
        <v>20</v>
      </c>
      <c r="L2" s="2" t="s">
        <v>21</v>
      </c>
      <c r="M2" s="2" t="s">
        <v>22</v>
      </c>
      <c r="N2" s="5" t="s">
        <v>23</v>
      </c>
      <c r="O2" s="5" t="s">
        <v>24</v>
      </c>
      <c r="P2" s="5" t="s">
        <v>66</v>
      </c>
      <c r="Q2" s="2" t="s">
        <v>65</v>
      </c>
      <c r="R2" s="2" t="s">
        <v>25</v>
      </c>
      <c r="S2" s="2" t="s">
        <v>26</v>
      </c>
      <c r="T2" s="2" t="s">
        <v>27</v>
      </c>
      <c r="U2" s="2" t="s">
        <v>28</v>
      </c>
      <c r="V2" s="2" t="s">
        <v>29</v>
      </c>
      <c r="W2" s="2" t="s">
        <v>30</v>
      </c>
      <c r="X2" s="2" t="s">
        <v>31</v>
      </c>
      <c r="Y2" s="2" t="s">
        <v>32</v>
      </c>
      <c r="Z2" s="2" t="s">
        <v>33</v>
      </c>
      <c r="AA2" s="2" t="s">
        <v>34</v>
      </c>
      <c r="AB2" s="2" t="s">
        <v>35</v>
      </c>
      <c r="AC2" s="4" t="s">
        <v>36</v>
      </c>
      <c r="AD2" s="1" t="s">
        <v>37</v>
      </c>
      <c r="AE2" s="1" t="s">
        <v>38</v>
      </c>
      <c r="AF2" s="2" t="s">
        <v>78</v>
      </c>
      <c r="AG2" s="7" t="s">
        <v>79</v>
      </c>
      <c r="AH2" s="4" t="s">
        <v>134</v>
      </c>
    </row>
    <row r="3" spans="1:34" ht="14">
      <c r="A3">
        <v>3</v>
      </c>
      <c r="B3" t="s">
        <v>114</v>
      </c>
      <c r="C3" s="120" t="s">
        <v>112</v>
      </c>
      <c r="F3" s="26" t="str">
        <f>'1'!A$3</f>
        <v>3-1 22JUN2016</v>
      </c>
      <c r="G3" s="26">
        <f>'1'!B$3</f>
        <v>0.4</v>
      </c>
      <c r="H3" s="26">
        <f>'1'!C$3</f>
        <v>5.1000000000000004E-3</v>
      </c>
      <c r="I3" s="26">
        <f>'1'!D$3</f>
        <v>2</v>
      </c>
      <c r="J3" s="26">
        <f ca="1">'1'!E$3</f>
        <v>2.6623155774035498</v>
      </c>
      <c r="K3" s="26">
        <f ca="1">'1'!F$3</f>
        <v>0.12456080451011871</v>
      </c>
      <c r="L3" s="26">
        <f ca="1">'1'!G$3</f>
        <v>-3.3219249281948393</v>
      </c>
      <c r="M3" s="26">
        <f ca="1">'1'!H$3</f>
        <v>-3.7439715099208577</v>
      </c>
      <c r="N3" s="26">
        <f ca="1">'1'!I$3</f>
        <v>0.89967603276971642</v>
      </c>
      <c r="O3" s="26">
        <f ca="1">'1'!J$3</f>
        <v>0.88540155872945125</v>
      </c>
      <c r="P3" s="26">
        <f ca="1">'1'!K$3</f>
        <v>33.091583600912841</v>
      </c>
      <c r="Q3" s="26">
        <f ca="1">'1'!L$3</f>
        <v>28.969669325069287</v>
      </c>
      <c r="R3" s="26">
        <f ca="1">'1'!M$3</f>
        <v>2.6848246726799134E-2</v>
      </c>
      <c r="S3" s="26">
        <f ca="1">'1'!N$3</f>
        <v>7.1478505486731209E-2</v>
      </c>
      <c r="T3" s="26">
        <f ca="1">'1'!O$3</f>
        <v>5.606157293076957</v>
      </c>
      <c r="U3" s="26">
        <f ca="1">'1'!P$3</f>
        <v>0.26709406074410724</v>
      </c>
      <c r="V3" s="26">
        <f ca="1">'1'!Q$3</f>
        <v>20.948553783851551</v>
      </c>
      <c r="W3" s="26">
        <f ca="1">'1'!R$3</f>
        <v>0.2656644906343722</v>
      </c>
      <c r="X3" s="26">
        <f ca="1">'1'!S$3</f>
        <v>20.836430637989974</v>
      </c>
      <c r="Y3" s="26">
        <f ca="1">'1'!T$3</f>
        <v>0.11444274865633251</v>
      </c>
      <c r="Z3" s="26">
        <f ca="1">'1'!U$3</f>
        <v>0.30468271246863321</v>
      </c>
      <c r="AA3" s="26">
        <f ca="1">'1'!V$3</f>
        <v>23.896683330873195</v>
      </c>
      <c r="AB3" s="26">
        <f ca="1">'1'!W$3</f>
        <v>3.1765176844401988</v>
      </c>
      <c r="AC3" s="26">
        <f>'1'!X$3</f>
        <v>0</v>
      </c>
      <c r="AD3" s="26">
        <f>'1'!Y$3</f>
        <v>0</v>
      </c>
      <c r="AE3" s="26">
        <f>'1'!Z$3</f>
        <v>0</v>
      </c>
      <c r="AF3" s="26">
        <f ca="1">'1'!AA$3</f>
        <v>0.31118901804895382</v>
      </c>
      <c r="AG3" s="26">
        <f ca="1">'1'!AB$3</f>
        <v>1.3264674948639819</v>
      </c>
      <c r="AH3" s="26">
        <f ca="1">'1'!$L$6</f>
        <v>34.975549404346225</v>
      </c>
    </row>
    <row r="4" spans="1:34" ht="14">
      <c r="A4">
        <v>5</v>
      </c>
      <c r="B4" t="s">
        <v>114</v>
      </c>
      <c r="C4" s="120" t="s">
        <v>112</v>
      </c>
      <c r="F4" s="71" t="str">
        <f>'2'!A$3</f>
        <v>5-1 22JUN2016</v>
      </c>
      <c r="G4" s="26">
        <f>'2'!B$3</f>
        <v>0.70199999999999996</v>
      </c>
      <c r="H4" s="26">
        <f>'2'!C$3</f>
        <v>8.0000000000000002E-3</v>
      </c>
      <c r="I4" s="26">
        <f>'2'!D$3</f>
        <v>2</v>
      </c>
      <c r="J4" s="26">
        <f>'2'!E$3</f>
        <v>1.0853350285352907</v>
      </c>
      <c r="K4" s="26">
        <f>'2'!F$3</f>
        <v>0.1890254140981969</v>
      </c>
      <c r="L4" s="26">
        <f>'2'!G$3</f>
        <v>-2.8531471478068782</v>
      </c>
      <c r="M4" s="26">
        <f>'2'!H$3</f>
        <v>-3.4124892908841504</v>
      </c>
      <c r="N4" s="26">
        <f>'2'!I$3</f>
        <v>0.86457814718957093</v>
      </c>
      <c r="O4" s="26">
        <f>'2'!J$3</f>
        <v>0.83301344436109526</v>
      </c>
      <c r="P4" s="26">
        <f>'2'!K$3</f>
        <v>21.024261815734018</v>
      </c>
      <c r="Q4" s="26">
        <f>'2'!L$3</f>
        <v>17.050142019905987</v>
      </c>
      <c r="R4" s="26">
        <f>'2'!M$3</f>
        <v>3.9656963168945104E-2</v>
      </c>
      <c r="S4" s="26">
        <f>'2'!N$3</f>
        <v>4.3041091252590008E-2</v>
      </c>
      <c r="T4" s="26">
        <f>'2'!O$3</f>
        <v>3.7768557574147725</v>
      </c>
      <c r="U4" s="26">
        <f>'2'!P$3</f>
        <v>0.14697808048430896</v>
      </c>
      <c r="V4" s="26">
        <f>'2'!Q$3</f>
        <v>12.897326562498112</v>
      </c>
      <c r="W4" s="26">
        <f>'2'!R$3</f>
        <v>0.14611725865925726</v>
      </c>
      <c r="X4" s="26">
        <f>'2'!S$3</f>
        <v>12.821789447349824</v>
      </c>
      <c r="Y4" s="26">
        <f>'2'!T$3</f>
        <v>0.11808031456679102</v>
      </c>
      <c r="Z4" s="26">
        <f>'2'!U$3</f>
        <v>0.12815670157980424</v>
      </c>
      <c r="AA4" s="26">
        <f>'2'!V$3</f>
        <v>11.245750563627821</v>
      </c>
      <c r="AB4" s="26">
        <f>'2'!W$3</f>
        <v>1.0303177419991318</v>
      </c>
      <c r="AC4" s="26">
        <f>'2'!X$3</f>
        <v>0</v>
      </c>
      <c r="AD4" s="26">
        <f>'2'!Y$3</f>
        <v>0</v>
      </c>
      <c r="AE4" s="26">
        <f>'2'!Z$3</f>
        <v>0</v>
      </c>
      <c r="AF4" s="26">
        <f>'2'!AA$3</f>
        <v>0.2096473525482131</v>
      </c>
      <c r="AG4" s="26">
        <f>'2'!AB$3</f>
        <v>0.62423401488224561</v>
      </c>
      <c r="AH4" s="26">
        <f>'2'!$L$6</f>
        <v>33.096312919707977</v>
      </c>
    </row>
    <row r="5" spans="1:34" ht="14">
      <c r="A5">
        <v>4</v>
      </c>
      <c r="B5" t="s">
        <v>114</v>
      </c>
      <c r="C5" s="120" t="s">
        <v>112</v>
      </c>
      <c r="F5" s="71" t="str">
        <f>'3'!A$3</f>
        <v>4-2 22JUN2016</v>
      </c>
      <c r="G5" s="26">
        <f>'3'!B$3</f>
        <v>0.3483</v>
      </c>
      <c r="H5" s="26">
        <f>'3'!C$3</f>
        <v>3.0000000000000001E-3</v>
      </c>
      <c r="I5" s="26">
        <f>'3'!D$3</f>
        <v>2</v>
      </c>
      <c r="J5" s="26">
        <f>'3'!E$3</f>
        <v>1.0274688920159285</v>
      </c>
      <c r="K5" s="26">
        <f>'3'!F$3</f>
        <v>8.0834899650990485E-2</v>
      </c>
      <c r="L5" s="26">
        <f>'3'!G$3</f>
        <v>-3.0840916427550411</v>
      </c>
      <c r="M5" s="26">
        <f>'3'!H$3</f>
        <v>-3.5446852673267752</v>
      </c>
      <c r="N5" s="26">
        <f>'3'!I$3</f>
        <v>0.87742899515479111</v>
      </c>
      <c r="O5" s="26">
        <f>'3'!J$3</f>
        <v>0.86664963149855412</v>
      </c>
      <c r="P5" s="26">
        <f>'3'!K$3</f>
        <v>25.104353686824084</v>
      </c>
      <c r="Q5" s="26">
        <f>'3'!L$3</f>
        <v>23.075045775746688</v>
      </c>
      <c r="R5" s="26">
        <f>'3'!M$3</f>
        <v>3.4612647910548314E-2</v>
      </c>
      <c r="S5" s="26">
        <f>'3'!N$3</f>
        <v>3.5563418998388517E-2</v>
      </c>
      <c r="T5" s="26">
        <f>'3'!O$3</f>
        <v>4.1289129457129077</v>
      </c>
      <c r="U5" s="26">
        <f>'3'!P$3</f>
        <v>0.12593789454158577</v>
      </c>
      <c r="V5" s="26">
        <f>'3'!Q$3</f>
        <v>14.62138955627811</v>
      </c>
      <c r="W5" s="26">
        <f>'3'!R$3</f>
        <v>0.12522662616161809</v>
      </c>
      <c r="X5" s="26">
        <f>'3'!S$3</f>
        <v>14.538811297363859</v>
      </c>
      <c r="Y5" s="26">
        <f>'3'!T$3</f>
        <v>0.15310294334679164</v>
      </c>
      <c r="Z5" s="26">
        <f>'3'!U$3</f>
        <v>0.15730851156490547</v>
      </c>
      <c r="AA5" s="26">
        <f>'3'!V$3</f>
        <v>18.263518192685527</v>
      </c>
      <c r="AB5" s="26">
        <f>'3'!W$3</f>
        <v>1.1949931785972088</v>
      </c>
      <c r="AC5" s="26">
        <f>'3'!X$3</f>
        <v>0</v>
      </c>
      <c r="AD5" s="26">
        <f>'3'!Y$3</f>
        <v>0</v>
      </c>
      <c r="AE5" s="26">
        <f>'3'!Z$3</f>
        <v>0</v>
      </c>
      <c r="AF5" s="26">
        <f>'3'!AA$3</f>
        <v>0.22918949612289718</v>
      </c>
      <c r="AG5" s="26">
        <f>'3'!AB$3</f>
        <v>1.0137793135985411</v>
      </c>
      <c r="AH5" s="26">
        <f>'3'!$L$6</f>
        <v>80.731499480858972</v>
      </c>
    </row>
    <row r="6" spans="1:34" ht="14">
      <c r="A6">
        <v>167</v>
      </c>
      <c r="B6" t="s">
        <v>114</v>
      </c>
      <c r="C6" s="120" t="s">
        <v>112</v>
      </c>
      <c r="F6" s="71" t="str">
        <f>'4'!A$3</f>
        <v>167-1 22JUN2016</v>
      </c>
      <c r="G6" s="26">
        <f>'4'!B$3</f>
        <v>0.43049999999999999</v>
      </c>
      <c r="H6" s="26">
        <f>'4'!C$3</f>
        <v>4.0000000000000001E-3</v>
      </c>
      <c r="I6" s="26">
        <f>'4'!D$3</f>
        <v>2</v>
      </c>
      <c r="J6" s="26">
        <f>'4'!E$3</f>
        <v>1.1338406310157425</v>
      </c>
      <c r="K6" s="26">
        <f>'4'!F$3</f>
        <v>0.55248947298625506</v>
      </c>
      <c r="L6" s="26">
        <f>'4'!G$3</f>
        <v>-2.2397397168945754</v>
      </c>
      <c r="M6" s="26">
        <f>'4'!H$3</f>
        <v>-2.7647215053311101</v>
      </c>
      <c r="N6" s="26">
        <f>'4'!I$3</f>
        <v>0.9109078445961688</v>
      </c>
      <c r="O6" s="26">
        <f>'4'!J$3</f>
        <v>0.80091606783342817</v>
      </c>
      <c r="P6" s="26">
        <f>'4'!K$3</f>
        <v>25.030669468168995</v>
      </c>
      <c r="Q6" s="26">
        <f>'4'!L$3</f>
        <v>11.201488085207162</v>
      </c>
      <c r="R6" s="26">
        <f>'4'!M$3</f>
        <v>3.2266509245458541E-2</v>
      </c>
      <c r="S6" s="26">
        <f>'4'!N$3</f>
        <v>3.6585079203545999E-2</v>
      </c>
      <c r="T6" s="26">
        <f>'4'!O$3</f>
        <v>3.9374691492816383</v>
      </c>
      <c r="U6" s="26">
        <f>'4'!P$3</f>
        <v>0.10101630570163256</v>
      </c>
      <c r="V6" s="26">
        <f>'4'!Q$3</f>
        <v>10.871879901138202</v>
      </c>
      <c r="W6" s="26">
        <f>'4'!R$3</f>
        <v>0.10028460411756167</v>
      </c>
      <c r="X6" s="26">
        <f>'4'!S$3</f>
        <v>10.793130518152575</v>
      </c>
      <c r="Y6" s="26">
        <f>'4'!T$3</f>
        <v>8.7929204400969671E-2</v>
      </c>
      <c r="Z6" s="26">
        <f>'4'!U$3</f>
        <v>9.969770460270766E-2</v>
      </c>
      <c r="AA6" s="26">
        <f>'4'!V$3</f>
        <v>10.72996545786641</v>
      </c>
      <c r="AB6" s="26">
        <f>'4'!W$3</f>
        <v>0.46626065187250115</v>
      </c>
      <c r="AC6" s="26">
        <f>'4'!X$3</f>
        <v>0</v>
      </c>
      <c r="AD6" s="26">
        <f>'4'!Y$3</f>
        <v>0</v>
      </c>
      <c r="AE6" s="26">
        <f>'4'!Z$3</f>
        <v>0</v>
      </c>
      <c r="AF6" s="26">
        <f>'4'!AA$3</f>
        <v>0.21856275058070915</v>
      </c>
      <c r="AG6" s="26">
        <f>'4'!AB$3</f>
        <v>0.59560359083324876</v>
      </c>
      <c r="AH6" s="26">
        <f>'4'!$L$6</f>
        <v>63.492560962823269</v>
      </c>
    </row>
    <row r="7" spans="1:34" ht="14">
      <c r="A7">
        <v>168</v>
      </c>
      <c r="B7" t="s">
        <v>114</v>
      </c>
      <c r="C7" s="120" t="s">
        <v>112</v>
      </c>
      <c r="F7" s="71" t="str">
        <f>'5'!A$3</f>
        <v>168-1 22JUN2016</v>
      </c>
      <c r="G7" s="26">
        <f>'5'!B$3</f>
        <v>0.50460000000000005</v>
      </c>
      <c r="H7" s="26">
        <f>'5'!C$3</f>
        <v>3.5999999999999999E-3</v>
      </c>
      <c r="I7" s="26">
        <f>'5'!D$3</f>
        <v>2</v>
      </c>
      <c r="J7" s="26">
        <f>'5'!E$3</f>
        <v>1.0665776554417243</v>
      </c>
      <c r="K7" s="26">
        <f>'5'!F$3</f>
        <v>0.18318515157801685</v>
      </c>
      <c r="L7" s="26">
        <f>'5'!G$3</f>
        <v>-2.8626079094613095</v>
      </c>
      <c r="M7" s="26">
        <f>'5'!H$3</f>
        <v>-3.4078821484975408</v>
      </c>
      <c r="N7" s="26">
        <f>'5'!I$3</f>
        <v>0.86579442221799852</v>
      </c>
      <c r="O7" s="26">
        <f>'5'!J$3</f>
        <v>0.83569645184428853</v>
      </c>
      <c r="P7" s="26">
        <f>'5'!K$3</f>
        <v>21.259192009685108</v>
      </c>
      <c r="Q7" s="26">
        <f>'5'!L$3</f>
        <v>17.364823698964777</v>
      </c>
      <c r="R7" s="26">
        <f>'5'!M$3</f>
        <v>3.9440443508099422E-2</v>
      </c>
      <c r="S7" s="26">
        <f>'5'!N$3</f>
        <v>4.2066295766450462E-2</v>
      </c>
      <c r="T7" s="26">
        <f>'5'!O$3</f>
        <v>5.8962924565974735</v>
      </c>
      <c r="U7" s="26">
        <f>'5'!P$3</f>
        <v>0.14314067049792911</v>
      </c>
      <c r="V7" s="26">
        <f>'5'!Q$3</f>
        <v>20.063550648126402</v>
      </c>
      <c r="W7" s="26">
        <f>'5'!R$3</f>
        <v>0.14229934458259999</v>
      </c>
      <c r="X7" s="26">
        <f>'5'!S$3</f>
        <v>19.945624798994434</v>
      </c>
      <c r="Y7" s="26">
        <f>'5'!T$3</f>
        <v>9.1053320162578125E-2</v>
      </c>
      <c r="Z7" s="26">
        <f>'5'!U$3</f>
        <v>9.7115436739187266E-2</v>
      </c>
      <c r="AA7" s="26">
        <f>'5'!V$3</f>
        <v>13.612347049609417</v>
      </c>
      <c r="AB7" s="26">
        <f>'5'!W$3</f>
        <v>1.0231844126515564</v>
      </c>
      <c r="AC7" s="26">
        <f>'5'!X$3</f>
        <v>0</v>
      </c>
      <c r="AD7" s="26">
        <f>'5'!Y$3</f>
        <v>0</v>
      </c>
      <c r="AE7" s="26">
        <f>'5'!Z$3</f>
        <v>0</v>
      </c>
      <c r="AF7" s="26">
        <f>'5'!AA$3</f>
        <v>0.32729396693237478</v>
      </c>
      <c r="AG7" s="26">
        <f>'5'!AB$3</f>
        <v>0.75560008224181996</v>
      </c>
      <c r="AH7" s="26">
        <f>'5'!$L$6</f>
        <v>47.11058344247612</v>
      </c>
    </row>
    <row r="8" spans="1:34" ht="14">
      <c r="A8">
        <v>166</v>
      </c>
      <c r="B8" t="s">
        <v>114</v>
      </c>
      <c r="C8" s="120" t="s">
        <v>112</v>
      </c>
      <c r="F8" s="71" t="str">
        <f>'6'!A$3</f>
        <v>166-2 22JUN2016</v>
      </c>
      <c r="G8" s="26">
        <f>'6'!B$3</f>
        <v>0.25219999999999998</v>
      </c>
      <c r="H8" s="26">
        <f>'6'!C$3</f>
        <v>2.0999999999999999E-3</v>
      </c>
      <c r="I8" s="26">
        <f>'6'!D$3</f>
        <v>2</v>
      </c>
      <c r="J8" s="26">
        <f>'6'!E$3</f>
        <v>1.1550933104293315</v>
      </c>
      <c r="K8" s="26">
        <f>'6'!F$3</f>
        <v>0.14114623782890362</v>
      </c>
      <c r="L8" s="26">
        <f>'6'!G$3</f>
        <v>-3.1147638740955581</v>
      </c>
      <c r="M8" s="26">
        <f>'6'!H$3</f>
        <v>-3.6695618539425956</v>
      </c>
      <c r="N8" s="26">
        <f>'6'!I$3</f>
        <v>0.86531244942477825</v>
      </c>
      <c r="O8" s="26">
        <f>'6'!J$3</f>
        <v>0.84317755069879996</v>
      </c>
      <c r="P8" s="26">
        <f>'6'!K$3</f>
        <v>23.072708654443382</v>
      </c>
      <c r="Q8" s="26">
        <f>'6'!L$3</f>
        <v>19.816082631346312</v>
      </c>
      <c r="R8" s="26">
        <f>'6'!M$3</f>
        <v>3.6714173203807522E-2</v>
      </c>
      <c r="S8" s="26">
        <f>'6'!N$3</f>
        <v>4.2408295865661888E-2</v>
      </c>
      <c r="T8" s="26">
        <f>'6'!O$3</f>
        <v>5.093034389199965</v>
      </c>
      <c r="U8" s="26">
        <f>'6'!P$3</f>
        <v>0.15557668866755089</v>
      </c>
      <c r="V8" s="26">
        <f>'6'!Q$3</f>
        <v>18.684019467598254</v>
      </c>
      <c r="W8" s="26">
        <f>'6'!R$3</f>
        <v>0.15472852275023782</v>
      </c>
      <c r="X8" s="26">
        <f>'6'!S$3</f>
        <v>18.582158779814275</v>
      </c>
      <c r="Y8" s="26">
        <f>'6'!T$3</f>
        <v>0.12274434461031006</v>
      </c>
      <c r="Z8" s="26">
        <f>'6'!U$3</f>
        <v>0.14178117135240173</v>
      </c>
      <c r="AA8" s="26">
        <f>'6'!V$3</f>
        <v>17.027243530988432</v>
      </c>
      <c r="AB8" s="26">
        <f>'6'!W$3</f>
        <v>1.2677609301824972</v>
      </c>
      <c r="AC8" s="26">
        <f>'6'!X$3</f>
        <v>0</v>
      </c>
      <c r="AD8" s="26">
        <f>'6'!Y$3</f>
        <v>0</v>
      </c>
      <c r="AE8" s="26">
        <f>'6'!Z$3</f>
        <v>0</v>
      </c>
      <c r="AF8" s="26">
        <f>'6'!AA$3</f>
        <v>0.28270636866037968</v>
      </c>
      <c r="AG8" s="26">
        <f>'6'!AB$3</f>
        <v>0.94515564182118916</v>
      </c>
      <c r="AH8" s="26">
        <f>'6'!$L$6</f>
        <v>93.498382261125514</v>
      </c>
    </row>
    <row r="9" spans="1:34" ht="14">
      <c r="A9">
        <v>1</v>
      </c>
      <c r="B9" t="s">
        <v>114</v>
      </c>
      <c r="C9" s="120" t="s">
        <v>112</v>
      </c>
      <c r="F9" s="71" t="str">
        <f>'7'!A$3</f>
        <v>1-1 22JUN2016</v>
      </c>
      <c r="G9" s="26">
        <f>'7'!B$3</f>
        <v>0.54279999999999995</v>
      </c>
      <c r="H9" s="26">
        <f>'7'!C$3</f>
        <v>4.4999999999999997E-3</v>
      </c>
      <c r="I9" s="26">
        <f>'7'!D$3</f>
        <v>2</v>
      </c>
      <c r="J9" s="26">
        <f>'7'!E$3</f>
        <v>1.0224345107196207</v>
      </c>
      <c r="K9" s="26">
        <f>'7'!F$3</f>
        <v>0.10109177487951954</v>
      </c>
      <c r="L9" s="26">
        <f>'7'!G$3</f>
        <v>-3.0731240802142383</v>
      </c>
      <c r="M9" s="26">
        <f>'7'!H$3</f>
        <v>-3.5525842176015314</v>
      </c>
      <c r="N9" s="26">
        <f>'7'!I$3</f>
        <v>0.87662007778968176</v>
      </c>
      <c r="O9" s="26">
        <f>'7'!J$3</f>
        <v>0.86274469544009158</v>
      </c>
      <c r="P9" s="26">
        <f>'7'!K$3</f>
        <v>24.844092646553598</v>
      </c>
      <c r="Q9" s="26">
        <f>'7'!L$3</f>
        <v>22.332559225642278</v>
      </c>
      <c r="R9" s="26">
        <f>'7'!M$3</f>
        <v>3.4770051615169391E-2</v>
      </c>
      <c r="S9" s="26">
        <f>'7'!N$3</f>
        <v>3.555010071085167E-2</v>
      </c>
      <c r="T9" s="26">
        <f>'7'!O$3</f>
        <v>4.2881321479667314</v>
      </c>
      <c r="U9" s="26">
        <f>'7'!P$3</f>
        <v>0.12614789039773158</v>
      </c>
      <c r="V9" s="26">
        <f>'7'!Q$3</f>
        <v>15.216238868419714</v>
      </c>
      <c r="W9" s="26">
        <f>'7'!R$3</f>
        <v>0.12543688838351466</v>
      </c>
      <c r="X9" s="26">
        <f>'7'!S$3</f>
        <v>15.13047622546039</v>
      </c>
      <c r="Y9" s="26">
        <f>'7'!T$3</f>
        <v>0.12438246696375747</v>
      </c>
      <c r="Z9" s="26">
        <f>'7'!U$3</f>
        <v>0.12717292675218875</v>
      </c>
      <c r="AA9" s="26">
        <f>'7'!V$3</f>
        <v>15.339881031352903</v>
      </c>
      <c r="AB9" s="26">
        <f>'7'!W$3</f>
        <v>1.1587957492498324</v>
      </c>
      <c r="AC9" s="26">
        <f>'7'!X$3</f>
        <v>0</v>
      </c>
      <c r="AD9" s="26">
        <f>'7'!Y$3</f>
        <v>0</v>
      </c>
      <c r="AE9" s="26">
        <f>'7'!Z$3</f>
        <v>0</v>
      </c>
      <c r="AF9" s="26">
        <f>'7'!AA$3</f>
        <v>0.23802750487179386</v>
      </c>
      <c r="AG9" s="26">
        <f>'7'!AB$3</f>
        <v>0.85149279008446721</v>
      </c>
      <c r="AH9" s="26">
        <f>'7'!$L$6</f>
        <v>51.822615197992796</v>
      </c>
    </row>
    <row r="10" spans="1:34" ht="14">
      <c r="A10">
        <v>1</v>
      </c>
      <c r="B10" t="s">
        <v>115</v>
      </c>
      <c r="C10" s="120" t="s">
        <v>113</v>
      </c>
      <c r="F10" s="71" t="str">
        <f>'8'!A$3</f>
        <v>1-26JUL2016-NR</v>
      </c>
      <c r="G10" s="26">
        <f>'8'!B$3</f>
        <v>0.45400000000000001</v>
      </c>
      <c r="H10" s="26">
        <f>'8'!C$3</f>
        <v>3.2000000000000002E-3</v>
      </c>
      <c r="I10" s="26">
        <f>'8'!D$3</f>
        <v>2</v>
      </c>
      <c r="J10" s="26">
        <f ca="1">'8'!E$3</f>
        <v>1.1068957213664501</v>
      </c>
      <c r="K10" s="26">
        <f ca="1">'8'!F$3</f>
        <v>0.14991465317061681</v>
      </c>
      <c r="L10" s="26">
        <f ca="1">'8'!G$3</f>
        <v>-2.9423074513121814</v>
      </c>
      <c r="M10" s="26">
        <f ca="1">'8'!H$3</f>
        <v>-4.3160577579788795</v>
      </c>
      <c r="N10" s="26">
        <f ca="1">'8'!I$3</f>
        <v>0.72920366838849038</v>
      </c>
      <c r="O10" s="26">
        <f ca="1">'8'!J$3</f>
        <v>0.6814480656306855</v>
      </c>
      <c r="P10" s="26">
        <f ca="1">'8'!K$3</f>
        <v>9.5979079128932945</v>
      </c>
      <c r="Q10" s="26">
        <f ca="1">'8'!L$3</f>
        <v>8.159040876968378</v>
      </c>
      <c r="R10" s="26">
        <f ca="1">'8'!M$3</f>
        <v>6.288331498175917E-2</v>
      </c>
      <c r="S10" s="26">
        <f ca="1">'8'!N$3</f>
        <v>6.9605272298648019E-2</v>
      </c>
      <c r="T10" s="26">
        <f ca="1">'8'!O$3</f>
        <v>9.8752480073706881</v>
      </c>
      <c r="U10" s="26">
        <f ca="1">'8'!P$3</f>
        <v>0.29974330082251038</v>
      </c>
      <c r="V10" s="26">
        <f ca="1">'8'!Q$3</f>
        <v>42.526080804193661</v>
      </c>
      <c r="W10" s="26">
        <f ca="1">'8'!R$3</f>
        <v>0.2983511953765377</v>
      </c>
      <c r="X10" s="26">
        <f ca="1">'8'!S$3</f>
        <v>42.328575844046284</v>
      </c>
      <c r="Y10" s="26">
        <f ca="1">'8'!T$3</f>
        <v>9.1535754919227441E-2</v>
      </c>
      <c r="Z10" s="26">
        <f ca="1">'8'!U$3</f>
        <v>0.10132053547214084</v>
      </c>
      <c r="AA10" s="26">
        <f ca="1">'8'!V$3</f>
        <v>14.374850970109982</v>
      </c>
      <c r="AB10" s="26">
        <f ca="1">'8'!W$3</f>
        <v>1.1358820432271477</v>
      </c>
      <c r="AC10" s="26">
        <f>'8'!X$3</f>
        <v>0</v>
      </c>
      <c r="AD10" s="26">
        <f>'8'!Y$3</f>
        <v>0</v>
      </c>
      <c r="AE10" s="26">
        <f>'8'!Z$3</f>
        <v>0</v>
      </c>
      <c r="AF10" s="26">
        <f ca="1">'8'!AA$3</f>
        <v>0.54815956273622657</v>
      </c>
      <c r="AG10" s="26">
        <f ca="1">'8'!AB$3</f>
        <v>0.79792548159728749</v>
      </c>
      <c r="AH10" s="26">
        <f ca="1">'8'!$L$6</f>
        <v>31.644774872160816</v>
      </c>
    </row>
    <row r="11" spans="1:34" ht="14">
      <c r="A11">
        <v>5</v>
      </c>
      <c r="B11" t="s">
        <v>115</v>
      </c>
      <c r="C11" s="120" t="s">
        <v>113</v>
      </c>
      <c r="F11" s="71" t="str">
        <f>'9'!A$3</f>
        <v>5-26-JUL-2016-NR</v>
      </c>
      <c r="G11" s="26">
        <f>'9'!B$3</f>
        <v>0.40989999999999999</v>
      </c>
      <c r="H11" s="26">
        <f>'9'!C$3</f>
        <v>3.14E-3</v>
      </c>
      <c r="I11" s="26">
        <f>'9'!D$3</f>
        <v>2</v>
      </c>
      <c r="J11" s="26">
        <f ca="1">'9'!E$3</f>
        <v>1.1450042261449509</v>
      </c>
      <c r="K11" s="26">
        <f ca="1">'9'!F$3</f>
        <v>0.14360994712921482</v>
      </c>
      <c r="L11" s="26">
        <f ca="1">'9'!G$3</f>
        <v>-2.6940550036764948</v>
      </c>
      <c r="M11" s="26">
        <f ca="1">'9'!H$3</f>
        <v>-3.4735056314238806</v>
      </c>
      <c r="N11" s="26">
        <f ca="1">'9'!I$3</f>
        <v>0.80689885283742446</v>
      </c>
      <c r="O11" s="26">
        <f ca="1">'9'!J$3</f>
        <v>0.77451729324124785</v>
      </c>
      <c r="P11" s="26">
        <f ca="1">'9'!K$3</f>
        <v>13.528322006585361</v>
      </c>
      <c r="Q11" s="26">
        <f ca="1">'9'!L$3</f>
        <v>11.585520398472644</v>
      </c>
      <c r="R11" s="26">
        <f ca="1">'9'!M$3</f>
        <v>5.5810615078486968E-2</v>
      </c>
      <c r="S11" s="26">
        <f ca="1">'9'!N$3</f>
        <v>6.3903390128616705E-2</v>
      </c>
      <c r="T11" s="26">
        <f ca="1">'9'!O$3</f>
        <v>8.3420380935413974</v>
      </c>
      <c r="U11" s="26">
        <f ca="1">'9'!P$3</f>
        <v>0.22110162957458709</v>
      </c>
      <c r="V11" s="26">
        <f ca="1">'9'!Q$3</f>
        <v>28.86291654860613</v>
      </c>
      <c r="W11" s="26">
        <f ca="1">'9'!R$3</f>
        <v>0.21982356177201465</v>
      </c>
      <c r="X11" s="26">
        <f ca="1">'9'!S$3</f>
        <v>28.696075786735285</v>
      </c>
      <c r="Y11" s="26">
        <f ca="1">'9'!T$3</f>
        <v>8.7552259430134394E-2</v>
      </c>
      <c r="Z11" s="26">
        <f ca="1">'9'!U$3</f>
        <v>0.10024770705604301</v>
      </c>
      <c r="AA11" s="26">
        <f ca="1">'9'!V$3</f>
        <v>13.086476153589819</v>
      </c>
      <c r="AB11" s="26">
        <f ca="1">'9'!W$3</f>
        <v>1.0838298446241932</v>
      </c>
      <c r="AC11" s="26">
        <f>'9'!X$3</f>
        <v>0</v>
      </c>
      <c r="AD11" s="26">
        <f>'9'!Y$3</f>
        <v>0</v>
      </c>
      <c r="AE11" s="26">
        <f>'9'!Z$3</f>
        <v>0</v>
      </c>
      <c r="AF11" s="26">
        <f ca="1">'9'!AA$3</f>
        <v>0.46305347979833772</v>
      </c>
      <c r="AG11" s="26">
        <f ca="1">'9'!AB$3</f>
        <v>0.72640981175922992</v>
      </c>
      <c r="AH11" s="26">
        <f ca="1">'9'!$L$6</f>
        <v>38.176682245815421</v>
      </c>
    </row>
    <row r="12" spans="1:34" ht="14">
      <c r="A12">
        <v>166</v>
      </c>
      <c r="B12" t="s">
        <v>115</v>
      </c>
      <c r="C12" s="120" t="s">
        <v>113</v>
      </c>
      <c r="F12" s="71" t="str">
        <f>'10'!A$3</f>
        <v>166-26-JUL-2016-NR</v>
      </c>
      <c r="G12" s="26">
        <f>'10'!B$3</f>
        <v>0.26100000000000001</v>
      </c>
      <c r="H12" s="26">
        <f>'10'!C$3</f>
        <v>2.0300000000000001E-3</v>
      </c>
      <c r="I12" s="26">
        <f>'10'!D$3</f>
        <v>2</v>
      </c>
      <c r="J12" s="26">
        <f ca="1">'10'!E$3</f>
        <v>1.1943480416417942</v>
      </c>
      <c r="K12" s="26">
        <f ca="1">'10'!F$3</f>
        <v>0.17464167198450767</v>
      </c>
      <c r="L12" s="26">
        <f ca="1">'10'!G$3</f>
        <v>-2.8450089066341246</v>
      </c>
      <c r="M12" s="26">
        <f ca="1">'10'!H$3</f>
        <v>-3.821909371735436</v>
      </c>
      <c r="N12" s="26">
        <f ca="1">'10'!I$3</f>
        <v>0.78835197861265538</v>
      </c>
      <c r="O12" s="26">
        <f ca="1">'10'!J$3</f>
        <v>0.74356832153588948</v>
      </c>
      <c r="P12" s="26">
        <f ca="1">'10'!K$3</f>
        <v>12.566984174947795</v>
      </c>
      <c r="Q12" s="26">
        <f ca="1">'10'!L$3</f>
        <v>10.372265046832064</v>
      </c>
      <c r="R12" s="26">
        <f ca="1">'10'!M$3</f>
        <v>5.5478249666262885E-2</v>
      </c>
      <c r="S12" s="26">
        <f ca="1">'10'!N$3</f>
        <v>6.6260338842615604E-2</v>
      </c>
      <c r="T12" s="26">
        <f ca="1">'10'!O$3</f>
        <v>8.5191864226220062</v>
      </c>
      <c r="U12" s="26">
        <f ca="1">'10'!P$3</f>
        <v>0.25278139986133563</v>
      </c>
      <c r="V12" s="26">
        <f ca="1">'10'!Q$3</f>
        <v>32.500465696457439</v>
      </c>
      <c r="W12" s="26">
        <f ca="1">'10'!R$3</f>
        <v>0.25145619308448319</v>
      </c>
      <c r="X12" s="26">
        <f ca="1">'10'!S$3</f>
        <v>32.330081968004983</v>
      </c>
      <c r="Y12" s="26">
        <f ca="1">'10'!T$3</f>
        <v>8.5133230315807676E-2</v>
      </c>
      <c r="Z12" s="26">
        <f ca="1">'10'!U$3</f>
        <v>0.10167870690632472</v>
      </c>
      <c r="AA12" s="26">
        <f ca="1">'10'!V$3</f>
        <v>13.07297660224175</v>
      </c>
      <c r="AB12" s="26">
        <f ca="1">'10'!W$3</f>
        <v>1.150622900381312</v>
      </c>
      <c r="AC12" s="26">
        <f>'10'!X$3</f>
        <v>0</v>
      </c>
      <c r="AD12" s="26">
        <f>'10'!Y$3</f>
        <v>0</v>
      </c>
      <c r="AE12" s="26">
        <f>'10'!Z$3</f>
        <v>0</v>
      </c>
      <c r="AF12" s="26">
        <f ca="1">'10'!AA$3</f>
        <v>0.47288670631941365</v>
      </c>
      <c r="AG12" s="26">
        <f ca="1">'10'!AB$3</f>
        <v>0.72566047278986234</v>
      </c>
      <c r="AH12" s="26">
        <f ca="1">'10'!$L$6</f>
        <v>57.823695010398609</v>
      </c>
    </row>
    <row r="13" spans="1:34" ht="14">
      <c r="A13">
        <v>167</v>
      </c>
      <c r="B13" t="s">
        <v>115</v>
      </c>
      <c r="C13" s="120" t="s">
        <v>113</v>
      </c>
      <c r="F13" s="71" t="str">
        <f>'11'!A$3</f>
        <v>167-26-JUL-2016-NR</v>
      </c>
      <c r="G13" s="26">
        <f>'11'!B$3</f>
        <v>0.46129999999999999</v>
      </c>
      <c r="H13" s="26">
        <f>'11'!C$3</f>
        <v>4.0299999999999997E-3</v>
      </c>
      <c r="I13" s="26">
        <f>'11'!D$3</f>
        <v>2</v>
      </c>
      <c r="J13" s="26">
        <f ca="1">'11'!E$3</f>
        <v>1.1786495835944126</v>
      </c>
      <c r="K13" s="26">
        <f ca="1">'11'!F$3</f>
        <v>0.22766489617514821</v>
      </c>
      <c r="L13" s="26">
        <f ca="1">'11'!G$3</f>
        <v>-2.8426739482390242</v>
      </c>
      <c r="M13" s="26">
        <f ca="1">'11'!H$3</f>
        <v>-3.6431121842619771</v>
      </c>
      <c r="N13" s="26">
        <f ca="1">'11'!I$3</f>
        <v>0.83013486260663627</v>
      </c>
      <c r="O13" s="26">
        <f ca="1">'11'!J$3</f>
        <v>0.78006290721199001</v>
      </c>
      <c r="P13" s="26">
        <f ca="1">'11'!K$3</f>
        <v>16.176265860710352</v>
      </c>
      <c r="Q13" s="26">
        <f ca="1">'11'!L$3</f>
        <v>12.493497973030136</v>
      </c>
      <c r="R13" s="26">
        <f ca="1">'11'!M$3</f>
        <v>4.6752091166808452E-2</v>
      </c>
      <c r="S13" s="26">
        <f ca="1">'11'!N$3</f>
        <v>5.5104332785926802E-2</v>
      </c>
      <c r="T13" s="26">
        <f ca="1">'11'!O$3</f>
        <v>6.3076001772079486</v>
      </c>
      <c r="U13" s="26">
        <f ca="1">'11'!P$3</f>
        <v>0.20021147345589585</v>
      </c>
      <c r="V13" s="26">
        <f ca="1">'11'!Q$3</f>
        <v>22.917506874740635</v>
      </c>
      <c r="W13" s="26">
        <f ca="1">'11'!R$3</f>
        <v>0.19910938680017737</v>
      </c>
      <c r="X13" s="26">
        <f ca="1">'11'!S$3</f>
        <v>22.791354871196482</v>
      </c>
      <c r="Y13" s="26">
        <f ca="1">'11'!T$3</f>
        <v>8.8241535477001254E-2</v>
      </c>
      <c r="Z13" s="26">
        <f ca="1">'11'!U$3</f>
        <v>0.10400584904569912</v>
      </c>
      <c r="AA13" s="26">
        <f ca="1">'11'!V$3</f>
        <v>11.905185648829033</v>
      </c>
      <c r="AB13" s="26">
        <f ca="1">'11'!W$3</f>
        <v>1.0616796051508557</v>
      </c>
      <c r="AC13" s="26">
        <f>'11'!X$3</f>
        <v>0</v>
      </c>
      <c r="AD13" s="26">
        <f>'11'!Y$3</f>
        <v>0</v>
      </c>
      <c r="AE13" s="26">
        <f>'11'!Z$3</f>
        <v>0</v>
      </c>
      <c r="AF13" s="26">
        <f ca="1">'11'!AA$3</f>
        <v>0.35012501483229508</v>
      </c>
      <c r="AG13" s="26">
        <f ca="1">'11'!AB$3</f>
        <v>0.66083822448660434</v>
      </c>
      <c r="AH13" s="26">
        <f ca="1">'11'!$L$6</f>
        <v>39.33967766584334</v>
      </c>
    </row>
    <row r="14" spans="1:34" ht="14">
      <c r="A14">
        <v>168</v>
      </c>
      <c r="B14" t="s">
        <v>115</v>
      </c>
      <c r="C14" s="120" t="s">
        <v>113</v>
      </c>
      <c r="F14" s="71" t="str">
        <f>'12'!A$3</f>
        <v>168-26-JUL-2016-NR</v>
      </c>
      <c r="G14" s="26">
        <f>'12'!B$3</f>
        <v>0.4178</v>
      </c>
      <c r="H14" s="26">
        <f>'12'!C$3</f>
        <v>4.3800000000000002E-3</v>
      </c>
      <c r="I14" s="26">
        <f>'12'!D$3</f>
        <v>2</v>
      </c>
      <c r="J14" s="26">
        <f ca="1">'12'!E$3</f>
        <v>1.2600524032726774</v>
      </c>
      <c r="K14" s="26">
        <f ca="1">'12'!F$3</f>
        <v>0.19961216489170711</v>
      </c>
      <c r="L14" s="26">
        <f ca="1">'12'!G$3</f>
        <v>-2.3993719048646933</v>
      </c>
      <c r="M14" s="26">
        <f ca="1">'12'!H$3</f>
        <v>-3.1140540055172061</v>
      </c>
      <c r="N14" s="26">
        <f ca="1">'12'!I$3</f>
        <v>0.81568053410172281</v>
      </c>
      <c r="O14" s="26">
        <f ca="1">'12'!J$3</f>
        <v>0.76971230969129023</v>
      </c>
      <c r="P14" s="26">
        <f ca="1">'12'!K$3</f>
        <v>12.480285967488351</v>
      </c>
      <c r="Q14" s="26">
        <f ca="1">'12'!L$3</f>
        <v>9.9890690670504085</v>
      </c>
      <c r="R14" s="26">
        <f ca="1">'12'!M$3</f>
        <v>5.9345403618300957E-2</v>
      </c>
      <c r="S14" s="26">
        <f ca="1">'12'!N$3</f>
        <v>7.4778318452427162E-2</v>
      </c>
      <c r="T14" s="26">
        <f ca="1">'12'!O$3</f>
        <v>7.1329638012383727</v>
      </c>
      <c r="U14" s="26">
        <f ca="1">'12'!P$3</f>
        <v>0.23225218597506048</v>
      </c>
      <c r="V14" s="26">
        <f ca="1">'12'!Q$3</f>
        <v>22.154101210132481</v>
      </c>
      <c r="W14" s="26">
        <f ca="1">'12'!R$3</f>
        <v>0.23075661960601221</v>
      </c>
      <c r="X14" s="26">
        <f ca="1">'12'!S$3</f>
        <v>22.01144193410774</v>
      </c>
      <c r="Y14" s="26">
        <f ca="1">'12'!T$3</f>
        <v>0.11856365876998932</v>
      </c>
      <c r="Z14" s="26">
        <f ca="1">'12'!U$3</f>
        <v>0.14939642317392671</v>
      </c>
      <c r="AA14" s="26">
        <f ca="1">'12'!V$3</f>
        <v>14.250645114627073</v>
      </c>
      <c r="AB14" s="26">
        <f ca="1">'12'!W$3</f>
        <v>0.99280189855359802</v>
      </c>
      <c r="AC14" s="26">
        <f>'12'!X$3</f>
        <v>0</v>
      </c>
      <c r="AD14" s="26">
        <f>'12'!Y$3</f>
        <v>0</v>
      </c>
      <c r="AE14" s="26">
        <f>'12'!Z$3</f>
        <v>0</v>
      </c>
      <c r="AF14" s="26">
        <f ca="1">'12'!AA$3</f>
        <v>0.39593965795915315</v>
      </c>
      <c r="AG14" s="26">
        <f ca="1">'12'!AB$3</f>
        <v>0.79103100893392009</v>
      </c>
      <c r="AH14" s="26">
        <f ca="1">'12'!$L$6</f>
        <v>32.007803298184058</v>
      </c>
    </row>
    <row r="15" spans="1:34" ht="14">
      <c r="A15">
        <v>1</v>
      </c>
      <c r="B15" t="s">
        <v>114</v>
      </c>
      <c r="C15" s="120" t="s">
        <v>113</v>
      </c>
      <c r="F15" s="71" t="str">
        <f>'13'!A$3</f>
        <v>1-26-JUL-2016-14:30-R</v>
      </c>
      <c r="G15" s="26">
        <f>'13'!B$3</f>
        <v>0.44090000000000001</v>
      </c>
      <c r="H15" s="26">
        <f>'13'!C$3</f>
        <v>3.2699999999999999E-3</v>
      </c>
      <c r="I15" s="26">
        <f>'13'!D$3</f>
        <v>2</v>
      </c>
      <c r="J15" s="26">
        <f ca="1">'13'!E$3</f>
        <v>1.000036885884227</v>
      </c>
      <c r="K15" s="26">
        <f ca="1">'13'!F$3</f>
        <v>0.24370524354265583</v>
      </c>
      <c r="L15" s="26">
        <f ca="1">'13'!G$3</f>
        <v>-2.8811512050620869</v>
      </c>
      <c r="M15" s="26">
        <f ca="1">'13'!H$3</f>
        <v>-3.4700055448643781</v>
      </c>
      <c r="N15" s="26">
        <f ca="1">'13'!I$3</f>
        <v>0.86742498912633004</v>
      </c>
      <c r="O15" s="26">
        <f ca="1">'13'!J$3</f>
        <v>0.82470457484766757</v>
      </c>
      <c r="P15" s="26">
        <f ca="1">'13'!K$3</f>
        <v>21.617775929686939</v>
      </c>
      <c r="Q15" s="26">
        <f ca="1">'13'!L$3</f>
        <v>16.34941058189202</v>
      </c>
      <c r="R15" s="26">
        <f ca="1">'13'!M$3</f>
        <v>3.8223354420978746E-2</v>
      </c>
      <c r="S15" s="26">
        <f ca="1">'13'!N$3</f>
        <v>3.8224764323204687E-2</v>
      </c>
      <c r="T15" s="26">
        <f ca="1">'13'!O$3</f>
        <v>5.1539139419268949</v>
      </c>
      <c r="U15" s="26">
        <f ca="1">'13'!P$3</f>
        <v>0.13257990102017245</v>
      </c>
      <c r="V15" s="26">
        <f ca="1">'13'!Q$3</f>
        <v>17.875987265992059</v>
      </c>
      <c r="W15" s="26">
        <f ca="1">'13'!R$3</f>
        <v>0.13181540573370834</v>
      </c>
      <c r="X15" s="26">
        <f ca="1">'13'!S$3</f>
        <v>17.772908987153521</v>
      </c>
      <c r="Y15" s="26">
        <f ca="1">'13'!T$3</f>
        <v>8.1178888635194152E-2</v>
      </c>
      <c r="Z15" s="26">
        <f ca="1">'13'!U$3</f>
        <v>8.1181882990282034E-2</v>
      </c>
      <c r="AA15" s="26">
        <f ca="1">'13'!V$3</f>
        <v>10.945899758536802</v>
      </c>
      <c r="AB15" s="26">
        <f ca="1">'13'!W$3</f>
        <v>0.89402384626100506</v>
      </c>
      <c r="AC15" s="26">
        <f>'13'!X$3</f>
        <v>0</v>
      </c>
      <c r="AD15" s="26">
        <f>'13'!Y$3</f>
        <v>0</v>
      </c>
      <c r="AE15" s="26">
        <f>'13'!Z$3</f>
        <v>0</v>
      </c>
      <c r="AF15" s="26">
        <f ca="1">'13'!AA$3</f>
        <v>0.28608569735951339</v>
      </c>
      <c r="AG15" s="26">
        <f ca="1">'13'!AB$3</f>
        <v>0.60758976593962466</v>
      </c>
      <c r="AH15" s="26">
        <f ca="1">'13'!$L$6</f>
        <v>59.335565358544478</v>
      </c>
    </row>
    <row r="16" spans="1:34" ht="14">
      <c r="A16">
        <v>5</v>
      </c>
      <c r="B16" t="s">
        <v>114</v>
      </c>
      <c r="C16" s="120" t="s">
        <v>113</v>
      </c>
      <c r="F16" s="71" t="str">
        <f>'14'!A$3</f>
        <v>5-26-JUL-2016-14:44-R</v>
      </c>
      <c r="G16" s="26">
        <f>'14'!B$3</f>
        <v>0.55859999999999999</v>
      </c>
      <c r="H16" s="26">
        <f>'14'!C$3</f>
        <v>4.3699999999999998E-3</v>
      </c>
      <c r="I16" s="26">
        <f>'14'!D$3</f>
        <v>2</v>
      </c>
      <c r="J16" s="26">
        <f ca="1">'14'!E$3</f>
        <v>1.0761892858299884</v>
      </c>
      <c r="K16" s="26">
        <f ca="1">'14'!F$3</f>
        <v>0.19860509515930672</v>
      </c>
      <c r="L16" s="26">
        <f ca="1">'14'!G$3</f>
        <v>-2.9333038904535718</v>
      </c>
      <c r="M16" s="26">
        <f ca="1">'14'!H$3</f>
        <v>-3.3047432014115925</v>
      </c>
      <c r="N16" s="26">
        <f ca="1">'14'!I$3</f>
        <v>0.90847504469000462</v>
      </c>
      <c r="O16" s="26">
        <f ca="1">'14'!J$3</f>
        <v>0.88579294083709037</v>
      </c>
      <c r="P16" s="26">
        <f ca="1">'14'!K$3</f>
        <v>31.976662610527473</v>
      </c>
      <c r="Q16" s="26">
        <f ca="1">'14'!L$3</f>
        <v>25.625934489886621</v>
      </c>
      <c r="R16" s="26">
        <f ca="1">'14'!M$3</f>
        <v>2.7707404696224167E-2</v>
      </c>
      <c r="S16" s="26">
        <f ca="1">'14'!N$3</f>
        <v>2.9818412072231952E-2</v>
      </c>
      <c r="T16" s="26">
        <f ca="1">'14'!O$3</f>
        <v>3.8115709344505193</v>
      </c>
      <c r="U16" s="26">
        <f ca="1">'14'!P$3</f>
        <v>9.8498176290685538E-2</v>
      </c>
      <c r="V16" s="26">
        <f ca="1">'14'!Q$3</f>
        <v>12.590636447591976</v>
      </c>
      <c r="W16" s="26">
        <f ca="1">'14'!R$3</f>
        <v>9.7901808049240757E-2</v>
      </c>
      <c r="X16" s="26">
        <f ca="1">'14'!S$3</f>
        <v>12.514405028902949</v>
      </c>
      <c r="Y16" s="26">
        <f ca="1">'14'!T$3</f>
        <v>0.13282203929986774</v>
      </c>
      <c r="Z16" s="26">
        <f ca="1">'14'!U$3</f>
        <v>0.14294165561660732</v>
      </c>
      <c r="AA16" s="26">
        <f ca="1">'14'!V$3</f>
        <v>18.271672500557631</v>
      </c>
      <c r="AB16" s="26">
        <f ca="1">'14'!W$3</f>
        <v>1.0379304250450812</v>
      </c>
      <c r="AC16" s="26">
        <f>'14'!X$3</f>
        <v>0</v>
      </c>
      <c r="AD16" s="26">
        <f>'14'!Y$3</f>
        <v>0</v>
      </c>
      <c r="AE16" s="26">
        <f>'14'!Z$3</f>
        <v>0</v>
      </c>
      <c r="AF16" s="26">
        <f ca="1">'14'!AA$3</f>
        <v>0.21157433769836048</v>
      </c>
      <c r="AG16" s="26">
        <f ca="1">'14'!AB$3</f>
        <v>1.0142319464675338</v>
      </c>
      <c r="AH16" s="26">
        <f ca="1">'14'!$L$6</f>
        <v>60.036388114096297</v>
      </c>
    </row>
    <row r="17" spans="1:34" ht="14">
      <c r="A17">
        <v>166</v>
      </c>
      <c r="B17" t="s">
        <v>114</v>
      </c>
      <c r="C17" s="120" t="s">
        <v>113</v>
      </c>
      <c r="F17" s="71" t="str">
        <f>'15'!A$3</f>
        <v>166-26-JUL-2016-17:02-R</v>
      </c>
      <c r="G17" s="26">
        <f>'15'!B$3</f>
        <v>0.20319999999999999</v>
      </c>
      <c r="H17" s="26">
        <f>'15'!C$3</f>
        <v>2.0100000000000001E-3</v>
      </c>
      <c r="I17" s="26">
        <f>'15'!D$3</f>
        <v>2</v>
      </c>
      <c r="J17" s="26">
        <f ca="1">'15'!E$3</f>
        <v>1.2163264028784377</v>
      </c>
      <c r="K17" s="26">
        <f ca="1">'15'!F$3</f>
        <v>4.4335717253589733E-3</v>
      </c>
      <c r="L17" s="26">
        <f ca="1">'15'!G$3</f>
        <v>-3.1846797463218883</v>
      </c>
      <c r="M17" s="26">
        <f ca="1">'15'!H$3</f>
        <v>-3.7326280479086331</v>
      </c>
      <c r="N17" s="26">
        <f ca="1">'15'!I$3</f>
        <v>0.85250743769397186</v>
      </c>
      <c r="O17" s="26">
        <f ca="1">'15'!J$3</f>
        <v>0.85185060673285351</v>
      </c>
      <c r="P17" s="26">
        <f ca="1">'15'!K$3</f>
        <v>21.478285694493717</v>
      </c>
      <c r="Q17" s="26">
        <f ca="1">'15'!L$3</f>
        <v>21.38306017432943</v>
      </c>
      <c r="R17" s="26">
        <f ca="1">'15'!M$3</f>
        <v>3.9595742467075694E-2</v>
      </c>
      <c r="S17" s="26">
        <f ca="1">'15'!N$3</f>
        <v>4.8161347004279174E-2</v>
      </c>
      <c r="T17" s="26">
        <f ca="1">'15'!O$3</f>
        <v>4.8688486125719042</v>
      </c>
      <c r="U17" s="26">
        <f ca="1">'15'!P$3</f>
        <v>0.17939909776101506</v>
      </c>
      <c r="V17" s="26">
        <f ca="1">'15'!Q$3</f>
        <v>18.136266997531472</v>
      </c>
      <c r="W17" s="26">
        <f ca="1">'15'!R$3</f>
        <v>0.1784358708209294</v>
      </c>
      <c r="X17" s="26">
        <f ca="1">'15'!S$3</f>
        <v>18.038890025280025</v>
      </c>
      <c r="Y17" s="26">
        <f ca="1">'15'!T$3</f>
        <v>0.1430371660832421</v>
      </c>
      <c r="Z17" s="26">
        <f ca="1">'15'!U$3</f>
        <v>0.17397988169995554</v>
      </c>
      <c r="AA17" s="26">
        <f ca="1">'15'!V$3</f>
        <v>17.588413911159684</v>
      </c>
      <c r="AB17" s="26">
        <f ca="1">'15'!W$3</f>
        <v>1.5822025740672807</v>
      </c>
      <c r="AC17" s="26">
        <f>'15'!X$3</f>
        <v>0</v>
      </c>
      <c r="AD17" s="26">
        <f>'15'!Y$3</f>
        <v>0</v>
      </c>
      <c r="AE17" s="26">
        <f>'15'!Z$3</f>
        <v>0</v>
      </c>
      <c r="AF17" s="26">
        <f ca="1">'15'!AA$3</f>
        <v>0.27026216703664357</v>
      </c>
      <c r="AG17" s="26">
        <f ca="1">'15'!AB$3</f>
        <v>0.97630533142752607</v>
      </c>
      <c r="AH17" s="26">
        <f ca="1">'15'!$L$6</f>
        <v>102.18276997282547</v>
      </c>
    </row>
    <row r="18" spans="1:34" ht="14">
      <c r="A18">
        <v>167</v>
      </c>
      <c r="B18" t="s">
        <v>114</v>
      </c>
      <c r="C18" s="120" t="s">
        <v>113</v>
      </c>
      <c r="F18" s="71" t="str">
        <f>'16'!A$3</f>
        <v>167-26-JUL-2016-18:13-R</v>
      </c>
      <c r="G18" s="26">
        <f>'16'!B$3</f>
        <v>0.25919999999999999</v>
      </c>
      <c r="H18" s="26">
        <f>'16'!C$3</f>
        <v>2.7000000000000001E-3</v>
      </c>
      <c r="I18" s="26">
        <f>'16'!D$3</f>
        <v>2</v>
      </c>
      <c r="J18" s="26">
        <f ca="1">'16'!E$3</f>
        <v>1.1753139205021148</v>
      </c>
      <c r="K18" s="26">
        <f ca="1">'16'!F$3</f>
        <v>-0.31078905420966663</v>
      </c>
      <c r="L18" s="26">
        <f ca="1">'16'!G$3</f>
        <v>-3.1311522956778179</v>
      </c>
      <c r="M18" s="26">
        <f ca="1">'16'!H$3</f>
        <v>-3.4846660542499044</v>
      </c>
      <c r="N18" s="26">
        <f ca="1">'16'!I$3</f>
        <v>0.86570821869484182</v>
      </c>
      <c r="O18" s="26">
        <f ca="1">'16'!J$3</f>
        <v>0.8975488993641858</v>
      </c>
      <c r="P18" s="26">
        <f ca="1">'16'!K$3</f>
        <v>23.268724926501029</v>
      </c>
      <c r="Q18" s="26">
        <f ca="1">'16'!L$3</f>
        <v>30.50038993907318</v>
      </c>
      <c r="R18" s="26">
        <f ca="1">'16'!M$3</f>
        <v>3.8568037086987909E-2</v>
      </c>
      <c r="S18" s="26">
        <f ca="1">'16'!N$3</f>
        <v>4.5329550874778725E-2</v>
      </c>
      <c r="T18" s="26">
        <f ca="1">'16'!O$3</f>
        <v>4.3516368839787569</v>
      </c>
      <c r="U18" s="26">
        <f ca="1">'16'!P$3</f>
        <v>0.15783499997697806</v>
      </c>
      <c r="V18" s="26">
        <f ca="1">'16'!Q$3</f>
        <v>15.152159997789893</v>
      </c>
      <c r="W18" s="26">
        <f ca="1">'16'!R$3</f>
        <v>0.15692840895948251</v>
      </c>
      <c r="X18" s="26">
        <f ca="1">'16'!S$3</f>
        <v>15.065127260110321</v>
      </c>
      <c r="Y18" s="26">
        <f ca="1">'16'!T$3</f>
        <v>0.24968093080700207</v>
      </c>
      <c r="Z18" s="26">
        <f ca="1">'16'!U$3</f>
        <v>0.29345347366139485</v>
      </c>
      <c r="AA18" s="26">
        <f ca="1">'16'!V$3</f>
        <v>28.171533471493905</v>
      </c>
      <c r="AB18" s="26">
        <f ca="1">'16'!W$3</f>
        <v>1.9790958190584149</v>
      </c>
      <c r="AC18" s="26">
        <f>'16'!X$3</f>
        <v>0</v>
      </c>
      <c r="AD18" s="26">
        <f>'16'!Y$3</f>
        <v>0</v>
      </c>
      <c r="AE18" s="26">
        <f>'16'!Z$3</f>
        <v>0</v>
      </c>
      <c r="AF18" s="26">
        <f ca="1">'16'!AA$3</f>
        <v>0.24155255338683365</v>
      </c>
      <c r="AG18" s="26">
        <f ca="1">'16'!AB$3</f>
        <v>1.5637577362935187</v>
      </c>
      <c r="AH18" s="26">
        <f ca="1">'16'!$L$6</f>
        <v>85.110587175586261</v>
      </c>
    </row>
    <row r="19" spans="1:34" ht="14">
      <c r="A19">
        <v>168</v>
      </c>
      <c r="B19" t="s">
        <v>114</v>
      </c>
      <c r="C19" s="120" t="s">
        <v>113</v>
      </c>
      <c r="F19" s="71" t="str">
        <f>'17'!A$3</f>
        <v>168-26-JUL-2016-19:05-R</v>
      </c>
      <c r="G19" s="26">
        <f>'17'!B$3</f>
        <v>0.31950000000000001</v>
      </c>
      <c r="H19" s="26">
        <f>'17'!C$3</f>
        <v>3.5699999999999998E-3</v>
      </c>
      <c r="I19" s="26">
        <f>'17'!D$3</f>
        <v>2</v>
      </c>
      <c r="J19" s="26">
        <f ca="1">'17'!E$3</f>
        <v>1.2079421147129585</v>
      </c>
      <c r="K19" s="26">
        <f ca="1">'17'!F$3</f>
        <v>0.27291777559381275</v>
      </c>
      <c r="L19" s="26">
        <f ca="1">'17'!G$3</f>
        <v>-2.0479236053930294</v>
      </c>
      <c r="M19" s="26">
        <f ca="1">'17'!H$3</f>
        <v>-2.3840254480645693</v>
      </c>
      <c r="N19" s="26">
        <f ca="1">'17'!I$3</f>
        <v>0.89381087892361244</v>
      </c>
      <c r="O19" s="26">
        <f ca="1">'17'!J$3</f>
        <v>0.85395170241837115</v>
      </c>
      <c r="P19" s="26">
        <f ca="1">'17'!K$3</f>
        <v>19.25012691795154</v>
      </c>
      <c r="Q19" s="26">
        <f ca="1">'17'!L$3</f>
        <v>13.996425099605627</v>
      </c>
      <c r="R19" s="26">
        <f ca="1">'17'!M$3</f>
        <v>4.4571620699398802E-2</v>
      </c>
      <c r="S19" s="26">
        <f ca="1">'17'!N$3</f>
        <v>5.3839937763815668E-2</v>
      </c>
      <c r="T19" s="26">
        <f ca="1">'17'!O$3</f>
        <v>4.8184482116356042</v>
      </c>
      <c r="U19" s="26">
        <f ca="1">'17'!P$3</f>
        <v>0.12827031147252199</v>
      </c>
      <c r="V19" s="26">
        <f ca="1">'17'!Q$3</f>
        <v>11.479653925902179</v>
      </c>
      <c r="W19" s="26">
        <f ca="1">'17'!R$3</f>
        <v>0.12719351271724577</v>
      </c>
      <c r="X19" s="26">
        <f ca="1">'17'!S$3</f>
        <v>11.383284961669476</v>
      </c>
      <c r="Y19" s="26">
        <f ca="1">'17'!T$3</f>
        <v>0.18254791216678981</v>
      </c>
      <c r="Z19" s="26">
        <f ca="1">'17'!U$3</f>
        <v>0.2205073110591875</v>
      </c>
      <c r="AA19" s="26">
        <f ca="1">'17'!V$3</f>
        <v>19.734477838490314</v>
      </c>
      <c r="AB19" s="26">
        <f ca="1">'17'!W$3</f>
        <v>0.73793710098861642</v>
      </c>
      <c r="AC19" s="26">
        <f>'17'!X$3</f>
        <v>0</v>
      </c>
      <c r="AD19" s="26">
        <f>'17'!Y$3</f>
        <v>0</v>
      </c>
      <c r="AE19" s="26">
        <f>'17'!Z$3</f>
        <v>0</v>
      </c>
      <c r="AF19" s="26">
        <f ca="1">'17'!AA$3</f>
        <v>0.26746451965418266</v>
      </c>
      <c r="AG19" s="26">
        <f ca="1">'17'!AB$3</f>
        <v>1.0954299815762127</v>
      </c>
      <c r="AH19" s="26">
        <f ca="1">'17'!$L$6</f>
        <v>58.133247990818177</v>
      </c>
    </row>
    <row r="20" spans="1:34" ht="14">
      <c r="A20">
        <v>5</v>
      </c>
      <c r="B20" t="s">
        <v>115</v>
      </c>
      <c r="C20" s="120" t="s">
        <v>129</v>
      </c>
      <c r="F20" s="71" t="str">
        <f>'18'!A$3</f>
        <v>5-NR-17SEP2016-09:00</v>
      </c>
      <c r="G20" s="26">
        <f>'18'!B$3</f>
        <v>0.47149999999999997</v>
      </c>
      <c r="H20" s="26">
        <f>'18'!C$3</f>
        <v>3.8999999999999998E-3</v>
      </c>
      <c r="I20" s="26">
        <f>'18'!D$3</f>
        <v>2</v>
      </c>
      <c r="J20" s="26">
        <f ca="1">'18'!E$3</f>
        <v>1.170553513911615</v>
      </c>
      <c r="K20" s="26">
        <f ca="1">'18'!F$3</f>
        <v>5.3880874863435936E-2</v>
      </c>
      <c r="L20" s="26">
        <f ca="1">'18'!G$3</f>
        <v>-2.6952026549141546</v>
      </c>
      <c r="M20" s="26">
        <f ca="1">'18'!H$3</f>
        <v>-4.0867541955795694</v>
      </c>
      <c r="N20" s="26">
        <f ca="1">'18'!I$3</f>
        <v>0.67742772938228368</v>
      </c>
      <c r="O20" s="26">
        <f ca="1">'18'!J$3</f>
        <v>0.65905744631136609</v>
      </c>
      <c r="P20" s="26">
        <f ca="1">'18'!K$3</f>
        <v>6.6837378551226241</v>
      </c>
      <c r="Q20" s="26">
        <f ca="1">'18'!L$3</f>
        <v>6.3236122121307519</v>
      </c>
      <c r="R20" s="26">
        <f ca="1">'18'!M$3</f>
        <v>7.8996005586983775E-2</v>
      </c>
      <c r="S20" s="26">
        <f ca="1">'18'!N$3</f>
        <v>9.2469051924825435E-2</v>
      </c>
      <c r="T20" s="26">
        <f ca="1">'18'!O$3</f>
        <v>11.179271277578254</v>
      </c>
      <c r="U20" s="26">
        <f ca="1">'18'!P$3</f>
        <v>0.37758810486201622</v>
      </c>
      <c r="V20" s="26">
        <f ca="1">'18'!Q$3</f>
        <v>45.649433703189906</v>
      </c>
      <c r="W20" s="26">
        <f ca="1">'18'!R$3</f>
        <v>0.3757387238235198</v>
      </c>
      <c r="X20" s="26">
        <f ca="1">'18'!S$3</f>
        <v>45.425848277638352</v>
      </c>
      <c r="Y20" s="26">
        <f ca="1">'18'!T$3</f>
        <v>0.1185617652855131</v>
      </c>
      <c r="Z20" s="26">
        <f ca="1">'18'!U$3</f>
        <v>0.13878289097052149</v>
      </c>
      <c r="AA20" s="26">
        <f ca="1">'18'!V$3</f>
        <v>16.778495664769459</v>
      </c>
      <c r="AB20" s="26">
        <f ca="1">'18'!W$3</f>
        <v>1.2246287863052923</v>
      </c>
      <c r="AC20" s="26">
        <f>'18'!X$3</f>
        <v>0</v>
      </c>
      <c r="AD20" s="26">
        <f>'18'!Y$3</f>
        <v>0</v>
      </c>
      <c r="AE20" s="26">
        <f>'18'!Z$3</f>
        <v>0</v>
      </c>
      <c r="AF20" s="26">
        <f ca="1">'18'!AA$3</f>
        <v>0.62054385374960896</v>
      </c>
      <c r="AG20" s="26">
        <f ca="1">'18'!AB$3</f>
        <v>0.93134803704241387</v>
      </c>
      <c r="AH20" s="26">
        <f ca="1">'18'!$L$6</f>
        <v>22.936222768341427</v>
      </c>
    </row>
    <row r="21" spans="1:34" ht="14">
      <c r="A21">
        <v>168</v>
      </c>
      <c r="B21" t="s">
        <v>115</v>
      </c>
      <c r="C21" s="120" t="s">
        <v>129</v>
      </c>
      <c r="D21" s="120" t="s">
        <v>131</v>
      </c>
      <c r="E21" s="120" t="s">
        <v>133</v>
      </c>
      <c r="F21" s="71" t="str">
        <f>'19'!A$3</f>
        <v>168-NR-17SEP2016-08:03</v>
      </c>
      <c r="G21" s="26">
        <f>'19'!B$3</f>
        <v>0.38300000000000001</v>
      </c>
      <c r="H21" s="26">
        <f>'19'!C$3</f>
        <v>3.7000000000000002E-3</v>
      </c>
      <c r="I21" s="26">
        <f>'19'!D$3</f>
        <v>2</v>
      </c>
      <c r="J21" s="26">
        <f ca="1">'19'!E$3</f>
        <v>1.3901870100339886</v>
      </c>
      <c r="K21" s="26">
        <f ca="1">'19'!F$3</f>
        <v>0.12453485525300508</v>
      </c>
      <c r="L21" s="26">
        <f ca="1">'19'!G$3</f>
        <v>-2.1445951740846532</v>
      </c>
      <c r="M21" s="26">
        <f ca="1">'19'!H$3</f>
        <v>-3.9098153725995339</v>
      </c>
      <c r="N21" s="26">
        <f ca="1">'19'!I$3</f>
        <v>0.60410982956236237</v>
      </c>
      <c r="O21" s="26">
        <f ca="1">'19'!J$3</f>
        <v>0.54779448066770509</v>
      </c>
      <c r="P21" s="26">
        <f ca="1">'19'!K$3</f>
        <v>2.400213938771576</v>
      </c>
      <c r="Q21" s="26">
        <f ca="1">'19'!L$3</f>
        <v>2.1013036433304126</v>
      </c>
      <c r="R21" s="26">
        <f ca="1">'19'!M$3</f>
        <v>0.10128177222554921</v>
      </c>
      <c r="S21" s="26">
        <f ca="1">'19'!N$3</f>
        <v>0.14080060410117973</v>
      </c>
      <c r="T21" s="26">
        <f ca="1">'19'!O$3</f>
        <v>14.574765235338333</v>
      </c>
      <c r="U21" s="26">
        <f ca="1">'19'!P$3</f>
        <v>0.55036137234254556</v>
      </c>
      <c r="V21" s="26">
        <f ca="1">'19'!Q$3</f>
        <v>56.969839353295932</v>
      </c>
      <c r="W21" s="26">
        <f ca="1">'19'!R$3</f>
        <v>0.54754536026052214</v>
      </c>
      <c r="X21" s="26">
        <f ca="1">'19'!S$3</f>
        <v>56.678344048589189</v>
      </c>
      <c r="Y21" s="26">
        <f ca="1">'19'!T$3</f>
        <v>8.2736429551788421E-2</v>
      </c>
      <c r="Z21" s="26">
        <f ca="1">'19'!U$3</f>
        <v>0.11501910961948848</v>
      </c>
      <c r="AA21" s="26">
        <f ca="1">'19'!V$3</f>
        <v>11.906032157909213</v>
      </c>
      <c r="AB21" s="26">
        <f ca="1">'19'!W$3</f>
        <v>1.0708616209843533</v>
      </c>
      <c r="AC21" s="26">
        <f>'19'!X$3</f>
        <v>0</v>
      </c>
      <c r="AD21" s="26">
        <f>'19'!Y$3</f>
        <v>0</v>
      </c>
      <c r="AE21" s="26">
        <f>'19'!Z$3</f>
        <v>0</v>
      </c>
      <c r="AF21" s="26">
        <f ca="1">'19'!AA$3</f>
        <v>0.80902240960664129</v>
      </c>
      <c r="AG21" s="26">
        <f ca="1">'19'!AB$3</f>
        <v>0.66088521288091062</v>
      </c>
      <c r="AH21" s="26">
        <f ca="1">'19'!$L$6</f>
        <v>18.543713459957925</v>
      </c>
    </row>
    <row r="22" spans="1:34" ht="14">
      <c r="A22">
        <v>4</v>
      </c>
      <c r="B22" t="s">
        <v>115</v>
      </c>
      <c r="C22" s="120" t="s">
        <v>129</v>
      </c>
      <c r="D22" s="120" t="s">
        <v>131</v>
      </c>
      <c r="E22" s="120" t="s">
        <v>133</v>
      </c>
      <c r="F22" s="71" t="str">
        <f>'20'!A$3</f>
        <v>4-NR-17SEP2016-07:42</v>
      </c>
      <c r="G22" s="26">
        <f>'20'!B$3</f>
        <v>0.4758</v>
      </c>
      <c r="H22" s="26">
        <f>'20'!C$3</f>
        <v>3.3E-3</v>
      </c>
      <c r="I22" s="26">
        <f>'20'!D$3</f>
        <v>2</v>
      </c>
      <c r="J22" s="26">
        <f ca="1">'20'!E$3</f>
        <v>1.0916075798709122</v>
      </c>
      <c r="K22" s="26">
        <f ca="1">'20'!F$3</f>
        <v>0.13049421222599519</v>
      </c>
      <c r="L22" s="26">
        <f ca="1">'20'!G$3</f>
        <v>-2.9662458720868785</v>
      </c>
      <c r="M22" s="26">
        <f ca="1">'20'!H$3</f>
        <v>-4.8167272349205437</v>
      </c>
      <c r="N22" s="26">
        <f ca="1">'20'!I$3</f>
        <v>0.66434419245585208</v>
      </c>
      <c r="O22" s="26">
        <f ca="1">'20'!J$3</f>
        <v>0.61396943842840879</v>
      </c>
      <c r="P22" s="26">
        <f ca="1">'20'!K$3</f>
        <v>7.1228127588718841</v>
      </c>
      <c r="Q22" s="26">
        <f ca="1">'20'!L$3</f>
        <v>6.1933269190696301</v>
      </c>
      <c r="R22" s="26">
        <f ca="1">'20'!M$3</f>
        <v>7.0075074730890682E-2</v>
      </c>
      <c r="S22" s="26">
        <f ca="1">'20'!N$3</f>
        <v>7.6494482736260888E-2</v>
      </c>
      <c r="T22" s="26">
        <f ca="1">'20'!O$3</f>
        <v>11.029113601791797</v>
      </c>
      <c r="U22" s="26">
        <f ca="1">'20'!P$3</f>
        <v>0.36640442374288396</v>
      </c>
      <c r="V22" s="26">
        <f ca="1">'20'!Q$3</f>
        <v>52.82885600511036</v>
      </c>
      <c r="W22" s="26">
        <f ca="1">'20'!R$3</f>
        <v>0.36487453408815895</v>
      </c>
      <c r="X22" s="26">
        <f ca="1">'20'!S$3</f>
        <v>52.608273733074554</v>
      </c>
      <c r="Y22" s="26">
        <f ca="1">'20'!T$3</f>
        <v>8.9457887538747227E-2</v>
      </c>
      <c r="Z22" s="26">
        <f ca="1">'20'!U$3</f>
        <v>9.7652908116536097E-2</v>
      </c>
      <c r="AA22" s="26">
        <f ca="1">'20'!V$3</f>
        <v>14.079773842984205</v>
      </c>
      <c r="AB22" s="26">
        <f ca="1">'20'!W$3</f>
        <v>1.1551067192828344</v>
      </c>
      <c r="AC22" s="26">
        <f>'20'!X$3</f>
        <v>0</v>
      </c>
      <c r="AD22" s="26">
        <f>'20'!Y$3</f>
        <v>0</v>
      </c>
      <c r="AE22" s="26">
        <f>'20'!Z$3</f>
        <v>0</v>
      </c>
      <c r="AF22" s="26">
        <f ca="1">'20'!AA$3</f>
        <v>0.61220883615418675</v>
      </c>
      <c r="AG22" s="26">
        <f ca="1">'20'!AB$3</f>
        <v>0.78154621204800612</v>
      </c>
      <c r="AH22" s="26">
        <f ca="1">'20'!$L$6</f>
        <v>27.475490231696696</v>
      </c>
    </row>
    <row r="23" spans="1:34" ht="14">
      <c r="A23">
        <v>167</v>
      </c>
      <c r="B23" t="s">
        <v>115</v>
      </c>
      <c r="C23" s="120" t="s">
        <v>129</v>
      </c>
      <c r="F23" s="71" t="str">
        <f>'21'!A$3</f>
        <v>167-NR-17SEP2016-08:01</v>
      </c>
      <c r="G23" s="26">
        <f>'21'!B$3</f>
        <v>0.3765</v>
      </c>
      <c r="H23" s="26">
        <f>'21'!C$3</f>
        <v>3.0999999999999999E-3</v>
      </c>
      <c r="I23" s="26">
        <f>'21'!D$3</f>
        <v>2</v>
      </c>
      <c r="J23" s="26">
        <f ca="1">'21'!E$3</f>
        <v>0.99990876752651403</v>
      </c>
      <c r="K23" s="26">
        <f ca="1">'21'!F$3</f>
        <v>9.4355220592001535E-2</v>
      </c>
      <c r="L23" s="26">
        <f ca="1">'21'!G$3</f>
        <v>-3.4276335857522793</v>
      </c>
      <c r="M23" s="26">
        <f ca="1">'21'!H$3</f>
        <v>-4.4335880151785068</v>
      </c>
      <c r="N23" s="26">
        <f ca="1">'21'!I$3</f>
        <v>0.79396447684849125</v>
      </c>
      <c r="O23" s="26">
        <f ca="1">'21'!J$3</f>
        <v>0.77249852498880411</v>
      </c>
      <c r="P23" s="26">
        <f ca="1">'21'!K$3</f>
        <v>15.979475420616792</v>
      </c>
      <c r="Q23" s="26">
        <f ca="1">'21'!L$3</f>
        <v>14.471728492360029</v>
      </c>
      <c r="R23" s="26">
        <f ca="1">'21'!M$3</f>
        <v>4.658076122987672E-2</v>
      </c>
      <c r="S23" s="26">
        <f ca="1">'21'!N$3</f>
        <v>4.657651155181286E-2</v>
      </c>
      <c r="T23" s="26">
        <f ca="1">'21'!O$3</f>
        <v>5.6567924513734003</v>
      </c>
      <c r="U23" s="26">
        <f ca="1">'21'!P$3</f>
        <v>0.20601672602110566</v>
      </c>
      <c r="V23" s="26">
        <f ca="1">'21'!Q$3</f>
        <v>25.021063660305252</v>
      </c>
      <c r="W23" s="26">
        <f ca="1">'21'!R$3</f>
        <v>0.20508519579006942</v>
      </c>
      <c r="X23" s="26">
        <f ca="1">'21'!S$3</f>
        <v>24.907927811277787</v>
      </c>
      <c r="Y23" s="26">
        <f ca="1">'21'!T$3</f>
        <v>0.12360975855849396</v>
      </c>
      <c r="Z23" s="26">
        <f ca="1">'21'!U$3</f>
        <v>0.12359848133447367</v>
      </c>
      <c r="AA23" s="26">
        <f ca="1">'21'!V$3</f>
        <v>15.011234910461075</v>
      </c>
      <c r="AB23" s="26">
        <f ca="1">'21'!W$3</f>
        <v>1.2734696453703711</v>
      </c>
      <c r="AC23" s="26">
        <f>'21'!X$3</f>
        <v>0</v>
      </c>
      <c r="AD23" s="26">
        <f>'21'!Y$3</f>
        <v>0</v>
      </c>
      <c r="AE23" s="26">
        <f>'21'!Z$3</f>
        <v>0</v>
      </c>
      <c r="AF23" s="26">
        <f ca="1">'21'!AA$3</f>
        <v>0.31399969644509551</v>
      </c>
      <c r="AG23" s="26">
        <f ca="1">'21'!AB$3</f>
        <v>0.83325015822463344</v>
      </c>
      <c r="AH23" s="26">
        <f ca="1">'21'!$L$6</f>
        <v>57.02536338998469</v>
      </c>
    </row>
    <row r="24" spans="1:34" ht="14">
      <c r="A24">
        <v>1</v>
      </c>
      <c r="B24" t="s">
        <v>114</v>
      </c>
      <c r="C24" s="120" t="s">
        <v>129</v>
      </c>
      <c r="F24" s="71" t="str">
        <f>'22'!A$3</f>
        <v>1-R-17SEP2016-07:40</v>
      </c>
      <c r="G24" s="26">
        <f>'22'!B$3</f>
        <v>0.55600000000000005</v>
      </c>
      <c r="H24" s="26">
        <f>'22'!C$3</f>
        <v>3.8E-3</v>
      </c>
      <c r="I24" s="26">
        <f>'22'!D$3</f>
        <v>2</v>
      </c>
      <c r="J24" s="26">
        <f ca="1">'22'!E$3</f>
        <v>0.89518749940708453</v>
      </c>
      <c r="K24" s="26">
        <f ca="1">'22'!F$3</f>
        <v>0.20259152353597074</v>
      </c>
      <c r="L24" s="26">
        <f ca="1">'22'!G$3</f>
        <v>-3.2004902765180048</v>
      </c>
      <c r="M24" s="26">
        <f ca="1">'22'!H$3</f>
        <v>-3.9517014667918016</v>
      </c>
      <c r="N24" s="26">
        <f ca="1">'22'!I$3</f>
        <v>0.84481084050426158</v>
      </c>
      <c r="O24" s="26">
        <f ca="1">'22'!J$3</f>
        <v>0.80538310780956579</v>
      </c>
      <c r="P24" s="26">
        <f ca="1">'22'!K$3</f>
        <v>20.378394760594002</v>
      </c>
      <c r="Q24" s="26">
        <f ca="1">'22'!L$3</f>
        <v>16.249904718827818</v>
      </c>
      <c r="R24" s="26">
        <f ca="1">'22'!M$3</f>
        <v>3.9316640693065882E-2</v>
      </c>
      <c r="S24" s="26">
        <f ca="1">'22'!N$3</f>
        <v>3.5195765267112468E-2</v>
      </c>
      <c r="T24" s="26">
        <f ca="1">'22'!O$3</f>
        <v>5.1496961811880348</v>
      </c>
      <c r="U24" s="26">
        <f ca="1">'22'!P$3</f>
        <v>0.13892339562407727</v>
      </c>
      <c r="V24" s="26">
        <f ca="1">'22'!Q$3</f>
        <v>20.326686307101834</v>
      </c>
      <c r="W24" s="26">
        <f ca="1">'22'!R$3</f>
        <v>0.1382194803187351</v>
      </c>
      <c r="X24" s="26">
        <f ca="1">'22'!S$3</f>
        <v>20.223692383478085</v>
      </c>
      <c r="Y24" s="26">
        <f ca="1">'22'!T$3</f>
        <v>0.11119852103298507</v>
      </c>
      <c r="Z24" s="26">
        <f ca="1">'22'!U$3</f>
        <v>9.9543525981283992E-2</v>
      </c>
      <c r="AA24" s="26">
        <f ca="1">'22'!V$3</f>
        <v>14.564789590945765</v>
      </c>
      <c r="AB24" s="26">
        <f ca="1">'22'!W$3</f>
        <v>0.93731876679159964</v>
      </c>
      <c r="AC24" s="26">
        <f>'22'!X$3</f>
        <v>0</v>
      </c>
      <c r="AD24" s="26">
        <f>'22'!Y$3</f>
        <v>0</v>
      </c>
      <c r="AE24" s="26">
        <f>'22'!Z$3</f>
        <v>0</v>
      </c>
      <c r="AF24" s="26">
        <f ca="1">'22'!AA$3</f>
        <v>0.28585157606143424</v>
      </c>
      <c r="AG24" s="26">
        <f ca="1">'22'!AB$3</f>
        <v>0.8084686771976769</v>
      </c>
      <c r="AH24" s="26">
        <f ca="1">'22'!$L$6</f>
        <v>51.101635024249447</v>
      </c>
    </row>
    <row r="25" spans="1:34" ht="14">
      <c r="A25">
        <v>4</v>
      </c>
      <c r="B25" t="s">
        <v>114</v>
      </c>
      <c r="C25" s="120" t="s">
        <v>129</v>
      </c>
      <c r="F25" s="71" t="str">
        <f>'23'!A$3</f>
        <v>4-R-17SEP2016-07:42</v>
      </c>
      <c r="G25" s="26">
        <f>'23'!B$3</f>
        <v>0.2999</v>
      </c>
      <c r="H25" s="26">
        <f>'23'!C$3</f>
        <v>2.3999999999999998E-3</v>
      </c>
      <c r="I25" s="26">
        <f>'23'!D$3</f>
        <v>2</v>
      </c>
      <c r="J25" s="26">
        <f ca="1">'23'!E$3</f>
        <v>0.98371229567403651</v>
      </c>
      <c r="K25" s="26">
        <f ca="1">'23'!F$3</f>
        <v>0.22721588227496781</v>
      </c>
      <c r="L25" s="26">
        <f ca="1">'23'!G$3</f>
        <v>-3.1776986754482865</v>
      </c>
      <c r="M25" s="26">
        <f ca="1">'23'!H$3</f>
        <v>-3.8010502448169836</v>
      </c>
      <c r="N25" s="26">
        <f ca="1">'23'!I$3</f>
        <v>0.87158581200700047</v>
      </c>
      <c r="O25" s="26">
        <f ca="1">'23'!J$3</f>
        <v>0.83382915739646302</v>
      </c>
      <c r="P25" s="26">
        <f ca="1">'23'!K$3</f>
        <v>24.616597100048221</v>
      </c>
      <c r="Q25" s="26">
        <f ca="1">'23'!L$3</f>
        <v>19.023315271353351</v>
      </c>
      <c r="R25" s="26">
        <f ca="1">'23'!M$3</f>
        <v>3.3868425568408751E-2</v>
      </c>
      <c r="S25" s="26">
        <f ca="1">'23'!N$3</f>
        <v>3.331678666676461E-2</v>
      </c>
      <c r="T25" s="26">
        <f ca="1">'23'!O$3</f>
        <v>4.1632101339011278</v>
      </c>
      <c r="U25" s="26">
        <f ca="1">'23'!P$3</f>
        <v>0.12632261566771086</v>
      </c>
      <c r="V25" s="26">
        <f ca="1">'23'!Q$3</f>
        <v>15.785063516144371</v>
      </c>
      <c r="W25" s="26">
        <f ca="1">'23'!R$3</f>
        <v>0.12565627993437553</v>
      </c>
      <c r="X25" s="26">
        <f ca="1">'23'!S$3</f>
        <v>15.701799313466344</v>
      </c>
      <c r="Y25" s="26">
        <f ca="1">'23'!T$3</f>
        <v>0.11272455034833991</v>
      </c>
      <c r="Z25" s="26">
        <f ca="1">'23'!U$3</f>
        <v>0.11088852620198895</v>
      </c>
      <c r="AA25" s="26">
        <f ca="1">'23'!V$3</f>
        <v>13.856445419990205</v>
      </c>
      <c r="AB25" s="26">
        <f ca="1">'23'!W$3</f>
        <v>0.99109422163220184</v>
      </c>
      <c r="AC25" s="26">
        <f>'23'!X$3</f>
        <v>0</v>
      </c>
      <c r="AD25" s="26">
        <f>'23'!Y$3</f>
        <v>0</v>
      </c>
      <c r="AE25" s="26">
        <f>'23'!Z$3</f>
        <v>0</v>
      </c>
      <c r="AF25" s="26">
        <f ca="1">'23'!AA$3</f>
        <v>0.2310932793662451</v>
      </c>
      <c r="AG25" s="26">
        <f ca="1">'23'!AB$3</f>
        <v>0.76914960078279138</v>
      </c>
      <c r="AH25" s="26">
        <f ca="1">'23'!$L$6</f>
        <v>100.08302566179381</v>
      </c>
    </row>
    <row r="26" spans="1:34" ht="14">
      <c r="A26">
        <v>5</v>
      </c>
      <c r="B26" t="s">
        <v>114</v>
      </c>
      <c r="C26" s="120" t="s">
        <v>129</v>
      </c>
      <c r="F26" s="71" t="str">
        <f>'24'!A$3</f>
        <v>5-R-17SEP2016-09:00</v>
      </c>
      <c r="G26" s="26">
        <f>'24'!B$3</f>
        <v>0.60319999999999996</v>
      </c>
      <c r="H26" s="26">
        <f>'24'!C$3</f>
        <v>5.1000000000000004E-3</v>
      </c>
      <c r="I26" s="26">
        <f>'24'!D$3</f>
        <v>2</v>
      </c>
      <c r="J26" s="26">
        <f ca="1">'24'!E$3</f>
        <v>0.96373086408059139</v>
      </c>
      <c r="K26" s="26">
        <f ca="1">'24'!F$3</f>
        <v>0.2045011494176579</v>
      </c>
      <c r="L26" s="26">
        <f ca="1">'24'!G$3</f>
        <v>-2.9979829536194633</v>
      </c>
      <c r="M26" s="26">
        <f ca="1">'24'!H$3</f>
        <v>-3.4716742008333719</v>
      </c>
      <c r="N26" s="26">
        <f ca="1">'24'!I$3</f>
        <v>0.89002014343414526</v>
      </c>
      <c r="O26" s="26">
        <f ca="1">'24'!J$3</f>
        <v>0.86174730926971876</v>
      </c>
      <c r="P26" s="26">
        <f ca="1">'24'!K$3</f>
        <v>27.14559199437543</v>
      </c>
      <c r="Q26" s="26">
        <f ca="1">'24'!L$3</f>
        <v>21.594287229902882</v>
      </c>
      <c r="R26" s="26">
        <f ca="1">'24'!M$3</f>
        <v>3.1703657691102879E-2</v>
      </c>
      <c r="S26" s="26">
        <f ca="1">'24'!N$3</f>
        <v>3.0553793421161865E-2</v>
      </c>
      <c r="T26" s="26">
        <f ca="1">'24'!O$3</f>
        <v>3.6137349395382028</v>
      </c>
      <c r="U26" s="26">
        <f ca="1">'24'!P$3</f>
        <v>0.10599098219967069</v>
      </c>
      <c r="V26" s="26">
        <f ca="1">'24'!Q$3</f>
        <v>12.536031463302226</v>
      </c>
      <c r="W26" s="26">
        <f ca="1">'24'!R$3</f>
        <v>0.10537990633124758</v>
      </c>
      <c r="X26" s="26">
        <f ca="1">'24'!S$3</f>
        <v>12.463756764511478</v>
      </c>
      <c r="Y26" s="26">
        <f ca="1">'24'!T$3</f>
        <v>0.13066830020317549</v>
      </c>
      <c r="Z26" s="26">
        <f ca="1">'24'!U$3</f>
        <v>0.12592907386274843</v>
      </c>
      <c r="AA26" s="26">
        <f ca="1">'24'!V$3</f>
        <v>14.894199481178401</v>
      </c>
      <c r="AB26" s="26">
        <f ca="1">'24'!W$3</f>
        <v>0.94297553827385761</v>
      </c>
      <c r="AC26" s="26">
        <f>'24'!X$3</f>
        <v>0</v>
      </c>
      <c r="AD26" s="26">
        <f>'24'!Y$3</f>
        <v>0</v>
      </c>
      <c r="AE26" s="26">
        <f>'24'!Z$3</f>
        <v>0</v>
      </c>
      <c r="AF26" s="26">
        <f ca="1">'24'!AA$3</f>
        <v>0.20059277122188512</v>
      </c>
      <c r="AG26" s="26">
        <f ca="1">'24'!AB$3</f>
        <v>0.82675370469836718</v>
      </c>
      <c r="AH26" s="26">
        <f ca="1">'24'!$L$6</f>
        <v>54.259217859958959</v>
      </c>
    </row>
    <row r="27" spans="1:34" ht="14">
      <c r="A27">
        <v>166</v>
      </c>
      <c r="B27" t="s">
        <v>114</v>
      </c>
      <c r="C27" s="120" t="s">
        <v>129</v>
      </c>
      <c r="F27" s="71" t="str">
        <f>'25'!A$3</f>
        <v>166-R-17SEP2016-08:00</v>
      </c>
      <c r="G27" s="26">
        <f>'25'!B$3</f>
        <v>0.42130000000000001</v>
      </c>
      <c r="H27" s="26">
        <f>'25'!C$3</f>
        <v>3.8E-3</v>
      </c>
      <c r="I27" s="26">
        <f>'25'!D$3</f>
        <v>2</v>
      </c>
      <c r="J27" s="26">
        <f ca="1">'25'!E$3</f>
        <v>1.1089323601711487</v>
      </c>
      <c r="K27" s="26">
        <f ca="1">'25'!F$3</f>
        <v>0.20276719042442323</v>
      </c>
      <c r="L27" s="26">
        <f ca="1">'25'!G$3</f>
        <v>-3.2599445129215359</v>
      </c>
      <c r="M27" s="26">
        <f ca="1">'25'!H$3</f>
        <v>-3.9977112775184076</v>
      </c>
      <c r="N27" s="26">
        <f ca="1">'25'!I$3</f>
        <v>0.84978611264057979</v>
      </c>
      <c r="O27" s="26">
        <f ca="1">'25'!J$3</f>
        <v>0.81158090139392325</v>
      </c>
      <c r="P27" s="26">
        <f ca="1">'25'!K$3</f>
        <v>21.554867333716622</v>
      </c>
      <c r="Q27" s="26">
        <f ca="1">'25'!L$3</f>
        <v>17.184247444487724</v>
      </c>
      <c r="R27" s="26">
        <f ca="1">'25'!M$3</f>
        <v>3.759779323906956E-2</v>
      </c>
      <c r="S27" s="26">
        <f ca="1">'25'!N$3</f>
        <v>4.1693409593828265E-2</v>
      </c>
      <c r="T27" s="26">
        <f ca="1">'25'!O$3</f>
        <v>4.6224824899683812</v>
      </c>
      <c r="U27" s="26">
        <f ca="1">'25'!P$3</f>
        <v>0.16657704063996492</v>
      </c>
      <c r="V27" s="26">
        <f ca="1">'25'!Q$3</f>
        <v>18.468133479372952</v>
      </c>
      <c r="W27" s="26">
        <f ca="1">'25'!R$3</f>
        <v>0.16574317244808837</v>
      </c>
      <c r="X27" s="26">
        <f ca="1">'25'!S$3</f>
        <v>18.375683829573589</v>
      </c>
      <c r="Y27" s="26">
        <f ca="1">'25'!T$3</f>
        <v>0.1229331210872573</v>
      </c>
      <c r="Z27" s="26">
        <f ca="1">'25'!U$3</f>
        <v>0.13632451611049787</v>
      </c>
      <c r="AA27" s="26">
        <f ca="1">'25'!V$3</f>
        <v>15.114083851934932</v>
      </c>
      <c r="AB27" s="26">
        <f ca="1">'25'!W$3</f>
        <v>1.182432537833789</v>
      </c>
      <c r="AC27" s="26">
        <f>'25'!X$3</f>
        <v>0</v>
      </c>
      <c r="AD27" s="26">
        <f>'25'!Y$3</f>
        <v>0</v>
      </c>
      <c r="AE27" s="26">
        <f>'25'!Z$3</f>
        <v>0</v>
      </c>
      <c r="AF27" s="26">
        <f ca="1">'25'!AA$3</f>
        <v>0.25658676911868045</v>
      </c>
      <c r="AG27" s="26">
        <f ca="1">'25'!AB$3</f>
        <v>0.8389591420136091</v>
      </c>
      <c r="AH27" s="26">
        <f ca="1">'25'!$L$6</f>
        <v>56.929992770755135</v>
      </c>
    </row>
    <row r="28" spans="1:34" ht="14">
      <c r="A28">
        <v>167</v>
      </c>
      <c r="B28" t="s">
        <v>114</v>
      </c>
      <c r="C28" s="120" t="s">
        <v>129</v>
      </c>
      <c r="F28" s="71" t="str">
        <f>'26'!A$3</f>
        <v>167-R-17SEP2016-08:01</v>
      </c>
      <c r="G28" s="26">
        <f>'26'!B$3</f>
        <v>0.376</v>
      </c>
      <c r="H28" s="26">
        <f>'26'!C$3</f>
        <v>2.8E-3</v>
      </c>
      <c r="I28" s="26">
        <f>'26'!D$3</f>
        <v>2</v>
      </c>
      <c r="J28" s="26">
        <f ca="1">'26'!E$3</f>
        <v>0.9800195639240471</v>
      </c>
      <c r="K28" s="26">
        <f ca="1">'26'!F$3</f>
        <v>0.17587682492751469</v>
      </c>
      <c r="L28" s="26">
        <f ca="1">'26'!G$3</f>
        <v>-3.2163047046398625</v>
      </c>
      <c r="M28" s="26">
        <f ca="1">'26'!H$3</f>
        <v>-4.0144457901703392</v>
      </c>
      <c r="N28" s="26">
        <f ca="1">'26'!I$3</f>
        <v>0.82992349205483562</v>
      </c>
      <c r="O28" s="26">
        <f ca="1">'26'!J$3</f>
        <v>0.79362732041820638</v>
      </c>
      <c r="P28" s="26">
        <f ca="1">'26'!K$3</f>
        <v>18.818442043068586</v>
      </c>
      <c r="Q28" s="26">
        <f ca="1">'26'!L$3</f>
        <v>15.508714206451231</v>
      </c>
      <c r="R28" s="26">
        <f ca="1">'26'!M$3</f>
        <v>4.2430761714734477E-2</v>
      </c>
      <c r="S28" s="26">
        <f ca="1">'26'!N$3</f>
        <v>4.1582976592639237E-2</v>
      </c>
      <c r="T28" s="26">
        <f ca="1">'26'!O$3</f>
        <v>5.583999713868697</v>
      </c>
      <c r="U28" s="26">
        <f ca="1">'26'!P$3</f>
        <v>0.16667830515014473</v>
      </c>
      <c r="V28" s="26">
        <f ca="1">'26'!Q$3</f>
        <v>22.382515263019432</v>
      </c>
      <c r="W28" s="26">
        <f ca="1">'26'!R$3</f>
        <v>0.1658466456182919</v>
      </c>
      <c r="X28" s="26">
        <f ca="1">'26'!S$3</f>
        <v>22.270835268742058</v>
      </c>
      <c r="Y28" s="26">
        <f ca="1">'26'!T$3</f>
        <v>0.10029193931923003</v>
      </c>
      <c r="Z28" s="26">
        <f ca="1">'26'!U$3</f>
        <v>9.8288062636728804E-2</v>
      </c>
      <c r="AA28" s="26">
        <f ca="1">'26'!V$3</f>
        <v>13.198682696932153</v>
      </c>
      <c r="AB28" s="26">
        <f ca="1">'26'!W$3</f>
        <v>1.0657614373804341</v>
      </c>
      <c r="AC28" s="26">
        <f>'26'!X$3</f>
        <v>0</v>
      </c>
      <c r="AD28" s="26">
        <f>'26'!Y$3</f>
        <v>0</v>
      </c>
      <c r="AE28" s="26">
        <f>'26'!Z$3</f>
        <v>0</v>
      </c>
      <c r="AF28" s="26">
        <f ca="1">'26'!AA$3</f>
        <v>0.30995908550234563</v>
      </c>
      <c r="AG28" s="26">
        <f ca="1">'26'!AB$3</f>
        <v>0.73263822138385593</v>
      </c>
      <c r="AH28" s="26">
        <f ca="1">'26'!$L$6</f>
        <v>63.958251332971848</v>
      </c>
    </row>
    <row r="29" spans="1:34" ht="14">
      <c r="A29">
        <v>1</v>
      </c>
      <c r="B29" t="s">
        <v>115</v>
      </c>
      <c r="C29" s="120" t="s">
        <v>129</v>
      </c>
      <c r="D29" s="120" t="s">
        <v>131</v>
      </c>
      <c r="E29" s="120" t="s">
        <v>133</v>
      </c>
      <c r="F29" s="26" t="str">
        <f>'27'!A$3</f>
        <v>1-NR-17SEP2016-07:40</v>
      </c>
      <c r="G29" s="26">
        <f>'27'!B$3</f>
        <v>0.59140000000000004</v>
      </c>
      <c r="H29" s="26">
        <f>'27'!C$3</f>
        <v>4.1000000000000003E-3</v>
      </c>
      <c r="I29" s="26">
        <f>'27'!D$3</f>
        <v>2</v>
      </c>
      <c r="J29" s="26">
        <f ca="1">'27'!E$3</f>
        <v>1.3543287115319607</v>
      </c>
      <c r="K29" s="26">
        <f ca="1">'27'!F$3</f>
        <v>9.5339330099692324E-2</v>
      </c>
      <c r="L29" s="26">
        <f ca="1">'27'!G$3</f>
        <v>-2.1791592819755565</v>
      </c>
      <c r="M29" s="26">
        <f ca="1">'27'!H$3</f>
        <v>-6.4434912842332892</v>
      </c>
      <c r="N29" s="26">
        <f ca="1">'27'!I$3</f>
        <v>0.33245559107852429</v>
      </c>
      <c r="O29" s="26">
        <f ca="1">'27'!J$3</f>
        <v>0.26210519465266668</v>
      </c>
      <c r="P29" s="26">
        <f ca="1">'27'!K$3</f>
        <v>9.4046007443146049E-2</v>
      </c>
      <c r="Q29" s="26">
        <f ca="1">'27'!L$3</f>
        <v>8.5079724094965822E-2</v>
      </c>
      <c r="R29" s="26">
        <f ca="1">'27'!M$3</f>
        <v>0.10425120169798409</v>
      </c>
      <c r="S29" s="26">
        <f ca="1">'27'!N$3</f>
        <v>0.14119039567128935</v>
      </c>
      <c r="T29" s="26">
        <f ca="1">'27'!O$3</f>
        <v>20.365853658536711</v>
      </c>
      <c r="U29" s="26">
        <f ca="1">'27'!P$3</f>
        <v>0.90407455922498647</v>
      </c>
      <c r="V29" s="26">
        <f ca="1">'27'!Q$3</f>
        <v>130.40724251845293</v>
      </c>
      <c r="W29" s="26">
        <f ca="1">'27'!R$3</f>
        <v>0.90125075131156063</v>
      </c>
      <c r="X29" s="26">
        <f ca="1">'27'!S$3</f>
        <v>129.99992544528217</v>
      </c>
      <c r="Y29" s="26">
        <f ca="1">'27'!T$3</f>
        <v>6.7905210853038731E-2</v>
      </c>
      <c r="Z29" s="26">
        <f ca="1">'27'!U$3</f>
        <v>9.1965976720902051E-2</v>
      </c>
      <c r="AA29" s="26">
        <f ca="1">'27'!V$3</f>
        <v>13.265531373839384</v>
      </c>
      <c r="AB29" s="26">
        <f ca="1">'27'!W$3</f>
        <v>1.095404988099925</v>
      </c>
      <c r="AC29" s="26">
        <f>'27'!X$3</f>
        <v>0</v>
      </c>
      <c r="AD29" s="26">
        <f>'27'!Y$3</f>
        <v>0</v>
      </c>
      <c r="AE29" s="26">
        <f>'27'!Z$3</f>
        <v>0</v>
      </c>
      <c r="AF29" s="26">
        <f ca="1">'27'!AA$3</f>
        <v>1.1304766652828437</v>
      </c>
      <c r="AG29" s="26">
        <f ca="1">'27'!AB$3</f>
        <v>0.73634888682492783</v>
      </c>
      <c r="AH29" s="26">
        <f ca="1">'27'!$L$6</f>
        <v>11.976047904191566</v>
      </c>
    </row>
    <row r="30" spans="1:34" ht="14">
      <c r="F30" s="71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4" ht="14">
      <c r="F31" s="71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4" ht="14">
      <c r="F32" s="71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6:33" ht="14">
      <c r="F33" s="71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6:33" ht="14">
      <c r="F34" s="71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6:33" ht="14">
      <c r="F35" s="71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6:33" ht="14">
      <c r="F36" s="71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6:33" ht="14">
      <c r="F37" s="71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6:33" ht="14">
      <c r="F38" s="71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6:33" ht="14">
      <c r="F39" s="71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6:33" ht="14">
      <c r="F40" s="71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6:33" ht="14">
      <c r="F41" s="71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6:33" ht="14">
      <c r="F42" s="71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C10" zoomScale="85" zoomScaleNormal="85" zoomScalePageLayoutView="85" workbookViewId="0">
      <selection activeCell="AA3" sqref="AA3:AB3"/>
    </sheetView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/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82</v>
      </c>
      <c r="B3" s="9">
        <v>0.40989999999999999</v>
      </c>
      <c r="C3" s="10">
        <v>3.14E-3</v>
      </c>
      <c r="D3" s="11">
        <v>2</v>
      </c>
      <c r="E3" s="12">
        <f ca="1">$L$7/$B$3</f>
        <v>1.1450042261449509</v>
      </c>
      <c r="F3" s="13">
        <f ca="1">(100-(-R7/R6))/100</f>
        <v>0.14360994712921482</v>
      </c>
      <c r="G3" s="13">
        <f ca="1">-1/R7</f>
        <v>-2.6940550036764948</v>
      </c>
      <c r="H3" s="13">
        <f ca="1">L29</f>
        <v>-3.4735056314238806</v>
      </c>
      <c r="I3" s="13">
        <f ca="1">R29</f>
        <v>0.80689885283742446</v>
      </c>
      <c r="J3" s="14">
        <f ca="1">(I3-F3)/(1-F3)</f>
        <v>0.77451729324124785</v>
      </c>
      <c r="K3" s="13">
        <f ca="1">R28</f>
        <v>13.528322006585361</v>
      </c>
      <c r="L3" s="13">
        <f ca="1">K3*(1-F3)</f>
        <v>11.585520398472644</v>
      </c>
      <c r="M3" s="73">
        <f ca="1">STDEV(INDIRECT("G"&amp;K5):INDIRECT("G"&amp;K6))/STDEV(INDIRECT("E"&amp;K5):INDIRECT("E"&amp;K6))</f>
        <v>5.5810615078486968E-2</v>
      </c>
      <c r="N3" s="15">
        <f ca="1">M3*E3</f>
        <v>6.3903390128616705E-2</v>
      </c>
      <c r="O3" s="14">
        <f ca="1">M3*L7/C3</f>
        <v>8.3420380935413974</v>
      </c>
      <c r="P3" s="12">
        <f ca="1">(1-I3)*E3</f>
        <v>0.22110162957458709</v>
      </c>
      <c r="Q3" s="13">
        <f ca="1">(1-I3)*L7/C3</f>
        <v>28.86291654860613</v>
      </c>
      <c r="R3" s="10">
        <f ca="1">((-0.01*D3+L6*L7)/L6-I3*L7)/B3</f>
        <v>0.21982356177201465</v>
      </c>
      <c r="S3" s="13">
        <f ca="1">((-0.01*D3+L6*L7)/L6-I3*L7)/C3</f>
        <v>28.696075786735285</v>
      </c>
      <c r="T3" s="73">
        <f ca="1">STDEV(INDIRECT("G"&amp;K7):INDIRECT("G"&amp;K8))/STDEV(INDIRECT("E"&amp;K7):INDIRECT("E"&amp;K8))</f>
        <v>8.7552259430134394E-2</v>
      </c>
      <c r="U3" s="10">
        <f ca="1">T3*E3</f>
        <v>0.10024770705604301</v>
      </c>
      <c r="V3" s="14">
        <f ca="1">T3*L7/C3</f>
        <v>13.086476153589819</v>
      </c>
      <c r="W3" s="12">
        <f ca="1">-G3*L7*(1-F3)/293.15/8.3144621/B3*1000</f>
        <v>1.0838298446241932</v>
      </c>
      <c r="X3" s="81"/>
      <c r="Y3" s="82"/>
      <c r="Z3" s="16"/>
      <c r="AA3" s="7">
        <f ca="1">L7*M3/(C3*18.01528)</f>
        <v>0.46305347979833772</v>
      </c>
      <c r="AB3" s="7">
        <f ca="1">L7*T3/(C3*18.01528)</f>
        <v>0.72640981175922992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0.17514999999999992</v>
      </c>
      <c r="B5" s="37">
        <v>0.52631578947368418</v>
      </c>
      <c r="C5" s="36">
        <f t="shared" ref="C5:C25" si="0">IF(OR(ISBLANK(A5),J5="x"),"",-(A5-1))</f>
        <v>0.82485000000000008</v>
      </c>
      <c r="D5" s="38">
        <f t="shared" ref="D5:D25" si="1">IF(OR(ISBLANK(A5),J5="x"),"",-(A5-1)-$B$3)</f>
        <v>0.4149500000000001</v>
      </c>
      <c r="E5" s="39">
        <f t="shared" ref="E5:E25" si="2">IF(OR(ISBLANK(A5),J5="x"),"",-1/B5)</f>
        <v>-1.9000000000000001</v>
      </c>
      <c r="F5" s="38">
        <f t="shared" ref="F5:F25" ca="1" si="3">IF(OR(ISBLANK(A5),J5="x"),"",1-(D5/$L$7))</f>
        <v>0.11588092432100094</v>
      </c>
      <c r="G5" s="38">
        <f ca="1">IF(OR(ISBLANK(A5),J5="x"),"",-(F5-1))</f>
        <v>0.88411907567899906</v>
      </c>
      <c r="H5" s="74">
        <f t="shared" ref="H5:H25" ca="1" si="4">IF(OR(ISBLANK(A5),J5="x"),"",-1/($R$7+$R$6*F5*100))</f>
        <v>-3.115642762640443</v>
      </c>
      <c r="I5" s="74">
        <f ca="1">IF(OR(ISBLANK(A5),J5="x"),"",E5-H5)</f>
        <v>1.2156427626404429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0.17735000000000001</v>
      </c>
      <c r="B6" s="37">
        <v>0.45454545454545453</v>
      </c>
      <c r="C6" s="36">
        <f t="shared" si="0"/>
        <v>0.82264999999999999</v>
      </c>
      <c r="D6" s="38">
        <f t="shared" si="1"/>
        <v>0.41275000000000001</v>
      </c>
      <c r="E6" s="39">
        <f t="shared" si="2"/>
        <v>-2.2000000000000002</v>
      </c>
      <c r="F6" s="38">
        <f t="shared" ca="1" si="3"/>
        <v>0.12056838538014991</v>
      </c>
      <c r="G6" s="38">
        <f t="shared" ref="G6:G25" ca="1" si="5">IF(OR(ISBLANK(A6),J6="x"),"",-(F6-1))</f>
        <v>0.87943161461985009</v>
      </c>
      <c r="H6" s="74">
        <f t="shared" ca="1" si="4"/>
        <v>-3.1354905800795545</v>
      </c>
      <c r="I6" s="74">
        <f t="shared" ref="I6:I25" ca="1" si="6">IF(OR(ISBLANK(A6),J6="x"),"",E6-H6)</f>
        <v>0.93549058007955432</v>
      </c>
      <c r="J6" s="25"/>
      <c r="K6" s="109" t="s">
        <v>99</v>
      </c>
      <c r="L6" s="31">
        <f ca="1">STDEV(INDIRECT("E"&amp;K5):INDIRECT("E"&amp;K6))/STDEV(INDIRECT("D"&amp;K5):INDIRECT("D"&amp;K6))</f>
        <v>38.176682245815421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-4.334329536868054E-3</v>
      </c>
      <c r="S6" s="7" t="s">
        <v>50</v>
      </c>
      <c r="U6" s="7"/>
    </row>
    <row r="7" spans="1:28" ht="17.25" customHeight="1">
      <c r="A7" s="36">
        <v>0.18114999999999992</v>
      </c>
      <c r="B7" s="37">
        <v>0.44444444444444442</v>
      </c>
      <c r="C7" s="36">
        <f t="shared" si="0"/>
        <v>0.81885000000000008</v>
      </c>
      <c r="D7" s="38">
        <f t="shared" si="1"/>
        <v>0.40895000000000009</v>
      </c>
      <c r="E7" s="39">
        <f t="shared" si="2"/>
        <v>-2.25</v>
      </c>
      <c r="F7" s="38">
        <f t="shared" ca="1" si="3"/>
        <v>0.12866490902777039</v>
      </c>
      <c r="G7" s="38">
        <f t="shared" ca="1" si="5"/>
        <v>0.87133509097222961</v>
      </c>
      <c r="H7" s="74">
        <f t="shared" ca="1" si="4"/>
        <v>-3.1703754179105554</v>
      </c>
      <c r="I7" s="74">
        <f t="shared" ca="1" si="6"/>
        <v>0.92037541791055544</v>
      </c>
      <c r="J7" s="25"/>
      <c r="K7" s="110" t="s">
        <v>95</v>
      </c>
      <c r="L7" s="34">
        <f ca="1">AVERAGE(INDIRECT("D"&amp;K5):INDIRECT("D"&amp;K6))-(1/L6)*AVERAGE(INDIRECT("E"&amp;K5):INDIRECT("E"&amp;K6))</f>
        <v>0.4693372322968154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0.37118767012378384</v>
      </c>
      <c r="S7" s="21" t="s">
        <v>71</v>
      </c>
      <c r="U7" s="21"/>
    </row>
    <row r="8" spans="1:28" ht="17.25" customHeight="1">
      <c r="A8" s="36">
        <v>0.18315000000000003</v>
      </c>
      <c r="B8" s="37">
        <v>0.41666666666666669</v>
      </c>
      <c r="C8" s="36">
        <f t="shared" si="0"/>
        <v>0.81684999999999997</v>
      </c>
      <c r="D8" s="38">
        <f t="shared" si="1"/>
        <v>0.40694999999999998</v>
      </c>
      <c r="E8" s="39">
        <f t="shared" si="2"/>
        <v>-2.4</v>
      </c>
      <c r="F8" s="38">
        <f t="shared" ca="1" si="3"/>
        <v>0.1329262372633605</v>
      </c>
      <c r="G8" s="38">
        <f t="shared" ca="1" si="5"/>
        <v>0.8670737627366395</v>
      </c>
      <c r="H8" s="71">
        <f t="shared" ca="1" si="4"/>
        <v>-3.1890494828662712</v>
      </c>
      <c r="I8" s="71">
        <f t="shared" ca="1" si="6"/>
        <v>0.7890494828662713</v>
      </c>
      <c r="J8" s="25"/>
      <c r="K8" s="110" t="s">
        <v>100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0.18999999999999995</v>
      </c>
      <c r="B9" s="37">
        <v>0.34482758620689657</v>
      </c>
      <c r="C9" s="36">
        <f t="shared" si="0"/>
        <v>0.81</v>
      </c>
      <c r="D9" s="38">
        <f t="shared" si="1"/>
        <v>0.40010000000000007</v>
      </c>
      <c r="E9" s="39">
        <f t="shared" si="2"/>
        <v>-2.9</v>
      </c>
      <c r="F9" s="38">
        <f t="shared" ca="1" si="3"/>
        <v>0.14752128647025542</v>
      </c>
      <c r="G9" s="38">
        <f t="shared" ca="1" si="5"/>
        <v>0.85247871352974458</v>
      </c>
      <c r="H9" s="71">
        <f t="shared" ca="1" si="4"/>
        <v>-3.2547094982764539</v>
      </c>
      <c r="I9" s="71">
        <f t="shared" ca="1" si="6"/>
        <v>0.35470949827645404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0.19364999999999999</v>
      </c>
      <c r="B10" s="40">
        <v>0.33898305084745761</v>
      </c>
      <c r="C10" s="32">
        <f t="shared" si="0"/>
        <v>0.80635000000000001</v>
      </c>
      <c r="D10" s="41">
        <f t="shared" si="1"/>
        <v>0.39645000000000002</v>
      </c>
      <c r="E10" s="42">
        <f t="shared" si="2"/>
        <v>-2.95</v>
      </c>
      <c r="F10" s="41">
        <f t="shared" ca="1" si="3"/>
        <v>0.15529821050020698</v>
      </c>
      <c r="G10" s="41">
        <f t="shared" ca="1" si="5"/>
        <v>0.84470178949979302</v>
      </c>
      <c r="H10" s="71">
        <f t="shared" ca="1" si="4"/>
        <v>-3.2908126547788488</v>
      </c>
      <c r="I10" s="71">
        <f t="shared" ca="1" si="6"/>
        <v>0.34081265477884859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0.20074999999999998</v>
      </c>
      <c r="B11" s="40">
        <v>0.32786885245901642</v>
      </c>
      <c r="C11" s="32">
        <f t="shared" si="0"/>
        <v>0.79925000000000002</v>
      </c>
      <c r="D11" s="41">
        <f t="shared" si="1"/>
        <v>0.38935000000000003</v>
      </c>
      <c r="E11" s="42">
        <f t="shared" si="2"/>
        <v>-3.05</v>
      </c>
      <c r="F11" s="41">
        <f t="shared" ca="1" si="3"/>
        <v>0.1704259257365508</v>
      </c>
      <c r="G11" s="41">
        <f t="shared" ca="1" si="5"/>
        <v>0.8295740742634492</v>
      </c>
      <c r="H11" s="27">
        <f t="shared" ca="1" si="4"/>
        <v>-3.3633856578972892</v>
      </c>
      <c r="I11" s="27">
        <f t="shared" ca="1" si="6"/>
        <v>0.31338565789728934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0.20484999999999998</v>
      </c>
      <c r="B12" s="40">
        <v>0.31746031746031744</v>
      </c>
      <c r="C12" s="32">
        <f t="shared" si="0"/>
        <v>0.79515000000000002</v>
      </c>
      <c r="D12" s="41">
        <f t="shared" si="1"/>
        <v>0.38525000000000004</v>
      </c>
      <c r="E12" s="42">
        <f t="shared" si="2"/>
        <v>-3.1500000000000004</v>
      </c>
      <c r="F12" s="41">
        <f t="shared" ca="1" si="3"/>
        <v>0.17916164861951001</v>
      </c>
      <c r="G12" s="41">
        <f t="shared" ca="1" si="5"/>
        <v>0.82083835138048999</v>
      </c>
      <c r="H12" s="27">
        <f t="shared" ca="1" si="4"/>
        <v>-3.4067707328165757</v>
      </c>
      <c r="I12" s="27">
        <f t="shared" ca="1" si="6"/>
        <v>0.25677073281657536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0.21340000000000003</v>
      </c>
      <c r="B13" s="40">
        <v>0.29850746268656714</v>
      </c>
      <c r="C13" s="32">
        <f t="shared" si="0"/>
        <v>0.78659999999999997</v>
      </c>
      <c r="D13" s="41">
        <f t="shared" si="1"/>
        <v>0.37669999999999998</v>
      </c>
      <c r="E13" s="42">
        <f t="shared" si="2"/>
        <v>-3.35</v>
      </c>
      <c r="F13" s="41">
        <f t="shared" ca="1" si="3"/>
        <v>0.19737882682665653</v>
      </c>
      <c r="G13" s="41">
        <f t="shared" ca="1" si="5"/>
        <v>0.80262117317334347</v>
      </c>
      <c r="H13" s="27">
        <f t="shared" ca="1" si="4"/>
        <v>-3.5009447727994014</v>
      </c>
      <c r="I13" s="27">
        <f t="shared" ca="1" si="6"/>
        <v>0.15094477279940133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63">
        <v>0.22604999999999997</v>
      </c>
      <c r="B14" s="97">
        <v>0.27777777777777779</v>
      </c>
      <c r="C14" s="63">
        <f t="shared" si="0"/>
        <v>0.77395000000000003</v>
      </c>
      <c r="D14" s="61">
        <f t="shared" si="1"/>
        <v>0.36405000000000004</v>
      </c>
      <c r="E14" s="98">
        <f t="shared" si="2"/>
        <v>-3.5999999999999996</v>
      </c>
      <c r="F14" s="61">
        <f t="shared" ca="1" si="3"/>
        <v>0.22433172791676215</v>
      </c>
      <c r="G14" s="61">
        <f t="shared" ca="1" si="5"/>
        <v>0.77566827208323785</v>
      </c>
      <c r="H14" s="99">
        <f t="shared" ca="1" si="4"/>
        <v>-3.6502357708889344</v>
      </c>
      <c r="I14" s="99">
        <f t="shared" ca="1" si="6"/>
        <v>5.0235770888934717E-2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0.24249999999999994</v>
      </c>
      <c r="B15" s="40">
        <v>0.25974025974025972</v>
      </c>
      <c r="C15" s="32">
        <f t="shared" si="0"/>
        <v>0.75750000000000006</v>
      </c>
      <c r="D15" s="32">
        <f t="shared" si="1"/>
        <v>0.34760000000000008</v>
      </c>
      <c r="E15" s="40">
        <f t="shared" si="2"/>
        <v>-3.8500000000000005</v>
      </c>
      <c r="F15" s="32">
        <f t="shared" ca="1" si="3"/>
        <v>0.25938115265448836</v>
      </c>
      <c r="G15" s="32">
        <f t="shared" ca="1" si="5"/>
        <v>0.74061884734551164</v>
      </c>
      <c r="H15" s="35">
        <f t="shared" ca="1" si="4"/>
        <v>-3.8645351957055079</v>
      </c>
      <c r="I15" s="35">
        <f t="shared" ca="1" si="6"/>
        <v>1.453519570550732E-2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0.25619999999999998</v>
      </c>
      <c r="B16" s="40">
        <v>0.24691358024691359</v>
      </c>
      <c r="C16" s="32">
        <f t="shared" si="0"/>
        <v>0.74380000000000002</v>
      </c>
      <c r="D16" s="41">
        <f t="shared" si="1"/>
        <v>0.33390000000000003</v>
      </c>
      <c r="E16" s="42">
        <f t="shared" si="2"/>
        <v>-4.05</v>
      </c>
      <c r="F16" s="41">
        <f t="shared" ca="1" si="3"/>
        <v>0.28857125106827874</v>
      </c>
      <c r="G16" s="41">
        <f t="shared" ca="1" si="5"/>
        <v>0.71142874893172126</v>
      </c>
      <c r="H16" s="27">
        <f t="shared" ca="1" si="4"/>
        <v>-4.0632009713510202</v>
      </c>
      <c r="I16" s="27">
        <f t="shared" ca="1" si="6"/>
        <v>1.3200971351020385E-2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0.27075000000000005</v>
      </c>
      <c r="B17" s="40">
        <v>0.23255813953488372</v>
      </c>
      <c r="C17" s="32">
        <f t="shared" si="0"/>
        <v>0.72924999999999995</v>
      </c>
      <c r="D17" s="41">
        <f t="shared" si="1"/>
        <v>0.31934999999999997</v>
      </c>
      <c r="E17" s="42">
        <f t="shared" si="2"/>
        <v>-4.3</v>
      </c>
      <c r="F17" s="41">
        <f t="shared" ca="1" si="3"/>
        <v>0.31957241398219483</v>
      </c>
      <c r="G17" s="41">
        <f t="shared" ca="1" si="5"/>
        <v>0.68042758601780517</v>
      </c>
      <c r="H17" s="27">
        <f t="shared" ca="1" si="4"/>
        <v>-4.2978504056088562</v>
      </c>
      <c r="I17" s="27">
        <f t="shared" ca="1" si="6"/>
        <v>-2.1495943911435944E-3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0.32179999999999997</v>
      </c>
      <c r="B18" s="40">
        <v>0.18348623853211007</v>
      </c>
      <c r="C18" s="32">
        <f t="shared" si="0"/>
        <v>0.67820000000000003</v>
      </c>
      <c r="D18" s="41">
        <f t="shared" si="1"/>
        <v>0.26830000000000004</v>
      </c>
      <c r="E18" s="42">
        <f t="shared" si="2"/>
        <v>-5.45</v>
      </c>
      <c r="F18" s="41">
        <f t="shared" ca="1" si="3"/>
        <v>0.42834281719562495</v>
      </c>
      <c r="G18" s="41">
        <f t="shared" ca="1" si="5"/>
        <v>0.57165718280437505</v>
      </c>
      <c r="H18" s="27">
        <f t="shared" ca="1" si="4"/>
        <v>-5.3899703461376705</v>
      </c>
      <c r="I18" s="27">
        <f t="shared" ca="1" si="6"/>
        <v>-6.0029653862329724E-2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0.35885</v>
      </c>
      <c r="B19" s="40">
        <v>0.15267175572519084</v>
      </c>
      <c r="C19" s="32">
        <f t="shared" si="0"/>
        <v>0.64115</v>
      </c>
      <c r="D19" s="41">
        <f t="shared" si="1"/>
        <v>0.23125000000000001</v>
      </c>
      <c r="E19" s="42">
        <f t="shared" si="2"/>
        <v>-6.55</v>
      </c>
      <c r="F19" s="41">
        <f t="shared" ca="1" si="3"/>
        <v>0.50728392275992651</v>
      </c>
      <c r="G19" s="41">
        <f t="shared" ca="1" si="5"/>
        <v>0.49271607724007349</v>
      </c>
      <c r="H19" s="27">
        <f t="shared" ca="1" si="4"/>
        <v>-6.608769391424544</v>
      </c>
      <c r="I19" s="27">
        <f t="shared" ca="1" si="6"/>
        <v>5.8769391424544182E-2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1.9941536749705129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2.8768373249520374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13.528322006585361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1.5810278764614929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1.6530507902702882</v>
      </c>
      <c r="I29" s="62">
        <f ca="1">IF(AND(COUNT(B7:B$25,F7:F$25)&gt;5,COUNT(D7:D$9,E7:E$9)&gt;5,ISNUMBER(SUM(RSQ(B7:B$25,F7:F$25),RSQ(E7:E$9,D7:D$9)))),SUM(RSQ(B7:B$25,F7:F$25),RSQ(E7:E$9,D7:D$9)),"")</f>
        <v>1.8487894464084156</v>
      </c>
      <c r="J29" s="64">
        <f ca="1">IF(AND(COUNT(B7:B$25,F7:F$25)&gt;5,COUNT(D6:D$9,E6:E$9)&gt;5,ISNUMBER(SUM(RSQ(B7:B$25,F7:F$25),RSQ(E6:E$9,D6:D$9)))),SUM(RSQ(B7:B$25,F7:F$25),RSQ(E6:E$9,D6:D$9)),"")</f>
        <v>1.7843528995142313</v>
      </c>
      <c r="K29" s="71"/>
      <c r="L29" s="34">
        <f ca="1">AVERAGE(INDIRECT("H"&amp;K5):INDIRECT("H"&amp;K6))-(1/L28)*AVERAGE(INDIRECT("I"&amp;K5):INDIRECT("I"&amp;K6))</f>
        <v>-3.4735056314238806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0.80689885283742446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1.7544734713999548</v>
      </c>
      <c r="B30" s="41">
        <f ca="1">IF(AND(COUNT(B8:B$25,F8:F$25)&gt;5,COUNT(D$5:D7,E$5:E7)&gt;5,ISNUMBER(SUM(RSQ(B8:B$25,F8:F$25),RSQ(E$5:E7,D$5:D7)))),SUM(RSQ(B8:B$25,F8:F$25),RSQ(E$5:E7,D$5:D7)),"")</f>
        <v>1.6322276448427906</v>
      </c>
      <c r="C30" s="66">
        <f ca="1">IF(AND(COUNT(B8:B$25,F8:F$25)&gt;5,COUNT(D$6:D8,E$6:E8)&gt;5,ISNUMBER(SUM(RSQ(B8:B$25,F8:F$25),RSQ(E$6:E8,D$6:D8)))),SUM(RSQ(B8:B$25,F8:F$25),RSQ(E$6:E8,D$6:D8)),"")</f>
        <v>1.7042505586515857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1.8999892147897131</v>
      </c>
      <c r="K30" s="71"/>
      <c r="L30" s="42"/>
      <c r="M30" s="42"/>
      <c r="N30" s="40"/>
      <c r="O30" s="42"/>
      <c r="P30" s="42"/>
      <c r="Q30" s="42"/>
      <c r="R30" s="108" t="s">
        <v>96</v>
      </c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1.9301288211469632</v>
      </c>
      <c r="B31" s="41">
        <f ca="1">IF(AND(COUNT(B9:B$25,F9:F$25)&gt;5,COUNT(D$5:D8,E$5:E8)&gt;5,ISNUMBER(SUM(RSQ(B9:B$25,F9:F$25),RSQ(E$5:E8,D$5:D8)))),SUM(RSQ(B9:B$25,F9:F$25),RSQ(E$5:E8,D$5:D8)),"")</f>
        <v>1.8281283956460241</v>
      </c>
      <c r="C31" s="66">
        <f ca="1">IF(AND(COUNT(B9:B$25,F9:F$25)&gt;5,COUNT(D$6:D9,E$6:E9)&gt;5,ISNUMBER(SUM(RSQ(B9:B$25,F9:F$25),RSQ(E$6:E9,D$6:D9)))),SUM(RSQ(B9:B$25,F9:F$25),RSQ(E$6:E9,D$6:D9)),"")</f>
        <v>1.9092075921415983</v>
      </c>
      <c r="D31" s="32">
        <f ca="1">IF(AND(COUNT(B9:B$25,F9:F$25)&gt;5,COUNT(D$6:D8,E$6:E8)&gt;5,ISNUMBER(SUM(RSQ(B9:B$25,F9:F$25),RSQ(E$6:E8,D$6:D8)))),SUM(RSQ(B9:B$25,F9:F$25),RSQ(E$6:E8,D$6:D8)),"")</f>
        <v>1.777905482897655</v>
      </c>
      <c r="E31" s="66">
        <f ca="1">IF(AND(COUNT(B9:B$25,F9:F$25)&gt;5,COUNT(D$7:D9,E$7:E9)&gt;5,ISNUMBER(SUM(RSQ(B9:B$25,F9:F$25),RSQ(E$7:E9,D$7:D9)))),SUM(RSQ(B9:B$25,F9:F$25),RSQ(E$7:E9,D$7:D9)),"")</f>
        <v>1.9736441390357824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109" t="s">
        <v>92</v>
      </c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1.93724596884678</v>
      </c>
      <c r="B32" s="41">
        <f ca="1">IF(AND(COUNT(B10:B$25,F10:F$25)&gt;5,COUNT(D$5:D9,E$5:E9)&gt;5,ISNUMBER(SUM(RSQ(B10:B$25,F10:F$25),RSQ(E$5:E9,D$5:D9)))),SUM(RSQ(B10:B$25,F10:F$25),RSQ(E$5:E9,D$5:D9)),"")</f>
        <v>1.9315780796600985</v>
      </c>
      <c r="C32" s="66">
        <f ca="1">IF(AND(COUNT(B10:B$25,F10:F$25)&gt;5,COUNT(D$6:D10,E$6:E10)&gt;5,ISNUMBER(SUM(RSQ(B10:B$25,F10:F$25),RSQ(E$6:E10,D$6:D10)))),SUM(RSQ(B10:B$25,F10:F$25),RSQ(E$6:E10,D$6:D10)),"")</f>
        <v>1.9272546617251627</v>
      </c>
      <c r="D32" s="32">
        <f ca="1">IF(AND(COUNT(B10:B$25,F10:F$25)&gt;5,COUNT(D$6:D9,E$6:E9)&gt;5,ISNUMBER(SUM(RSQ(B10:B$25,F10:F$25),RSQ(E$6:E9,D$6:D9)))),SUM(RSQ(B10:B$25,F10:F$25),RSQ(E$6:E9,D$6:D9)),"")</f>
        <v>1.9106568506547337</v>
      </c>
      <c r="E32" s="66">
        <f ca="1">IF(AND(COUNT(B10:B$25,F10:F$25)&gt;5,COUNT(D$7:D10,E$7:E10)&gt;5,ISNUMBER(SUM(RSQ(B10:B$25,F10:F$25),RSQ(E$7:E10,D$7:D10)))),SUM(RSQ(B10:B$25,F10:F$25),RSQ(E$7:E10,D$7:D10)),"")</f>
        <v>1.934764391990176</v>
      </c>
      <c r="F32" s="32">
        <f ca="1">IF(AND(COUNT(B10:B$25,F10:F$25)&gt;5,COUNT(D$7:D9,E$7:E9)&gt;5,ISNUMBER(SUM(RSQ(B10:B$25,F10:F$25),RSQ(E$7:E9,D$7:D9)))),SUM(RSQ(B10:B$25,F10:F$25),RSQ(E$7:E9,D$7:D9)),"")</f>
        <v>1.9750933975489178</v>
      </c>
      <c r="G32" s="66">
        <f ca="1">IF(AND(COUNT(B10:B$25,F10:F$25)&gt;5,COUNT(D$8:D10,E$8:E10)&gt;5,ISNUMBER(SUM(RSQ(B10:B$25,F10:F$25),RSQ(E$8:E10,D$8:D10)))),SUM(RSQ(B10:B$25,F10:F$25),RSQ(E$8:E10,D$8:D10)),"")</f>
        <v>1.9054389940246075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109" t="s">
        <v>93</v>
      </c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1.9032573749690922</v>
      </c>
      <c r="B33" s="41">
        <f ca="1">IF(AND(COUNT(B11:B$25,F11:F$25)&gt;5,COUNT(D$5:D10,E$5:E10)&gt;5,ISNUMBER(SUM(RSQ(B11:B$25,F11:F$25),RSQ(E$5:E10,D$5:D10)))),SUM(RSQ(B11:B$25,F11:F$25),RSQ(E$5:E10,D$5:D10)),"")</f>
        <v>1.9407560631977459</v>
      </c>
      <c r="C33" s="66">
        <f ca="1">IF(AND(COUNT(B11:B$25,F11:F$25)&gt;5,COUNT(D$6:D11,E$6:E11)&gt;5,ISNUMBER(SUM(RSQ(B11:B$25,F11:F$25),RSQ(E$6:E11,D$6:D11)))),SUM(RSQ(B11:B$25,F11:F$25),RSQ(E$6:E11,D$6:D11)),"")</f>
        <v>1.8916338809200326</v>
      </c>
      <c r="D33" s="32">
        <f ca="1">IF(AND(COUNT(B11:B$25,F11:F$25)&gt;5,COUNT(D$6:D10,E$6:E10)&gt;5,ISNUMBER(SUM(RSQ(B11:B$25,F11:F$25),RSQ(E$6:E10,D$6:D10)))),SUM(RSQ(B11:B$25,F11:F$25),RSQ(E$6:E10,D$6:D10)),"")</f>
        <v>1.9307647560761283</v>
      </c>
      <c r="E33" s="66">
        <f ca="1">IF(AND(COUNT(B11:B$25,F11:F$25)&gt;5,COUNT(D$7:D11,E$7:E11)&gt;5,ISNUMBER(SUM(RSQ(B11:B$25,F11:F$25),RSQ(E$7:E11,D$7:D11)))),SUM(RSQ(B11:B$25,F11:F$25),RSQ(E$7:E11,D$7:D11)),"")</f>
        <v>1.855360274658735</v>
      </c>
      <c r="F33" s="32">
        <f ca="1">IF(AND(COUNT(B11:B$25,F11:F$25)&gt;5,COUNT(D$7:D10,E$7:E10)&gt;5,ISNUMBER(SUM(RSQ(B11:B$25,F11:F$25),RSQ(E$7:E10,D$7:D10)))),SUM(RSQ(B11:B$25,F11:F$25),RSQ(E$7:E10,D$7:D10)),"")</f>
        <v>1.9382744863411419</v>
      </c>
      <c r="G33" s="66">
        <f ca="1">IF(AND(COUNT(B11:B$25,F11:F$25)&gt;5,COUNT(D$8:D11,E$8:E11)&gt;5,ISNUMBER(SUM(RSQ(B11:B$25,F11:F$25),RSQ(E$8:E11,D$8:D11)))),SUM(RSQ(B11:B$25,F11:F$25),RSQ(E$8:E11,D$8:D11)),"")</f>
        <v>1.7993724555712436</v>
      </c>
      <c r="H33" s="32">
        <f ca="1">IF(AND(COUNT(B11:B$25,F11:F$25)&gt;5,COUNT(D$8:D10,E$8:E10)&gt;5,ISNUMBER(SUM(RSQ(B11:B$25,F11:F$25),RSQ(E$8:E10,D$8:D10)))),SUM(RSQ(B11:B$25,F11:F$25),RSQ(E$8:E10,D$8:D10)),"")</f>
        <v>1.9089490883755733</v>
      </c>
      <c r="I33" s="66">
        <f ca="1">IF(AND(COUNT(B11:B$25,F11:F$25)&gt;5,COUNT(D$9:D11,E$9:E11)&gt;5,ISNUMBER(SUM(RSQ(B11:B$25,F11:F$25),RSQ(E$9:E11,D$9:D11)))),SUM(RSQ(B11:B$25,F11:F$25),RSQ(E$9:E11,D$9:D11)),"")</f>
        <v>1.978580942978672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110" t="s">
        <v>94</v>
      </c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1.9057237758172008</v>
      </c>
      <c r="B34" s="41">
        <f ca="1">IF(AND(COUNT(B12:B$25,F12:F$25)&gt;5,COUNT(D$5:D11,E$5:E11)&gt;5,ISNUMBER(SUM(RSQ(B12:B$25,F12:F$25),RSQ(E$5:E11,D$5:D11)))),SUM(RSQ(B12:B$25,F12:F$25),RSQ(E$5:E11,D$5:D11)),"")</f>
        <v>1.9100012987963866</v>
      </c>
      <c r="C34" s="66">
        <f ca="1">IF(AND(COUNT(B12:B$25,F12:F$25)&gt;5,COUNT(D$6:D12,E$6:E12)&gt;5,ISNUMBER(SUM(RSQ(B12:B$25,F12:F$25),RSQ(E$6:E12,D$6:D12)))),SUM(RSQ(B12:B$25,F12:F$25),RSQ(E$6:E12,D$6:D12)),"")</f>
        <v>1.8994552508574167</v>
      </c>
      <c r="D34" s="32">
        <f ca="1">IF(AND(COUNT(B12:B$25,F12:F$25)&gt;5,COUNT(D$6:D11,E$6:E11)&gt;5,ISNUMBER(SUM(RSQ(B12:B$25,F12:F$25),RSQ(E$6:E11,D$6:D11)))),SUM(RSQ(B12:B$25,F12:F$25),RSQ(E$6:E11,D$6:D11)),"")</f>
        <v>1.8983778047473265</v>
      </c>
      <c r="E34" s="66">
        <f ca="1">IF(AND(COUNT(B12:B$25,F12:F$25)&gt;5,COUNT(D$7:D12,E$7:E12)&gt;5,ISNUMBER(SUM(RSQ(B12:B$25,F12:F$25),RSQ(E$7:E12,D$7:D12)))),SUM(RSQ(B12:B$25,F12:F$25),RSQ(E$7:E12,D$7:D12)),"")</f>
        <v>1.8637387713601119</v>
      </c>
      <c r="F34" s="32">
        <f ca="1">IF(AND(COUNT(B12:B$25,F12:F$25)&gt;5,COUNT(D$7:D11,E$7:E11)&gt;5,ISNUMBER(SUM(RSQ(B12:B$25,F12:F$25),RSQ(E$7:E11,D$7:D11)))),SUM(RSQ(B12:B$25,F12:F$25),RSQ(E$7:E11,D$7:D11)),"")</f>
        <v>1.8621041984860289</v>
      </c>
      <c r="G34" s="66">
        <f ca="1">IF(AND(COUNT(B12:B$25,F12:F$25)&gt;5,COUNT(D$8:D12,E$8:E12)&gt;5,ISNUMBER(SUM(RSQ(B12:B$25,F12:F$25),RSQ(E$8:E12,D$8:D12)))),SUM(RSQ(B12:B$25,F12:F$25),RSQ(E$8:E12,D$8:D12)),"")</f>
        <v>1.8259345082003984</v>
      </c>
      <c r="H34" s="32">
        <f ca="1">IF(AND(COUNT(B12:B$25,F12:F$25)&gt;5,COUNT(D$8:D11,E$8:E11)&gt;5,ISNUMBER(SUM(RSQ(B12:B$25,F12:F$25),RSQ(E$8:E11,D$8:D11)))),SUM(RSQ(B12:B$25,F12:F$25),RSQ(E$8:E11,D$8:D11)),"")</f>
        <v>1.8061163793985378</v>
      </c>
      <c r="I34" s="66">
        <f ca="1">IF(AND(COUNT(B12:B$25,F12:F$25)&gt;5,COUNT(D$9:D12,E$9:E12)&gt;5,ISNUMBER(SUM(RSQ(B12:B$25,F12:F$25),RSQ(E$9:E12,D$9:D12)))),SUM(RSQ(B12:B$25,F12:F$25),RSQ(E$9:E12,D$9:D12)),"")</f>
        <v>1.968833360686717</v>
      </c>
      <c r="J34" s="67">
        <f ca="1">IF(AND(COUNT(B12:B$25,F12:F$25)&gt;5,COUNT(D$9:D11,E$9:E11)&gt;5,ISNUMBER(SUM(RSQ(B12:B$25,F12:F$25),RSQ(E$9:E11,D$9:D11)))),SUM(RSQ(B12:B$25,F12:F$25),RSQ(E$9:E11,D$9:D11)),"")</f>
        <v>1.9853248668059662</v>
      </c>
      <c r="K34" s="71"/>
      <c r="L34" s="27"/>
      <c r="M34" s="27"/>
      <c r="N34" s="27"/>
      <c r="O34" s="27"/>
      <c r="P34" s="27"/>
      <c r="Q34" s="27"/>
      <c r="R34" s="110" t="s">
        <v>95</v>
      </c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1.9129641728876285</v>
      </c>
      <c r="B35" s="41">
        <f ca="1">IF(AND(COUNT(B13:B$25,F13:F$25)&gt;5,COUNT(D$5:D12,E$5:E12)&gt;5,ISNUMBER(SUM(RSQ(B13:B$25,F13:F$25),RSQ(E$5:E12,D$5:D12)))),SUM(RSQ(B13:B$25,F13:F$25),RSQ(E$5:E12,D$5:D12)),"")</f>
        <v>1.9145788110815349</v>
      </c>
      <c r="C35" s="66">
        <f ca="1">IF(AND(COUNT(B13:B$25,F13:F$25)&gt;5,COUNT(D$6:D13,E$6:E13)&gt;5,ISNUMBER(SUM(RSQ(B13:B$25,F13:F$25),RSQ(E$6:E13,D$6:D13)))),SUM(RSQ(B13:B$25,F13:F$25),RSQ(E$6:E13,D$6:D13)),"")</f>
        <v>1.9139395434397262</v>
      </c>
      <c r="D35" s="32">
        <f ca="1">IF(AND(COUNT(B13:B$25,F13:F$25)&gt;5,COUNT(D$6:D12,E$6:E12)&gt;5,ISNUMBER(SUM(RSQ(B13:B$25,F13:F$25),RSQ(E$6:E12,D$6:D12)))),SUM(RSQ(B13:B$25,F13:F$25),RSQ(E$6:E12,D$6:D12)),"")</f>
        <v>1.9083102861217507</v>
      </c>
      <c r="E35" s="66">
        <f ca="1">IF(AND(COUNT(B13:B$25,F13:F$25)&gt;5,COUNT(D$7:D13,E$7:E13)&gt;5,ISNUMBER(SUM(RSQ(B13:B$25,F13:F$25),RSQ(E$7:E13,D$7:D13)))),SUM(RSQ(B13:B$25,F13:F$25),RSQ(E$7:E13,D$7:D13)),"")</f>
        <v>1.8868728863694977</v>
      </c>
      <c r="F35" s="32">
        <f ca="1">IF(AND(COUNT(B13:B$25,F13:F$25)&gt;5,COUNT(D$7:D12,E$7:E12)&gt;5,ISNUMBER(SUM(RSQ(B13:B$25,F13:F$25),RSQ(E$7:E12,D$7:D12)))),SUM(RSQ(B13:B$25,F13:F$25),RSQ(E$7:E12,D$7:D12)),"")</f>
        <v>1.8725938066244459</v>
      </c>
      <c r="G35" s="66">
        <f ca="1">IF(AND(COUNT(B13:B$25,F13:F$25)&gt;5,COUNT(D$8:D13,E$8:E13)&gt;5,ISNUMBER(SUM(RSQ(B13:B$25,F13:F$25),RSQ(E$8:E13,D$8:D13)))),SUM(RSQ(B13:B$25,F13:F$25),RSQ(E$8:E13,D$8:D13)),"")</f>
        <v>1.8768604535552376</v>
      </c>
      <c r="H35" s="32">
        <f ca="1">IF(AND(COUNT(B13:B$25,F13:F$25)&gt;5,COUNT(D$8:D12,E$8:E12)&gt;5,ISNUMBER(SUM(RSQ(B13:B$25,F13:F$25),RSQ(E$8:E12,D$8:D12)))),SUM(RSQ(B13:B$25,F13:F$25),RSQ(E$8:E12,D$8:D12)),"")</f>
        <v>1.8347895434647323</v>
      </c>
      <c r="I35" s="66">
        <f ca="1">IF(AND(COUNT(B13:B$25,F13:F$25)&gt;5,COUNT(D$9:D13,E$9:E13)&gt;5,ISNUMBER(SUM(RSQ(B13:B$25,F13:F$25),RSQ(E$9:E13,D$9:D13)))),SUM(RSQ(B13:B$25,F13:F$25),RSQ(E$9:E13,D$9:D13)),"")</f>
        <v>1.9758026360458767</v>
      </c>
      <c r="J35" s="67">
        <f ca="1">IF(AND(COUNT(B13:B$25,F13:F$25)&gt;5,COUNT(D$9:D12,E$9:E12)&gt;5,ISNUMBER(SUM(RSQ(B13:B$25,F13:F$25),RSQ(E$9:E12,D$9:D12)))),SUM(RSQ(B13:B$25,F13:F$25),RSQ(E$9:E12,D$9:D12)),"")</f>
        <v>1.9776883959510512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1.9156672092138169</v>
      </c>
      <c r="B36" s="41">
        <f ca="1">IF(AND(COUNT(B14:B$25,F14:F$25)&gt;5,COUNT(D$5:D13,E$5:E13)&gt;5,ISNUMBER(SUM(RSQ(B14:B$25,F14:F$25),RSQ(E$5:E13,D$5:D13)))),SUM(RSQ(B14:B$25,F14:F$25),RSQ(E$5:E13,D$5:D13)),"")</f>
        <v>1.9175092862759602</v>
      </c>
      <c r="C36" s="66">
        <f ca="1">IF(AND(COUNT(B14:B$25,F14:F$25)&gt;5,COUNT(D$6:D14,E$6:E14)&gt;5,ISNUMBER(SUM(RSQ(B14:B$25,F14:F$25),RSQ(E$6:E14,D$6:D14)))),SUM(RSQ(B14:B$25,F14:F$25),RSQ(E$6:E14,D$6:D14)),"")</f>
        <v>1.9237257075754417</v>
      </c>
      <c r="D36" s="32">
        <f ca="1">IF(AND(COUNT(B14:B$25,F14:F$25)&gt;5,COUNT(D$6:D13,E$6:E13)&gt;5,ISNUMBER(SUM(RSQ(B14:B$25,F14:F$25),RSQ(E$6:E13,D$6:D13)))),SUM(RSQ(B14:B$25,F14:F$25),RSQ(E$6:E13,D$6:D13)),"")</f>
        <v>1.918484656828058</v>
      </c>
      <c r="E36" s="66">
        <f ca="1">IF(AND(COUNT(B14:B$25,F14:F$25)&gt;5,COUNT(D$7:D14,E$7:E14)&gt;5,ISNUMBER(SUM(RSQ(B14:B$25,F14:F$25),RSQ(E$7:E14,D$7:D14)))),SUM(RSQ(B14:B$25,F14:F$25),RSQ(E$7:E14,D$7:D14)),"")</f>
        <v>1.9076857616515617</v>
      </c>
      <c r="F36" s="32">
        <f ca="1">IF(AND(COUNT(B14:B$25,F14:F$25)&gt;5,COUNT(D$7:D13,E$7:E13)&gt;5,ISNUMBER(SUM(RSQ(B14:B$25,F14:F$25),RSQ(E$7:E13,D$7:D13)))),SUM(RSQ(B14:B$25,F14:F$25),RSQ(E$7:E13,D$7:D13)),"")</f>
        <v>1.8914179997578293</v>
      </c>
      <c r="G36" s="66">
        <f ca="1">IF(AND(COUNT(B14:B$25,F14:F$25)&gt;5,COUNT(D$8:D14,E$8:E14)&gt;5,ISNUMBER(SUM(RSQ(B14:B$25,F14:F$25),RSQ(E$8:E14,D$8:D14)))),SUM(RSQ(B14:B$25,F14:F$25),RSQ(E$8:E14,D$8:D14)),"")</f>
        <v>1.9179079390154072</v>
      </c>
      <c r="H36" s="32">
        <f ca="1">IF(AND(COUNT(B14:B$25,F14:F$25)&gt;5,COUNT(D$8:D13,E$8:E13)&gt;5,ISNUMBER(SUM(RSQ(B14:B$25,F14:F$25),RSQ(E$8:E13,D$8:D13)))),SUM(RSQ(B14:B$25,F14:F$25),RSQ(E$8:E13,D$8:D13)),"")</f>
        <v>1.8814055669435694</v>
      </c>
      <c r="I36" s="66">
        <f ca="1">IF(AND(COUNT(B14:B$25,F14:F$25)&gt;5,COUNT(D$9:D14,E$9:E14)&gt;5,ISNUMBER(SUM(RSQ(B14:B$25,F14:F$25),RSQ(E$9:E14,D$9:D14)))),SUM(RSQ(B14:B$25,F14:F$25),RSQ(E$9:E14,D$9:D14)),"")</f>
        <v>1.9912062311413341</v>
      </c>
      <c r="J36" s="67">
        <f ca="1">IF(AND(COUNT(B14:B$25,F14:F$25)&gt;5,COUNT(D$9:D13,E$9:E13)&gt;5,ISNUMBER(SUM(RSQ(B14:B$25,F14:F$25),RSQ(E$9:E13,D$9:D13)))),SUM(RSQ(B14:B$25,F14:F$25),RSQ(E$9:E13,D$9:D13)),"")</f>
        <v>1.9803477494342081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1.9115734267756062</v>
      </c>
      <c r="B37" s="32">
        <f ca="1">IF(AND(COUNT(B15:B$25,F15:F$25)&gt;5,COUNT(D$5:D14,E$5:E14)&gt;5,ISNUMBER(SUM(RSQ(B15:B$25,F15:F$25),RSQ(E$5:E14,D$5:D14)))),SUM(RSQ(B15:B$25,F15:F$25),RSQ(E$5:E14,D$5:D14)),"")</f>
        <v>1.9160112476247719</v>
      </c>
      <c r="C37" s="66">
        <f ca="1">IF(AND(COUNT(B15:B$25,F15:F$25)&gt;5,COUNT(D$6:D15,E$6:E15)&gt;5,ISNUMBER(SUM(RSQ(B15:B$25,F15:F$25),RSQ(E$6:E15,D$6:D15)))),SUM(RSQ(B15:B$25,F15:F$25),RSQ(E$6:E15,D$6:D15)),"")</f>
        <v>1.9244920274145567</v>
      </c>
      <c r="D37" s="32">
        <f ca="1">IF(AND(COUNT(B15:B$25,F15:F$25)&gt;5,COUNT(D$6:D14,E$6:E14)&gt;5,ISNUMBER(SUM(RSQ(B15:B$25,F15:F$25),RSQ(E$6:E14,D$6:D14)))),SUM(RSQ(B15:B$25,F15:F$25),RSQ(E$6:E14,D$6:D14)),"")</f>
        <v>1.9240697459863969</v>
      </c>
      <c r="E37" s="66">
        <f ca="1">IF(AND(COUNT(B15:B$25,F15:F$25)&gt;5,COUNT(D$7:D15,E$7:E15)&gt;5,ISNUMBER(SUM(RSQ(B15:B$25,F15:F$25),RSQ(E$7:E15,D$7:D15)))),SUM(RSQ(B15:B$25,F15:F$25),RSQ(E$7:E15,D$7:D15)),"")</f>
        <v>1.9170577702176828</v>
      </c>
      <c r="F37" s="32">
        <f ca="1">IF(AND(COUNT(B15:B$25,F15:F$25)&gt;5,COUNT(D$7:D14,E$7:E14)&gt;5,ISNUMBER(SUM(RSQ(B15:B$25,F15:F$25),RSQ(E$7:E14,D$7:D14)))),SUM(RSQ(B15:B$25,F15:F$25),RSQ(E$7:E14,D$7:D14)),"")</f>
        <v>1.9080298000625169</v>
      </c>
      <c r="G37" s="66">
        <f ca="1">IF(AND(COUNT(B15:B$25,F15:F$25)&gt;5,COUNT(D$8:D15,E$8:E15)&gt;5,ISNUMBER(SUM(RSQ(B15:B$25,F15:F$25),RSQ(E$8:E15,D$8:D15)))),SUM(RSQ(B15:B$25,F15:F$25),RSQ(E$8:E15,D$8:D15)),"")</f>
        <v>1.9361313180028625</v>
      </c>
      <c r="H37" s="32">
        <f ca="1">IF(AND(COUNT(B15:B$25,F15:F$25)&gt;5,COUNT(D$8:D14,E$8:E14)&gt;5,ISNUMBER(SUM(RSQ(B15:B$25,F15:F$25),RSQ(E$8:E14,D$8:D14)))),SUM(RSQ(B15:B$25,F15:F$25),RSQ(E$8:E14,D$8:D14)),"")</f>
        <v>1.9182519774263624</v>
      </c>
      <c r="I37" s="66">
        <f ca="1">IF(AND(COUNT(B15:B$25,F15:F$25)&gt;5,COUNT(D$9:D15,E$9:E15)&gt;5,ISNUMBER(SUM(RSQ(B15:B$25,F15:F$25),RSQ(E$9:E15,D$9:D15)))),SUM(RSQ(B15:B$25,F15:F$25),RSQ(E$9:E15,D$9:D15)),"")</f>
        <v>1.9934013117261071</v>
      </c>
      <c r="J37" s="67">
        <f ca="1">IF(AND(COUNT(B15:B$25,F15:F$25)&gt;5,COUNT(D$9:D14,E$9:E14)&gt;5,ISNUMBER(SUM(RSQ(B15:B$25,F15:F$25),RSQ(E$9:E14,D$9:D14)))),SUM(RSQ(B15:B$25,F15:F$25),RSQ(E$9:E14,D$9:D14)),"")</f>
        <v>1.9915502695522891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1.9152245639270196</v>
      </c>
      <c r="B38" s="41">
        <f ca="1">IF(AND(COUNT(B16:B$25,F16:F$25)&gt;5,COUNT(D$5:D15,E$5:E15)&gt;5,ISNUMBER(SUM(RSQ(B16:B$25,F16:F$25),RSQ(E$5:E15,D$5:D15)))),SUM(RSQ(B16:B$25,F16:F$25),RSQ(E$5:E15,D$5:D15)),"")</f>
        <v>1.9112881871114888</v>
      </c>
      <c r="C38" s="66">
        <f ca="1">IF(AND(COUNT(B16:B$25,F16:F$25)&gt;5,COUNT(D$6:D16,E$6:E16)&gt;5,ISNUMBER(SUM(RSQ(B16:B$25,F16:F$25),RSQ(E$6:E16,D$6:D16)))),SUM(RSQ(B16:B$25,F16:F$25),RSQ(E$6:E16,D$6:D16)),"")</f>
        <v>1.930196959551727</v>
      </c>
      <c r="D38" s="32">
        <f ca="1">IF(AND(COUNT(B16:B$25,F16:F$25)&gt;5,COUNT(D$6:D15,E$6:E15)&gt;5,ISNUMBER(SUM(RSQ(B16:B$25,F16:F$25),RSQ(E$6:E15,D$6:D15)))),SUM(RSQ(B16:B$25,F16:F$25),RSQ(E$6:E15,D$6:D15)),"")</f>
        <v>1.9242067877504394</v>
      </c>
      <c r="E38" s="66">
        <f ca="1">IF(AND(COUNT(B16:B$25,F16:F$25)&gt;5,COUNT(D$7:D16,E$7:E16)&gt;5,ISNUMBER(SUM(RSQ(B16:B$25,F16:F$25),RSQ(E$7:E16,D$7:D16)))),SUM(RSQ(B16:B$25,F16:F$25),RSQ(E$7:E16,D$7:D16)),"")</f>
        <v>1.9280321117214188</v>
      </c>
      <c r="F38" s="32">
        <f ca="1">IF(AND(COUNT(B16:B$25,F16:F$25)&gt;5,COUNT(D$7:D15,E$7:E15)&gt;5,ISNUMBER(SUM(RSQ(B16:B$25,F16:F$25),RSQ(E$7:E15,D$7:D15)))),SUM(RSQ(B16:B$25,F16:F$25),RSQ(E$7:E15,D$7:D15)),"")</f>
        <v>1.9167725305535654</v>
      </c>
      <c r="G38" s="66">
        <f ca="1">IF(AND(COUNT(B16:B$25,F16:F$25)&gt;5,COUNT(D$8:D16,E$8:E16)&gt;5,ISNUMBER(SUM(RSQ(B16:B$25,F16:F$25),RSQ(E$8:E16,D$8:D16)))),SUM(RSQ(B16:B$25,F16:F$25),RSQ(E$8:E16,D$8:D16)),"")</f>
        <v>1.9485616451355701</v>
      </c>
      <c r="H38" s="32">
        <f ca="1">IF(AND(COUNT(B16:B$25,F16:F$25)&gt;5,COUNT(D$8:D15,E$8:E15)&gt;5,ISNUMBER(SUM(RSQ(B16:B$25,F16:F$25),RSQ(E$8:E15,D$8:D15)))),SUM(RSQ(B16:B$25,F16:F$25),RSQ(E$8:E15,D$8:D15)),"")</f>
        <v>1.935846078338745</v>
      </c>
      <c r="I38" s="66">
        <f ca="1">IF(AND(COUNT(B16:B$25,F16:F$25)&gt;5,COUNT(D$9:D16,E$9:E16)&gt;5,ISNUMBER(SUM(RSQ(B16:B$25,F16:F$25),RSQ(E$9:E16,D$9:D16)))),SUM(RSQ(B16:B$25,F16:F$25),RSQ(E$9:E16,D$9:D16)),"")</f>
        <v>1.993039348236096</v>
      </c>
      <c r="J38" s="67">
        <f ca="1">IF(AND(COUNT(B16:B$25,F16:F$25)&gt;5,COUNT(D$9:D15,E$9:E15)&gt;5,ISNUMBER(SUM(RSQ(B16:B$25,F16:F$25),RSQ(E$9:E15,D$9:D15)))),SUM(RSQ(B16:B$25,F16:F$25),RSQ(E$9:E15,D$9:D15)),"")</f>
        <v>1.9931160720619898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1.9250664486770122</v>
      </c>
      <c r="B39" s="32">
        <f ca="1">IF(AND(COUNT(B17:B$25,F17:F$25)&gt;5,COUNT(D$5:D16,E$5:E16)&gt;5,ISNUMBER(SUM(RSQ(B17:B$25,F17:F$25),RSQ(E$5:E16,D$5:D16)))),SUM(RSQ(B17:B$25,F17:F$25),RSQ(E$5:E16,D$5:D16)),"")</f>
        <v>1.9148176568752922</v>
      </c>
      <c r="C39" s="66">
        <f ca="1">IF(AND(COUNT(B17:B$25,F17:F$25)&gt;5,COUNT(D$6:D17,E$6:E17)&gt;5,ISNUMBER(SUM(RSQ(B17:B$25,F17:F$25),RSQ(E$6:E17,D$6:D17)))),SUM(RSQ(B17:B$25,F17:F$25),RSQ(E$6:E17,D$6:D17)),"")</f>
        <v>1.9404380312482097</v>
      </c>
      <c r="D39" s="32">
        <f ca="1">IF(AND(COUNT(B17:B$25,F17:F$25)&gt;5,COUNT(D$6:D16,E$6:E16)&gt;5,ISNUMBER(SUM(RSQ(B17:B$25,F17:F$25),RSQ(E$6:E16,D$6:D16)))),SUM(RSQ(B17:B$25,F17:F$25),RSQ(E$6:E16,D$6:D16)),"")</f>
        <v>1.9297900524999996</v>
      </c>
      <c r="E39" s="66">
        <f ca="1">IF(AND(COUNT(B17:B$25,F17:F$25)&gt;5,COUNT(D$7:D17,E$7:E17)&gt;5,ISNUMBER(SUM(RSQ(B17:B$25,F17:F$25),RSQ(E$7:E17,D$7:D17)))),SUM(RSQ(B17:B$25,F17:F$25),RSQ(E$7:E17,D$7:D17)),"")</f>
        <v>1.941509563840276</v>
      </c>
      <c r="F39" s="32">
        <f ca="1">IF(AND(COUNT(B17:B$25,F17:F$25)&gt;5,COUNT(D$7:D16,E$7:E16)&gt;5,ISNUMBER(SUM(RSQ(B17:B$25,F17:F$25),RSQ(E$7:E16,D$7:D16)))),SUM(RSQ(B17:B$25,F17:F$25),RSQ(E$7:E16,D$7:D16)),"")</f>
        <v>1.9276252046696913</v>
      </c>
      <c r="G39" s="66">
        <f ca="1">IF(AND(COUNT(B17:B$25,F17:F$25)&gt;5,COUNT(D$8:D17,E$8:E17)&gt;5,ISNUMBER(SUM(RSQ(B17:B$25,F17:F$25),RSQ(E$8:E17,D$8:D17)))),SUM(RSQ(B17:B$25,F17:F$25),RSQ(E$8:E17,D$8:D17)),"")</f>
        <v>1.9606625071607948</v>
      </c>
      <c r="H39" s="32">
        <f ca="1">IF(AND(COUNT(B17:B$25,F17:F$25)&gt;5,COUNT(D$8:D16,E$8:E16)&gt;5,ISNUMBER(SUM(RSQ(B17:B$25,F17:F$25),RSQ(E$8:E16,D$8:D16)))),SUM(RSQ(B17:B$25,F17:F$25),RSQ(E$8:E16,D$8:D16)),"")</f>
        <v>1.9481547380838427</v>
      </c>
      <c r="I39" s="66">
        <f ca="1">IF(AND(COUNT(B17:B$25,F17:F$25)&gt;5,COUNT(D$9:D17,E$9:E17)&gt;5,ISNUMBER(SUM(RSQ(B17:B$25,F17:F$25),RSQ(E$9:E17,D$9:D17)))),SUM(RSQ(B17:B$25,F17:F$25),RSQ(E$9:E17,D$9:D17)),"")</f>
        <v>1.9941536749705129</v>
      </c>
      <c r="J39" s="67">
        <f ca="1">IF(AND(COUNT(B17:B$25,F17:F$25)&gt;5,COUNT(D$9:D16,E$9:E16)&gt;5,ISNUMBER(SUM(RSQ(B17:B$25,F17:F$25),RSQ(E$9:E16,D$9:D16)))),SUM(RSQ(B17:B$25,F17:F$25),RSQ(E$9:E16,D$9:D16)),"")</f>
        <v>1.9926324411843686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 ca="1">IF(AND(COUNT(B19:B$25,F19:F$25)&gt;5,COUNT(D$5:D19,E$5:E19)&gt;5,ISNUMBER(SUM(RSQ(B19:B$25,F19:F$25),RSQ(E$5:E19,D$5:D19)))),SUM(RSQ(B19:B$25,F19:F$25),RSQ(E$5:E19,D$5:D19)),"")</f>
        <v/>
      </c>
      <c r="B41" s="41" t="str">
        <f ca="1">IF(AND(COUNT(B19:B$25,F19:F$25)&gt;5,COUNT(D$5:D18,E$5:E18)&gt;5,ISNUMBER(SUM(RSQ(B19:B$25,F19:F$25),RSQ(E$5:E18,D$5:D18)))),SUM(RSQ(B19:B$25,F19:F$25),RSQ(E$5:E18,D$5:D18)),"")</f>
        <v/>
      </c>
      <c r="C41" s="66" t="str">
        <f ca="1">IF(AND(COUNT(B19:B$25,F19:F$25)&gt;5,COUNT(D$6:D19,E$6:E19)&gt;5,ISNUMBER(SUM(RSQ(B19:B$25,F19:F$25),RSQ(E$6:E19,D$6:D19)))),SUM(RSQ(B19:B$25,F19:F$25),RSQ(E$6:E19,D$6:D19)),"")</f>
        <v/>
      </c>
      <c r="D41" s="32" t="str">
        <f ca="1">IF(AND(COUNT(B19:B$25,F19:F$25)&gt;5,COUNT(D$6:D18,E$6:E18)&gt;5,ISNUMBER(SUM(RSQ(B19:B$25,F19:F$25),RSQ(E$6:E18,D$6:D18)))),SUM(RSQ(B19:B$25,F19:F$25),RSQ(E$6:E18,D$6:D18)),"")</f>
        <v/>
      </c>
      <c r="E41" s="66" t="str">
        <f ca="1">IF(AND(COUNT(B19:B$25,F19:F$25)&gt;5,COUNT(D$7:D19,E$7:E19)&gt;5,ISNUMBER(SUM(RSQ(B19:B$25,F19:F$25),RSQ(E$7:E19,D$7:D19)))),SUM(RSQ(B19:B$25,F19:F$25),RSQ(E$7:E19,D$7:D19)),"")</f>
        <v/>
      </c>
      <c r="F41" s="32" t="str">
        <f ca="1">IF(AND(COUNT(B19:B$25,F19:F$25)&gt;5,COUNT(D$7:D18,E$7:E18)&gt;5,ISNUMBER(SUM(RSQ(B19:B$25,F19:F$25),RSQ(E$7:E18,D$7:D18)))),SUM(RSQ(B19:B$25,F19:F$25),RSQ(E$7:E18,D$7:D18)),"")</f>
        <v/>
      </c>
      <c r="G41" s="66" t="str">
        <f ca="1">IF(AND(COUNT(B19:B$25,F19:F$25)&gt;5,COUNT(D$8:D19,E$8:E19)&gt;5,ISNUMBER(SUM(RSQ(B19:B$25,F19:F$25),RSQ(E$8:E19,D$8:D19)))),SUM(RSQ(B19:B$25,F19:F$25),RSQ(E$8:E19,D$8:D19)),"")</f>
        <v/>
      </c>
      <c r="H41" s="32" t="str">
        <f ca="1">IF(AND(COUNT(B19:B$25,F19:F$25)&gt;5,COUNT(D$8:D18,E$8:E18)&gt;5,ISNUMBER(SUM(RSQ(B19:B$25,F19:F$25),RSQ(E$8:E18,D$8:D18)))),SUM(RSQ(B19:B$25,F19:F$25),RSQ(E$8:E18,D$8:D18)),"")</f>
        <v/>
      </c>
      <c r="I41" s="66" t="str">
        <f ca="1">IF(AND(COUNT(B19:B$25,F19:F$25)&gt;5,COUNT(D$9:D19,E$9:E19)&gt;5,ISNUMBER(SUM(RSQ(B19:B$25,F19:F$25),RSQ(E$9:E19,D$9:D19)))),SUM(RSQ(B19:B$25,F19:F$25),RSQ(E$9:E19,D$9:D19)),"")</f>
        <v/>
      </c>
      <c r="J41" s="67" t="str">
        <f ca="1"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zoomScalePageLayoutView="85" workbookViewId="0">
      <selection activeCell="AA3" sqref="AA3:AB3"/>
    </sheetView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83</v>
      </c>
      <c r="B3" s="9">
        <v>0.26100000000000001</v>
      </c>
      <c r="C3" s="10">
        <v>2.0300000000000001E-3</v>
      </c>
      <c r="D3" s="11">
        <v>2</v>
      </c>
      <c r="E3" s="12">
        <f ca="1">$L$7/$B$3</f>
        <v>1.1943480416417942</v>
      </c>
      <c r="F3" s="13">
        <f ca="1">(100-(-R7/R6))/100</f>
        <v>0.17464167198450767</v>
      </c>
      <c r="G3" s="13">
        <f ca="1">-1/R7</f>
        <v>-2.8450089066341246</v>
      </c>
      <c r="H3" s="13">
        <f ca="1">L29</f>
        <v>-3.821909371735436</v>
      </c>
      <c r="I3" s="13">
        <f ca="1">R29</f>
        <v>0.78835197861265538</v>
      </c>
      <c r="J3" s="14">
        <f ca="1">(I3-F3)/(1-F3)</f>
        <v>0.74356832153588948</v>
      </c>
      <c r="K3" s="13">
        <f ca="1">R28</f>
        <v>12.566984174947795</v>
      </c>
      <c r="L3" s="13">
        <f ca="1">K3*(1-F3)</f>
        <v>10.372265046832064</v>
      </c>
      <c r="M3" s="73">
        <f ca="1">STDEV(INDIRECT("G"&amp;K5):INDIRECT("G"&amp;K6))/STDEV(INDIRECT("E"&amp;K5):INDIRECT("E"&amp;K6))</f>
        <v>5.5478249666262885E-2</v>
      </c>
      <c r="N3" s="15">
        <f ca="1">M3*E3</f>
        <v>6.6260338842615604E-2</v>
      </c>
      <c r="O3" s="14">
        <f ca="1">M3*L7/C3</f>
        <v>8.5191864226220062</v>
      </c>
      <c r="P3" s="12">
        <f ca="1">(1-I3)*E3</f>
        <v>0.25278139986133563</v>
      </c>
      <c r="Q3" s="13">
        <f ca="1">(1-I3)*L7/C3</f>
        <v>32.500465696457439</v>
      </c>
      <c r="R3" s="10">
        <f ca="1">((-0.01*D3+L6*L7)/L6-I3*L7)/B3</f>
        <v>0.25145619308448319</v>
      </c>
      <c r="S3" s="13">
        <f ca="1">((-0.01*D3+L6*L7)/L6-I3*L7)/C3</f>
        <v>32.330081968004983</v>
      </c>
      <c r="T3" s="73">
        <f ca="1">STDEV(INDIRECT("G"&amp;K7):INDIRECT("G"&amp;K8))/STDEV(INDIRECT("E"&amp;K7):INDIRECT("E"&amp;K8))</f>
        <v>8.5133230315807676E-2</v>
      </c>
      <c r="U3" s="10">
        <f ca="1">T3*E3</f>
        <v>0.10167870690632472</v>
      </c>
      <c r="V3" s="14">
        <f ca="1">T3*L7/C3</f>
        <v>13.07297660224175</v>
      </c>
      <c r="W3" s="12">
        <f ca="1">-G3*L7*(1-F3)/293.15/8.3144621/B3*1000</f>
        <v>1.150622900381312</v>
      </c>
      <c r="X3" s="81"/>
      <c r="Y3" s="82"/>
      <c r="Z3" s="16"/>
      <c r="AA3" s="7">
        <f ca="1">L7*M3/(C3*18.01528)</f>
        <v>0.47288670631941365</v>
      </c>
      <c r="AB3" s="7">
        <f ca="1">L7*T3/(C3*18.01528)</f>
        <v>0.72566047278986234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0.47255000000000003</v>
      </c>
      <c r="B5" s="37">
        <v>0.4</v>
      </c>
      <c r="C5" s="36">
        <f t="shared" ref="C5:C25" si="0">IF(OR(ISBLANK(A5),J5="x"),"",-(A5-1))</f>
        <v>0.52744999999999997</v>
      </c>
      <c r="D5" s="38">
        <f t="shared" ref="D5:D25" si="1">IF(OR(ISBLANK(A5),J5="x"),"",-(A5-1)-$B$3)</f>
        <v>0.26644999999999996</v>
      </c>
      <c r="E5" s="39">
        <f t="shared" ref="E5:E25" si="2">IF(OR(ISBLANK(A5),J5="x"),"",-1/B5)</f>
        <v>-2.5</v>
      </c>
      <c r="F5" s="38">
        <f t="shared" ref="F5:F25" ca="1" si="3">IF(OR(ISBLANK(A5),J5="x"),"",1-(D5/$L$7))</f>
        <v>0.14523975385742738</v>
      </c>
      <c r="G5" s="38">
        <f ca="1">IF(OR(ISBLANK(A5),J5="x"),"",-(F5-1))</f>
        <v>0.85476024614257262</v>
      </c>
      <c r="H5" s="74">
        <f t="shared" ref="H5:H25" ca="1" si="4">IF(OR(ISBLANK(A5),J5="x"),"",-1/($R$7+$R$6*F5*100))</f>
        <v>-3.4525623671953944</v>
      </c>
      <c r="I5" s="74">
        <f ca="1">IF(OR(ISBLANK(A5),J5="x"),"",E5-H5)</f>
        <v>0.95256236719539444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0.47415000000000007</v>
      </c>
      <c r="B6" s="37">
        <v>0.37037037037037035</v>
      </c>
      <c r="C6" s="36">
        <f t="shared" si="0"/>
        <v>0.52584999999999993</v>
      </c>
      <c r="D6" s="38">
        <f t="shared" si="1"/>
        <v>0.26484999999999992</v>
      </c>
      <c r="E6" s="39">
        <f t="shared" si="2"/>
        <v>-2.7</v>
      </c>
      <c r="F6" s="38">
        <f t="shared" ca="1" si="3"/>
        <v>0.15037248567888795</v>
      </c>
      <c r="G6" s="38">
        <f t="shared" ref="G6:G25" ca="1" si="5">IF(OR(ISBLANK(A6),J6="x"),"",-(F6-1))</f>
        <v>0.84962751432111205</v>
      </c>
      <c r="H6" s="74">
        <f t="shared" ca="1" si="4"/>
        <v>-3.4788163648590134</v>
      </c>
      <c r="I6" s="74">
        <f t="shared" ref="I6:I25" ca="1" si="6">IF(OR(ISBLANK(A6),J6="x"),"",E6-H6)</f>
        <v>0.77881636485901318</v>
      </c>
      <c r="J6" s="25"/>
      <c r="K6" s="109" t="s">
        <v>94</v>
      </c>
      <c r="L6" s="31">
        <f ca="1">STDEV(INDIRECT("E"&amp;K5):INDIRECT("E"&amp;K6))/STDEV(INDIRECT("D"&amp;K5):INDIRECT("D"&amp;K6))</f>
        <v>57.823695010398609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-4.2586684659747008E-3</v>
      </c>
      <c r="S6" s="7" t="s">
        <v>50</v>
      </c>
      <c r="U6" s="7"/>
    </row>
    <row r="7" spans="1:28" ht="17.25" customHeight="1">
      <c r="A7" s="36">
        <v>0.47614999999999996</v>
      </c>
      <c r="B7" s="37">
        <v>0.35087719298245612</v>
      </c>
      <c r="C7" s="36">
        <f t="shared" si="0"/>
        <v>0.52385000000000004</v>
      </c>
      <c r="D7" s="38">
        <f t="shared" si="1"/>
        <v>0.26285000000000003</v>
      </c>
      <c r="E7" s="39">
        <f t="shared" si="2"/>
        <v>-2.85</v>
      </c>
      <c r="F7" s="38">
        <f t="shared" ca="1" si="3"/>
        <v>0.15678840045571296</v>
      </c>
      <c r="G7" s="38">
        <f t="shared" ca="1" si="5"/>
        <v>0.84321159954428704</v>
      </c>
      <c r="H7" s="74">
        <f t="shared" ca="1" si="4"/>
        <v>-3.5122007400770627</v>
      </c>
      <c r="I7" s="74">
        <f t="shared" ca="1" si="6"/>
        <v>0.66220074007706264</v>
      </c>
      <c r="J7" s="25"/>
      <c r="K7" s="110" t="s">
        <v>99</v>
      </c>
      <c r="L7" s="34">
        <f ca="1">AVERAGE(INDIRECT("D"&amp;K5):INDIRECT("D"&amp;K6))-(1/L6)*AVERAGE(INDIRECT("E"&amp;K5):INDIRECT("E"&amp;K6))</f>
        <v>0.31172483886850832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0.35149274846491807</v>
      </c>
      <c r="S7" s="21" t="s">
        <v>71</v>
      </c>
      <c r="U7" s="21"/>
    </row>
    <row r="8" spans="1:28" ht="17.25" customHeight="1">
      <c r="A8" s="36">
        <v>0.47804999999999997</v>
      </c>
      <c r="B8" s="37">
        <v>0.33333333333333331</v>
      </c>
      <c r="C8" s="36">
        <f t="shared" si="0"/>
        <v>0.52195000000000003</v>
      </c>
      <c r="D8" s="38">
        <f t="shared" si="1"/>
        <v>0.26095000000000002</v>
      </c>
      <c r="E8" s="39">
        <f t="shared" si="2"/>
        <v>-3</v>
      </c>
      <c r="F8" s="38">
        <f t="shared" ca="1" si="3"/>
        <v>0.16288351949369728</v>
      </c>
      <c r="G8" s="38">
        <f t="shared" ca="1" si="5"/>
        <v>0.83711648050630272</v>
      </c>
      <c r="H8" s="71">
        <f t="shared" ca="1" si="4"/>
        <v>-3.5445148466977106</v>
      </c>
      <c r="I8" s="71">
        <f t="shared" ca="1" si="6"/>
        <v>0.54451484669771055</v>
      </c>
      <c r="J8" s="25"/>
      <c r="K8" s="110" t="s">
        <v>98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0.48134999999999994</v>
      </c>
      <c r="B9" s="37">
        <v>0.3125</v>
      </c>
      <c r="C9" s="36">
        <f t="shared" si="0"/>
        <v>0.51865000000000006</v>
      </c>
      <c r="D9" s="38">
        <f t="shared" si="1"/>
        <v>0.25765000000000005</v>
      </c>
      <c r="E9" s="39">
        <f t="shared" si="2"/>
        <v>-3.2</v>
      </c>
      <c r="F9" s="38">
        <f t="shared" ca="1" si="3"/>
        <v>0.17346977887545922</v>
      </c>
      <c r="G9" s="38">
        <f t="shared" ca="1" si="5"/>
        <v>0.82653022112454078</v>
      </c>
      <c r="H9" s="71">
        <f t="shared" ca="1" si="4"/>
        <v>-3.6020755349459521</v>
      </c>
      <c r="I9" s="71">
        <f t="shared" ca="1" si="6"/>
        <v>0.40207553494595194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0.48499999999999999</v>
      </c>
      <c r="B10" s="40">
        <v>0.29411764705882354</v>
      </c>
      <c r="C10" s="32">
        <f t="shared" si="0"/>
        <v>0.51500000000000001</v>
      </c>
      <c r="D10" s="41">
        <f t="shared" si="1"/>
        <v>0.254</v>
      </c>
      <c r="E10" s="42">
        <f t="shared" si="2"/>
        <v>-3.4</v>
      </c>
      <c r="F10" s="41">
        <f t="shared" ca="1" si="3"/>
        <v>0.18517882334316582</v>
      </c>
      <c r="G10" s="41">
        <f t="shared" ca="1" si="5"/>
        <v>0.81482117665683418</v>
      </c>
      <c r="H10" s="71">
        <f t="shared" ca="1" si="4"/>
        <v>-3.6679584042144833</v>
      </c>
      <c r="I10" s="71">
        <f t="shared" ca="1" si="6"/>
        <v>0.26795840421448336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0.48899999999999999</v>
      </c>
      <c r="B11" s="40">
        <v>0.27777777777777779</v>
      </c>
      <c r="C11" s="32">
        <f t="shared" si="0"/>
        <v>0.51100000000000001</v>
      </c>
      <c r="D11" s="41">
        <f t="shared" si="1"/>
        <v>0.25</v>
      </c>
      <c r="E11" s="42">
        <f t="shared" si="2"/>
        <v>-3.5999999999999996</v>
      </c>
      <c r="F11" s="41">
        <f t="shared" ca="1" si="3"/>
        <v>0.19801065289681674</v>
      </c>
      <c r="G11" s="41">
        <f t="shared" ca="1" si="5"/>
        <v>0.80198934710318326</v>
      </c>
      <c r="H11" s="27">
        <f t="shared" ca="1" si="4"/>
        <v>-3.7429831774295241</v>
      </c>
      <c r="I11" s="27">
        <f t="shared" ca="1" si="6"/>
        <v>0.14298317742952449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0.49429999999999996</v>
      </c>
      <c r="B12" s="40">
        <v>0.26666666666666666</v>
      </c>
      <c r="C12" s="32">
        <f t="shared" si="0"/>
        <v>0.50570000000000004</v>
      </c>
      <c r="D12" s="41">
        <f t="shared" si="1"/>
        <v>0.24470000000000003</v>
      </c>
      <c r="E12" s="42">
        <f t="shared" si="2"/>
        <v>-3.75</v>
      </c>
      <c r="F12" s="41">
        <f t="shared" ca="1" si="3"/>
        <v>0.21501282705540414</v>
      </c>
      <c r="G12" s="41">
        <f t="shared" ca="1" si="5"/>
        <v>0.78498717294459586</v>
      </c>
      <c r="H12" s="27">
        <f t="shared" ca="1" si="4"/>
        <v>-3.8472501078078332</v>
      </c>
      <c r="I12" s="27">
        <f t="shared" ca="1" si="6"/>
        <v>9.7250107807833164E-2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63">
        <v>0.49904999999999999</v>
      </c>
      <c r="B13" s="97">
        <v>0.25641025641025644</v>
      </c>
      <c r="C13" s="63">
        <f t="shared" si="0"/>
        <v>0.50095000000000001</v>
      </c>
      <c r="D13" s="61">
        <f t="shared" si="1"/>
        <v>0.23995</v>
      </c>
      <c r="E13" s="98">
        <f t="shared" si="2"/>
        <v>-3.8999999999999995</v>
      </c>
      <c r="F13" s="61">
        <f t="shared" ca="1" si="3"/>
        <v>0.23025062465036472</v>
      </c>
      <c r="G13" s="61">
        <f t="shared" ca="1" si="5"/>
        <v>0.76974937534963528</v>
      </c>
      <c r="H13" s="99">
        <f t="shared" ca="1" si="4"/>
        <v>-3.9457593660622123</v>
      </c>
      <c r="I13" s="99">
        <f t="shared" ca="1" si="6"/>
        <v>4.575936606221287E-2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0.505</v>
      </c>
      <c r="B14" s="40">
        <v>0.24691358024691359</v>
      </c>
      <c r="C14" s="32">
        <f t="shared" si="0"/>
        <v>0.495</v>
      </c>
      <c r="D14" s="41">
        <f t="shared" si="1"/>
        <v>0.23399999999999999</v>
      </c>
      <c r="E14" s="42">
        <f t="shared" si="2"/>
        <v>-4.05</v>
      </c>
      <c r="F14" s="41">
        <f t="shared" ca="1" si="3"/>
        <v>0.24933797111142053</v>
      </c>
      <c r="G14" s="41">
        <f t="shared" ca="1" si="5"/>
        <v>0.75066202888857947</v>
      </c>
      <c r="H14" s="27">
        <f t="shared" ca="1" si="4"/>
        <v>-4.0765083494432419</v>
      </c>
      <c r="I14" s="27">
        <f t="shared" ca="1" si="6"/>
        <v>2.6508349443242096E-2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0.51150000000000007</v>
      </c>
      <c r="B15" s="40">
        <v>0.23529411764705882</v>
      </c>
      <c r="C15" s="32">
        <f t="shared" si="0"/>
        <v>0.48849999999999993</v>
      </c>
      <c r="D15" s="32">
        <f t="shared" si="1"/>
        <v>0.22749999999999992</v>
      </c>
      <c r="E15" s="40">
        <f t="shared" si="2"/>
        <v>-4.25</v>
      </c>
      <c r="F15" s="32">
        <f t="shared" ca="1" si="3"/>
        <v>0.2701896941361035</v>
      </c>
      <c r="G15" s="32">
        <f t="shared" ca="1" si="5"/>
        <v>0.7298103058638965</v>
      </c>
      <c r="H15" s="35">
        <f t="shared" ca="1" si="4"/>
        <v>-4.2296189861455042</v>
      </c>
      <c r="I15" s="35">
        <f t="shared" ca="1" si="6"/>
        <v>-2.0381013854495755E-2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0.52329999999999999</v>
      </c>
      <c r="B16" s="40">
        <v>0.21505376344086019</v>
      </c>
      <c r="C16" s="32">
        <f t="shared" si="0"/>
        <v>0.47670000000000001</v>
      </c>
      <c r="D16" s="41">
        <f t="shared" si="1"/>
        <v>0.2157</v>
      </c>
      <c r="E16" s="42">
        <f t="shared" si="2"/>
        <v>-4.6500000000000004</v>
      </c>
      <c r="F16" s="41">
        <f t="shared" ca="1" si="3"/>
        <v>0.30804359131937342</v>
      </c>
      <c r="G16" s="41">
        <f t="shared" ca="1" si="5"/>
        <v>0.69195640868062658</v>
      </c>
      <c r="H16" s="27">
        <f t="shared" ca="1" si="4"/>
        <v>-4.5391163788710642</v>
      </c>
      <c r="I16" s="27">
        <f t="shared" ca="1" si="6"/>
        <v>-0.11088362112893613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0.54105000000000003</v>
      </c>
      <c r="B17" s="40">
        <v>0.19607843137254904</v>
      </c>
      <c r="C17" s="32">
        <f t="shared" si="0"/>
        <v>0.45894999999999997</v>
      </c>
      <c r="D17" s="41">
        <f t="shared" si="1"/>
        <v>0.19794999999999996</v>
      </c>
      <c r="E17" s="42">
        <f t="shared" si="2"/>
        <v>-5.0999999999999996</v>
      </c>
      <c r="F17" s="41">
        <f t="shared" ca="1" si="3"/>
        <v>0.3649848349636996</v>
      </c>
      <c r="G17" s="41">
        <f t="shared" ca="1" si="5"/>
        <v>0.6350151650363004</v>
      </c>
      <c r="H17" s="27">
        <f t="shared" ca="1" si="4"/>
        <v>-5.1005364770307366</v>
      </c>
      <c r="I17" s="27">
        <f t="shared" ca="1" si="6"/>
        <v>5.364770307370037E-4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0.58130000000000004</v>
      </c>
      <c r="B18" s="40">
        <v>0.14285714285714285</v>
      </c>
      <c r="C18" s="32">
        <f t="shared" si="0"/>
        <v>0.41869999999999996</v>
      </c>
      <c r="D18" s="41">
        <f t="shared" si="1"/>
        <v>0.15769999999999995</v>
      </c>
      <c r="E18" s="42">
        <f t="shared" si="2"/>
        <v>-7</v>
      </c>
      <c r="F18" s="41">
        <f t="shared" ca="1" si="3"/>
        <v>0.4941051198473122</v>
      </c>
      <c r="G18" s="41">
        <f t="shared" ca="1" si="5"/>
        <v>0.5058948801526878</v>
      </c>
      <c r="H18" s="27">
        <f t="shared" ca="1" si="4"/>
        <v>-7.0886914797110387</v>
      </c>
      <c r="I18" s="27">
        <f t="shared" ca="1" si="6"/>
        <v>8.8691479711038745E-2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1.9922635970581966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2.2284623391711973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12.566984174947795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1.8858611094504996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1.9069091722113185</v>
      </c>
      <c r="I29" s="62">
        <f ca="1">IF(AND(COUNT(B7:B$25,F7:F$25)&gt;5,COUNT(D7:D$9,E7:E$9)&gt;5,ISNUMBER(SUM(RSQ(B7:B$25,F7:F$25),RSQ(E7:E$9,D7:D$9)))),SUM(RSQ(B7:B$25,F7:F$25),RSQ(E7:E$9,D7:D$9)),"")</f>
        <v>1.9019655565576474</v>
      </c>
      <c r="J29" s="64">
        <f ca="1">IF(AND(COUNT(B7:B$25,F7:F$25)&gt;5,COUNT(D6:D$9,E6:E$9)&gt;5,ISNUMBER(SUM(RSQ(B7:B$25,F7:F$25),RSQ(E6:E$9,D6:D$9)))),SUM(RSQ(B7:B$25,F7:F$25),RSQ(E6:E$9,D6:D$9)),"")</f>
        <v>1.9029785792456577</v>
      </c>
      <c r="K29" s="71"/>
      <c r="L29" s="34">
        <f ca="1">AVERAGE(INDIRECT("H"&amp;K5):INDIRECT("H"&amp;K6))-(1/L28)*AVERAGE(INDIRECT("I"&amp;K5):INDIRECT("I"&amp;K6))</f>
        <v>-3.821909371735436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0.78835197861265538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1.9194767379549291</v>
      </c>
      <c r="B30" s="41">
        <f ca="1">IF(AND(COUNT(B8:B$25,F8:F$25)&gt;5,COUNT(D$5:D7,E$5:E7)&gt;5,ISNUMBER(SUM(RSQ(B8:B$25,F8:F$25),RSQ(E$5:E7,D$5:D7)))),SUM(RSQ(B8:B$25,F8:F$25),RSQ(E$5:E7,D$5:D7)),"")</f>
        <v>1.9122111043093946</v>
      </c>
      <c r="C30" s="66">
        <f ca="1">IF(AND(COUNT(B8:B$25,F8:F$25)&gt;5,COUNT(D$6:D8,E$6:E8)&gt;5,ISNUMBER(SUM(RSQ(B8:B$25,F8:F$25),RSQ(E$6:E8,D$6:D8)))),SUM(RSQ(B8:B$25,F8:F$25),RSQ(E$6:E8,D$6:D8)),"")</f>
        <v>1.9332591670702135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1.9283155514165424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1.9421520216505104</v>
      </c>
      <c r="B31" s="41">
        <f ca="1">IF(AND(COUNT(B9:B$25,F9:F$25)&gt;5,COUNT(D$5:D8,E$5:E8)&gt;5,ISNUMBER(SUM(RSQ(B9:B$25,F9:F$25),RSQ(E$5:E8,D$5:D8)))),SUM(RSQ(B9:B$25,F9:F$25),RSQ(E$5:E8,D$5:D8)),"")</f>
        <v>1.9460042345502551</v>
      </c>
      <c r="C31" s="66">
        <f ca="1">IF(AND(COUNT(B9:B$25,F9:F$25)&gt;5,COUNT(D$6:D9,E$6:E9)&gt;5,ISNUMBER(SUM(RSQ(B9:B$25,F9:F$25),RSQ(E$6:E9,D$6:D9)))),SUM(RSQ(B9:B$25,F9:F$25),RSQ(E$6:E9,D$6:D9)),"")</f>
        <v>1.9558560706998787</v>
      </c>
      <c r="D31" s="32">
        <f ca="1">IF(AND(COUNT(B9:B$25,F9:F$25)&gt;5,COUNT(D$6:D8,E$6:E8)&gt;5,ISNUMBER(SUM(RSQ(B9:B$25,F9:F$25),RSQ(E$6:E8,D$6:D8)))),SUM(RSQ(B9:B$25,F9:F$25),RSQ(E$6:E8,D$6:D8)),"")</f>
        <v>1.9597866636655392</v>
      </c>
      <c r="E31" s="66">
        <f ca="1">IF(AND(COUNT(B9:B$25,F9:F$25)&gt;5,COUNT(D$7:D9,E$7:E9)&gt;5,ISNUMBER(SUM(RSQ(B9:B$25,F9:F$25),RSQ(E$7:E9,D$7:D9)))),SUM(RSQ(B9:B$25,F9:F$25),RSQ(E$7:E9,D$7:D9)),"")</f>
        <v>1.9548430480118681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1.9610288109262664</v>
      </c>
      <c r="B32" s="41">
        <f ca="1">IF(AND(COUNT(B10:B$25,F10:F$25)&gt;5,COUNT(D$5:D9,E$5:E9)&gt;5,ISNUMBER(SUM(RSQ(B10:B$25,F10:F$25),RSQ(E$5:E9,D$5:D9)))),SUM(RSQ(B10:B$25,F10:F$25),RSQ(E$5:E9,D$5:D9)),"")</f>
        <v>1.9615138131575753</v>
      </c>
      <c r="C32" s="66">
        <f ca="1">IF(AND(COUNT(B10:B$25,F10:F$25)&gt;5,COUNT(D$6:D10,E$6:E10)&gt;5,ISNUMBER(SUM(RSQ(B10:B$25,F10:F$25),RSQ(E$6:E10,D$6:D10)))),SUM(RSQ(B10:B$25,F10:F$25),RSQ(E$6:E10,D$6:D10)),"")</f>
        <v>1.9733988811734056</v>
      </c>
      <c r="D32" s="32">
        <f ca="1">IF(AND(COUNT(B10:B$25,F10:F$25)&gt;5,COUNT(D$6:D9,E$6:E9)&gt;5,ISNUMBER(SUM(RSQ(B10:B$25,F10:F$25),RSQ(E$6:E9,D$6:D9)))),SUM(RSQ(B10:B$25,F10:F$25),RSQ(E$6:E9,D$6:D9)),"")</f>
        <v>1.9752178622069436</v>
      </c>
      <c r="E32" s="66">
        <f ca="1">IF(AND(COUNT(B10:B$25,F10:F$25)&gt;5,COUNT(D$7:D10,E$7:E10)&gt;5,ISNUMBER(SUM(RSQ(B10:B$25,F10:F$25),RSQ(E$7:E10,D$7:D10)))),SUM(RSQ(B10:B$25,F10:F$25),RSQ(E$7:E10,D$7:D10)),"")</f>
        <v>1.9744197624108462</v>
      </c>
      <c r="F32" s="32">
        <f ca="1">IF(AND(COUNT(B10:B$25,F10:F$25)&gt;5,COUNT(D$7:D9,E$7:E9)&gt;5,ISNUMBER(SUM(RSQ(B10:B$25,F10:F$25),RSQ(E$7:E9,D$7:D9)))),SUM(RSQ(B10:B$25,F10:F$25),RSQ(E$7:E9,D$7:D9)),"")</f>
        <v>1.9742048395189333</v>
      </c>
      <c r="G32" s="66">
        <f ca="1">IF(AND(COUNT(B10:B$25,F10:F$25)&gt;5,COUNT(D$8:D10,E$8:E10)&gt;5,ISNUMBER(SUM(RSQ(B10:B$25,F10:F$25),RSQ(E$8:E10,D$8:D10)))),SUM(RSQ(B10:B$25,F10:F$25),RSQ(E$8:E10,D$8:D10)),"")</f>
        <v>1.9785229083894813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1.9722935049700188</v>
      </c>
      <c r="B33" s="41">
        <f ca="1">IF(AND(COUNT(B11:B$25,F11:F$25)&gt;5,COUNT(D$5:D10,E$5:E10)&gt;5,ISNUMBER(SUM(RSQ(B11:B$25,F11:F$25),RSQ(E$5:E10,D$5:D10)))),SUM(RSQ(B11:B$25,F11:F$25),RSQ(E$5:E10,D$5:D10)),"")</f>
        <v>1.9719177040083482</v>
      </c>
      <c r="C33" s="66">
        <f ca="1">IF(AND(COUNT(B11:B$25,F11:F$25)&gt;5,COUNT(D$6:D11,E$6:E11)&gt;5,ISNUMBER(SUM(RSQ(B11:B$25,F11:F$25),RSQ(E$6:E11,D$6:D11)))),SUM(RSQ(B11:B$25,F11:F$25),RSQ(E$6:E11,D$6:D11)),"")</f>
        <v>1.9831039769279477</v>
      </c>
      <c r="D33" s="32">
        <f ca="1">IF(AND(COUNT(B11:B$25,F11:F$25)&gt;5,COUNT(D$6:D10,E$6:E10)&gt;5,ISNUMBER(SUM(RSQ(B11:B$25,F11:F$25),RSQ(E$6:E10,D$6:D10)))),SUM(RSQ(B11:B$25,F11:F$25),RSQ(E$6:E10,D$6:D10)),"")</f>
        <v>1.9842877742554874</v>
      </c>
      <c r="E33" s="66">
        <f ca="1">IF(AND(COUNT(B11:B$25,F11:F$25)&gt;5,COUNT(D$7:D11,E$7:E11)&gt;5,ISNUMBER(SUM(RSQ(B11:B$25,F11:F$25),RSQ(E$7:E11,D$7:D11)))),SUM(RSQ(B11:B$25,F11:F$25),RSQ(E$7:E11,D$7:D11)),"")</f>
        <v>1.9849369487727337</v>
      </c>
      <c r="F33" s="32">
        <f ca="1">IF(AND(COUNT(B11:B$25,F11:F$25)&gt;5,COUNT(D$7:D10,E$7:E10)&gt;5,ISNUMBER(SUM(RSQ(B11:B$25,F11:F$25),RSQ(E$7:E10,D$7:D10)))),SUM(RSQ(B11:B$25,F11:F$25),RSQ(E$7:E10,D$7:D10)),"")</f>
        <v>1.985308655492928</v>
      </c>
      <c r="G33" s="66">
        <f ca="1">IF(AND(COUNT(B11:B$25,F11:F$25)&gt;5,COUNT(D$8:D11,E$8:E11)&gt;5,ISNUMBER(SUM(RSQ(B11:B$25,F11:F$25),RSQ(E$8:E11,D$8:D11)))),SUM(RSQ(B11:B$25,F11:F$25),RSQ(E$8:E11,D$8:D11)),"")</f>
        <v>1.9884208358109658</v>
      </c>
      <c r="H33" s="32">
        <f ca="1">IF(AND(COUNT(B11:B$25,F11:F$25)&gt;5,COUNT(D$8:D10,E$8:E10)&gt;5,ISNUMBER(SUM(RSQ(B11:B$25,F11:F$25),RSQ(E$8:E10,D$8:D10)))),SUM(RSQ(B11:B$25,F11:F$25),RSQ(E$8:E10,D$8:D10)),"")</f>
        <v>1.9894118014715632</v>
      </c>
      <c r="I33" s="66">
        <f ca="1">IF(AND(COUNT(B11:B$25,F11:F$25)&gt;5,COUNT(D$9:D11,E$9:E11)&gt;5,ISNUMBER(SUM(RSQ(B11:B$25,F11:F$25),RSQ(E$9:E11,D$9:D11)))),SUM(RSQ(B11:B$25,F11:F$25),RSQ(E$9:E11,D$9:D11)),"")</f>
        <v>1.9895592034624658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1.9604050798408688</v>
      </c>
      <c r="B34" s="41">
        <f ca="1">IF(AND(COUNT(B12:B$25,F12:F$25)&gt;5,COUNT(D$5:D11,E$5:E11)&gt;5,ISNUMBER(SUM(RSQ(B12:B$25,F12:F$25),RSQ(E$5:E11,D$5:D11)))),SUM(RSQ(B12:B$25,F12:F$25),RSQ(E$5:E11,D$5:D11)),"")</f>
        <v>1.9749978985657495</v>
      </c>
      <c r="C34" s="66">
        <f ca="1">IF(AND(COUNT(B12:B$25,F12:F$25)&gt;5,COUNT(D$6:D12,E$6:E12)&gt;5,ISNUMBER(SUM(RSQ(B12:B$25,F12:F$25),RSQ(E$6:E12,D$6:D12)))),SUM(RSQ(B12:B$25,F12:F$25),RSQ(E$6:E12,D$6:D12)),"")</f>
        <v>1.9699428104729457</v>
      </c>
      <c r="D34" s="32">
        <f ca="1">IF(AND(COUNT(B12:B$25,F12:F$25)&gt;5,COUNT(D$6:D11,E$6:E11)&gt;5,ISNUMBER(SUM(RSQ(B12:B$25,F12:F$25),RSQ(E$6:E11,D$6:D11)))),SUM(RSQ(B12:B$25,F12:F$25),RSQ(E$6:E11,D$6:D11)),"")</f>
        <v>1.985808370523678</v>
      </c>
      <c r="E34" s="66">
        <f ca="1">IF(AND(COUNT(B12:B$25,F12:F$25)&gt;5,COUNT(D$7:D12,E$7:E12)&gt;5,ISNUMBER(SUM(RSQ(B12:B$25,F12:F$25),RSQ(E$7:E12,D$7:D12)))),SUM(RSQ(B12:B$25,F12:F$25),RSQ(E$7:E12,D$7:D12)),"")</f>
        <v>1.9705081538505131</v>
      </c>
      <c r="F34" s="32">
        <f ca="1">IF(AND(COUNT(B12:B$25,F12:F$25)&gt;5,COUNT(D$7:D11,E$7:E11)&gt;5,ISNUMBER(SUM(RSQ(B12:B$25,F12:F$25),RSQ(E$7:E11,D$7:D11)))),SUM(RSQ(B12:B$25,F12:F$25),RSQ(E$7:E11,D$7:D11)),"")</f>
        <v>1.9876413423684642</v>
      </c>
      <c r="G34" s="66">
        <f ca="1">IF(AND(COUNT(B12:B$25,F12:F$25)&gt;5,COUNT(D$8:D12,E$8:E12)&gt;5,ISNUMBER(SUM(RSQ(B12:B$25,F12:F$25),RSQ(E$8:E12,D$8:D12)))),SUM(RSQ(B12:B$25,F12:F$25),RSQ(E$8:E12,D$8:D12)),"")</f>
        <v>1.9718444879691446</v>
      </c>
      <c r="H34" s="32">
        <f ca="1">IF(AND(COUNT(B12:B$25,F12:F$25)&gt;5,COUNT(D$8:D11,E$8:E11)&gt;5,ISNUMBER(SUM(RSQ(B12:B$25,F12:F$25),RSQ(E$8:E11,D$8:D11)))),SUM(RSQ(B12:B$25,F12:F$25),RSQ(E$8:E11,D$8:D11)),"")</f>
        <v>1.9911252294066963</v>
      </c>
      <c r="I34" s="66">
        <f ca="1">IF(AND(COUNT(B12:B$25,F12:F$25)&gt;5,COUNT(D$9:D12,E$9:E12)&gt;5,ISNUMBER(SUM(RSQ(B12:B$25,F12:F$25),RSQ(E$9:E12,D$9:D12)))),SUM(RSQ(B12:B$25,F12:F$25),RSQ(E$9:E12,D$9:D12)),"")</f>
        <v>1.9693571879795715</v>
      </c>
      <c r="J34" s="67">
        <f ca="1">IF(AND(COUNT(B12:B$25,F12:F$25)&gt;5,COUNT(D$9:D11,E$9:E11)&gt;5,ISNUMBER(SUM(RSQ(B12:B$25,F12:F$25),RSQ(E$9:E11,D$9:D11)))),SUM(RSQ(B12:B$25,F12:F$25),RSQ(E$9:E11,D$9:D11)),"")</f>
        <v>1.9922635970581966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1.9564689604290648</v>
      </c>
      <c r="B35" s="41">
        <f ca="1">IF(AND(COUNT(B13:B$25,F13:F$25)&gt;5,COUNT(D$5:D12,E$5:E12)&gt;5,ISNUMBER(SUM(RSQ(B13:B$25,F13:F$25),RSQ(E$5:E12,D$5:D12)))),SUM(RSQ(B13:B$25,F13:F$25),RSQ(E$5:E12,D$5:D12)),"")</f>
        <v>1.9624543253831306</v>
      </c>
      <c r="C35" s="66">
        <f ca="1">IF(AND(COUNT(B13:B$25,F13:F$25)&gt;5,COUNT(D$6:D13,E$6:E13)&gt;5,ISNUMBER(SUM(RSQ(B13:B$25,F13:F$25),RSQ(E$6:E13,D$6:D13)))),SUM(RSQ(B13:B$25,F13:F$25),RSQ(E$6:E13,D$6:D13)),"")</f>
        <v>1.9660336720332896</v>
      </c>
      <c r="D35" s="32">
        <f ca="1">IF(AND(COUNT(B13:B$25,F13:F$25)&gt;5,COUNT(D$6:D12,E$6:E12)&gt;5,ISNUMBER(SUM(RSQ(B13:B$25,F13:F$25),RSQ(E$6:E12,D$6:D12)))),SUM(RSQ(B13:B$25,F13:F$25),RSQ(E$6:E12,D$6:D12)),"")</f>
        <v>1.9719920560152073</v>
      </c>
      <c r="E35" s="66">
        <f ca="1">IF(AND(COUNT(B13:B$25,F13:F$25)&gt;5,COUNT(D$7:D13,E$7:E13)&gt;5,ISNUMBER(SUM(RSQ(B13:B$25,F13:F$25),RSQ(E$7:E13,D$7:D13)))),SUM(RSQ(B13:B$25,F13:F$25),RSQ(E$7:E13,D$7:D13)),"")</f>
        <v>1.9678783278469236</v>
      </c>
      <c r="F35" s="32">
        <f ca="1">IF(AND(COUNT(B13:B$25,F13:F$25)&gt;5,COUNT(D$7:D12,E$7:E12)&gt;5,ISNUMBER(SUM(RSQ(B13:B$25,F13:F$25),RSQ(E$7:E12,D$7:D12)))),SUM(RSQ(B13:B$25,F13:F$25),RSQ(E$7:E12,D$7:D12)),"")</f>
        <v>1.972557399392775</v>
      </c>
      <c r="G35" s="66">
        <f ca="1">IF(AND(COUNT(B13:B$25,F13:F$25)&gt;5,COUNT(D$8:D13,E$8:E13)&gt;5,ISNUMBER(SUM(RSQ(B13:B$25,F13:F$25),RSQ(E$8:E13,D$8:D13)))),SUM(RSQ(B13:B$25,F13:F$25),RSQ(E$8:E13,D$8:D13)),"")</f>
        <v>1.9709837601062987</v>
      </c>
      <c r="H35" s="32">
        <f ca="1">IF(AND(COUNT(B13:B$25,F13:F$25)&gt;5,COUNT(D$8:D12,E$8:E12)&gt;5,ISNUMBER(SUM(RSQ(B13:B$25,F13:F$25),RSQ(E$8:E12,D$8:D12)))),SUM(RSQ(B13:B$25,F13:F$25),RSQ(E$8:E12,D$8:D12)),"")</f>
        <v>1.9738937335114062</v>
      </c>
      <c r="I35" s="66">
        <f ca="1">IF(AND(COUNT(B13:B$25,F13:F$25)&gt;5,COUNT(D$9:D13,E$9:E13)&gt;5,ISNUMBER(SUM(RSQ(B13:B$25,F13:F$25),RSQ(E$9:E13,D$9:D13)))),SUM(RSQ(B13:B$25,F13:F$25),RSQ(E$9:E13,D$9:D13)),"")</f>
        <v>1.973575593462666</v>
      </c>
      <c r="J35" s="67">
        <f ca="1">IF(AND(COUNT(B13:B$25,F13:F$25)&gt;5,COUNT(D$9:D12,E$9:E12)&gt;5,ISNUMBER(SUM(RSQ(B13:B$25,F13:F$25),RSQ(E$9:E12,D$9:D12)))),SUM(RSQ(B13:B$25,F13:F$25),RSQ(E$9:E12,D$9:D12)),"")</f>
        <v>1.9714064335218331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1.9495412312326683</v>
      </c>
      <c r="B36" s="41">
        <f ca="1">IF(AND(COUNT(B14:B$25,F14:F$25)&gt;5,COUNT(D$5:D13,E$5:E13)&gt;5,ISNUMBER(SUM(RSQ(B14:B$25,F14:F$25),RSQ(E$5:E13,D$5:D13)))),SUM(RSQ(B14:B$25,F14:F$25),RSQ(E$5:E13,D$5:D13)),"")</f>
        <v>1.9570746825658971</v>
      </c>
      <c r="C36" s="66">
        <f ca="1">IF(AND(COUNT(B14:B$25,F14:F$25)&gt;5,COUNT(D$6:D14,E$6:E14)&gt;5,ISNUMBER(SUM(RSQ(B14:B$25,F14:F$25),RSQ(E$6:E14,D$6:D14)))),SUM(RSQ(B14:B$25,F14:F$25),RSQ(E$6:E14,D$6:D14)),"")</f>
        <v>1.9591615054012752</v>
      </c>
      <c r="D36" s="32">
        <f ca="1">IF(AND(COUNT(B14:B$25,F14:F$25)&gt;5,COUNT(D$6:D13,E$6:E13)&gt;5,ISNUMBER(SUM(RSQ(B14:B$25,F14:F$25),RSQ(E$6:E13,D$6:D13)))),SUM(RSQ(B14:B$25,F14:F$25),RSQ(E$6:E13,D$6:D13)),"")</f>
        <v>1.9666393941701219</v>
      </c>
      <c r="E36" s="66">
        <f ca="1">IF(AND(COUNT(B14:B$25,F14:F$25)&gt;5,COUNT(D$7:D14,E$7:E14)&gt;5,ISNUMBER(SUM(RSQ(B14:B$25,F14:F$25),RSQ(E$7:E14,D$7:D14)))),SUM(RSQ(B14:B$25,F14:F$25),RSQ(E$7:E14,D$7:D14)),"")</f>
        <v>1.962027617531944</v>
      </c>
      <c r="F36" s="32">
        <f ca="1">IF(AND(COUNT(B14:B$25,F14:F$25)&gt;5,COUNT(D$7:D13,E$7:E13)&gt;5,ISNUMBER(SUM(RSQ(B14:B$25,F14:F$25),RSQ(E$7:E13,D$7:D13)))),SUM(RSQ(B14:B$25,F14:F$25),RSQ(E$7:E13,D$7:D13)),"")</f>
        <v>1.9684840499837559</v>
      </c>
      <c r="G36" s="66">
        <f ca="1">IF(AND(COUNT(B14:B$25,F14:F$25)&gt;5,COUNT(D$8:D14,E$8:E14)&gt;5,ISNUMBER(SUM(RSQ(B14:B$25,F14:F$25),RSQ(E$8:E14,D$8:D14)))),SUM(RSQ(B14:B$25,F14:F$25),RSQ(E$8:E14,D$8:D14)),"")</f>
        <v>1.9664378416285695</v>
      </c>
      <c r="H36" s="32">
        <f ca="1">IF(AND(COUNT(B14:B$25,F14:F$25)&gt;5,COUNT(D$8:D13,E$8:E13)&gt;5,ISNUMBER(SUM(RSQ(B14:B$25,F14:F$25),RSQ(E$8:E13,D$8:D13)))),SUM(RSQ(B14:B$25,F14:F$25),RSQ(E$8:E13,D$8:D13)),"")</f>
        <v>1.971589482243131</v>
      </c>
      <c r="I36" s="66">
        <f ca="1">IF(AND(COUNT(B14:B$25,F14:F$25)&gt;5,COUNT(D$9:D14,E$9:E14)&gt;5,ISNUMBER(SUM(RSQ(B14:B$25,F14:F$25),RSQ(E$9:E14,D$9:D14)))),SUM(RSQ(B14:B$25,F14:F$25),RSQ(E$9:E14,D$9:D14)),"")</f>
        <v>1.9719488253675197</v>
      </c>
      <c r="J36" s="67">
        <f ca="1">IF(AND(COUNT(B14:B$25,F14:F$25)&gt;5,COUNT(D$9:D13,E$9:E13)&gt;5,ISNUMBER(SUM(RSQ(B14:B$25,F14:F$25),RSQ(E$9:E13,D$9:D13)))),SUM(RSQ(B14:B$25,F14:F$25),RSQ(E$9:E13,D$9:D13)),"")</f>
        <v>1.9741813155994983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1.950755862039625</v>
      </c>
      <c r="B37" s="32">
        <f ca="1">IF(AND(COUNT(B15:B$25,F15:F$25)&gt;5,COUNT(D$5:D14,E$5:E14)&gt;5,ISNUMBER(SUM(RSQ(B15:B$25,F15:F$25),RSQ(E$5:E14,D$5:D14)))),SUM(RSQ(B15:B$25,F15:F$25),RSQ(E$5:E14,D$5:D14)),"")</f>
        <v>1.9509958034215225</v>
      </c>
      <c r="C37" s="66">
        <f ca="1">IF(AND(COUNT(B15:B$25,F15:F$25)&gt;5,COUNT(D$6:D15,E$6:E15)&gt;5,ISNUMBER(SUM(RSQ(B15:B$25,F15:F$25),RSQ(E$6:E15,D$6:D15)))),SUM(RSQ(B15:B$25,F15:F$25),RSQ(E$6:E15,D$6:D15)),"")</f>
        <v>1.9608576219189391</v>
      </c>
      <c r="D37" s="32">
        <f ca="1">IF(AND(COUNT(B15:B$25,F15:F$25)&gt;5,COUNT(D$6:D14,E$6:E14)&gt;5,ISNUMBER(SUM(RSQ(B15:B$25,F15:F$25),RSQ(E$6:E14,D$6:D14)))),SUM(RSQ(B15:B$25,F15:F$25),RSQ(E$6:E14,D$6:D14)),"")</f>
        <v>1.9606160775901293</v>
      </c>
      <c r="E37" s="66">
        <f ca="1">IF(AND(COUNT(B15:B$25,F15:F$25)&gt;5,COUNT(D$7:D15,E$7:E15)&gt;5,ISNUMBER(SUM(RSQ(B15:B$25,F15:F$25),RSQ(E$7:E15,D$7:D15)))),SUM(RSQ(B15:B$25,F15:F$25),RSQ(E$7:E15,D$7:D15)),"")</f>
        <v>1.9653133015402897</v>
      </c>
      <c r="F37" s="32">
        <f ca="1">IF(AND(COUNT(B15:B$25,F15:F$25)&gt;5,COUNT(D$7:D14,E$7:E14)&gt;5,ISNUMBER(SUM(RSQ(B15:B$25,F15:F$25),RSQ(E$7:E14,D$7:D14)))),SUM(RSQ(B15:B$25,F15:F$25),RSQ(E$7:E14,D$7:D14)),"")</f>
        <v>1.9634821897207981</v>
      </c>
      <c r="G37" s="66">
        <f ca="1">IF(AND(COUNT(B15:B$25,F15:F$25)&gt;5,COUNT(D$8:D15,E$8:E15)&gt;5,ISNUMBER(SUM(RSQ(B15:B$25,F15:F$25),RSQ(E$8:E15,D$8:D15)))),SUM(RSQ(B15:B$25,F15:F$25),RSQ(E$8:E15,D$8:D15)),"")</f>
        <v>1.9714138188601709</v>
      </c>
      <c r="H37" s="32">
        <f ca="1">IF(AND(COUNT(B15:B$25,F15:F$25)&gt;5,COUNT(D$8:D14,E$8:E14)&gt;5,ISNUMBER(SUM(RSQ(B15:B$25,F15:F$25),RSQ(E$8:E14,D$8:D14)))),SUM(RSQ(B15:B$25,F15:F$25),RSQ(E$8:E14,D$8:D14)),"")</f>
        <v>1.9678924138174234</v>
      </c>
      <c r="I37" s="66">
        <f ca="1">IF(AND(COUNT(B15:B$25,F15:F$25)&gt;5,COUNT(D$9:D15,E$9:E15)&gt;5,ISNUMBER(SUM(RSQ(B15:B$25,F15:F$25),RSQ(E$9:E15,D$9:D15)))),SUM(RSQ(B15:B$25,F15:F$25),RSQ(E$9:E15,D$9:D15)),"")</f>
        <v>1.9790706726101353</v>
      </c>
      <c r="J37" s="67">
        <f ca="1">IF(AND(COUNT(B15:B$25,F15:F$25)&gt;5,COUNT(D$9:D14,E$9:E14)&gt;5,ISNUMBER(SUM(RSQ(B15:B$25,F15:F$25),RSQ(E$9:E14,D$9:D14)))),SUM(RSQ(B15:B$25,F15:F$25),RSQ(E$9:E14,D$9:D14)),"")</f>
        <v>1.9734033975563738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1.9579818063048289</v>
      </c>
      <c r="B38" s="41">
        <f ca="1">IF(AND(COUNT(B16:B$25,F16:F$25)&gt;5,COUNT(D$5:D15,E$5:E15)&gt;5,ISNUMBER(SUM(RSQ(B16:B$25,F16:F$25),RSQ(E$5:E15,D$5:D15)))),SUM(RSQ(B16:B$25,F16:F$25),RSQ(E$5:E15,D$5:D15)),"")</f>
        <v>1.9514807197121788</v>
      </c>
      <c r="C38" s="66">
        <f ca="1">IF(AND(COUNT(B16:B$25,F16:F$25)&gt;5,COUNT(D$6:D16,E$6:E16)&gt;5,ISNUMBER(SUM(RSQ(B16:B$25,F16:F$25),RSQ(E$6:E16,D$6:D16)))),SUM(RSQ(B16:B$25,F16:F$25),RSQ(E$6:E16,D$6:D16)),"")</f>
        <v>1.9684206978080345</v>
      </c>
      <c r="D38" s="32">
        <f ca="1">IF(AND(COUNT(B16:B$25,F16:F$25)&gt;5,COUNT(D$6:D15,E$6:E15)&gt;5,ISNUMBER(SUM(RSQ(B16:B$25,F16:F$25),RSQ(E$6:E15,D$6:D15)))),SUM(RSQ(B16:B$25,F16:F$25),RSQ(E$6:E15,D$6:D15)),"")</f>
        <v>1.9615824795914927</v>
      </c>
      <c r="E38" s="66">
        <f ca="1">IF(AND(COUNT(B16:B$25,F16:F$25)&gt;5,COUNT(D$7:D16,E$7:E16)&gt;5,ISNUMBER(SUM(RSQ(B16:B$25,F16:F$25),RSQ(E$7:E16,D$7:D16)))),SUM(RSQ(B16:B$25,F16:F$25),RSQ(E$7:E16,D$7:D16)),"")</f>
        <v>1.9742379954373168</v>
      </c>
      <c r="F38" s="32">
        <f ca="1">IF(AND(COUNT(B16:B$25,F16:F$25)&gt;5,COUNT(D$7:D15,E$7:E15)&gt;5,ISNUMBER(SUM(RSQ(B16:B$25,F16:F$25),RSQ(E$7:E15,D$7:D15)))),SUM(RSQ(B16:B$25,F16:F$25),RSQ(E$7:E15,D$7:D15)),"")</f>
        <v>1.9660381592128433</v>
      </c>
      <c r="G38" s="66">
        <f ca="1">IF(AND(COUNT(B16:B$25,F16:F$25)&gt;5,COUNT(D$8:D16,E$8:E16)&gt;5,ISNUMBER(SUM(RSQ(B16:B$25,F16:F$25),RSQ(E$8:E16,D$8:D16)))),SUM(RSQ(B16:B$25,F16:F$25),RSQ(E$8:E16,D$8:D16)),"")</f>
        <v>1.9810144436712509</v>
      </c>
      <c r="H38" s="32">
        <f ca="1">IF(AND(COUNT(B16:B$25,F16:F$25)&gt;5,COUNT(D$8:D15,E$8:E15)&gt;5,ISNUMBER(SUM(RSQ(B16:B$25,F16:F$25),RSQ(E$8:E15,D$8:D15)))),SUM(RSQ(B16:B$25,F16:F$25),RSQ(E$8:E15,D$8:D15)),"")</f>
        <v>1.9721386765327247</v>
      </c>
      <c r="I38" s="66">
        <f ca="1">IF(AND(COUNT(B16:B$25,F16:F$25)&gt;5,COUNT(D$9:D16,E$9:E16)&gt;5,ISNUMBER(SUM(RSQ(B16:B$25,F16:F$25),RSQ(E$9:E16,D$9:D16)))),SUM(RSQ(B16:B$25,F16:F$25),RSQ(E$9:E16,D$9:D16)),"")</f>
        <v>1.988083524910415</v>
      </c>
      <c r="J38" s="67">
        <f ca="1">IF(AND(COUNT(B16:B$25,F16:F$25)&gt;5,COUNT(D$9:D15,E$9:E15)&gt;5,ISNUMBER(SUM(RSQ(B16:B$25,F16:F$25),RSQ(E$9:E15,D$9:D15)))),SUM(RSQ(B16:B$25,F16:F$25),RSQ(E$9:E15,D$9:D15)),"")</f>
        <v>1.9797955302826888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F10" zoomScale="85" zoomScaleNormal="85" zoomScalePageLayoutView="85" workbookViewId="0">
      <selection activeCell="AA3" sqref="AA3:AB3"/>
    </sheetView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84</v>
      </c>
      <c r="B3" s="9">
        <v>0.46129999999999999</v>
      </c>
      <c r="C3" s="10">
        <v>4.0299999999999997E-3</v>
      </c>
      <c r="D3" s="11">
        <v>2</v>
      </c>
      <c r="E3" s="12">
        <f ca="1">$L$7/$B$3</f>
        <v>1.1786495835944126</v>
      </c>
      <c r="F3" s="13">
        <f ca="1">(100-(-R7/R6))/100</f>
        <v>0.22766489617514821</v>
      </c>
      <c r="G3" s="13">
        <f ca="1">-1/R7</f>
        <v>-2.8426739482390242</v>
      </c>
      <c r="H3" s="13">
        <f ca="1">L29</f>
        <v>-3.6431121842619771</v>
      </c>
      <c r="I3" s="13">
        <f ca="1">R29</f>
        <v>0.83013486260663627</v>
      </c>
      <c r="J3" s="14">
        <f ca="1">(I3-F3)/(1-F3)</f>
        <v>0.78006290721199001</v>
      </c>
      <c r="K3" s="13">
        <f ca="1">R28</f>
        <v>16.176265860710352</v>
      </c>
      <c r="L3" s="13">
        <f ca="1">K3*(1-F3)</f>
        <v>12.493497973030136</v>
      </c>
      <c r="M3" s="73">
        <f ca="1">STDEV(INDIRECT("G"&amp;K5):INDIRECT("G"&amp;K6))/STDEV(INDIRECT("E"&amp;K5):INDIRECT("E"&amp;K6))</f>
        <v>4.6752091166808452E-2</v>
      </c>
      <c r="N3" s="15">
        <f ca="1">M3*E3</f>
        <v>5.5104332785926802E-2</v>
      </c>
      <c r="O3" s="14">
        <f ca="1">M3*L7/C3</f>
        <v>6.3076001772079486</v>
      </c>
      <c r="P3" s="12">
        <f ca="1">(1-I3)*E3</f>
        <v>0.20021147345589585</v>
      </c>
      <c r="Q3" s="13">
        <f ca="1">(1-I3)*L7/C3</f>
        <v>22.917506874740635</v>
      </c>
      <c r="R3" s="10">
        <f ca="1">((-0.01*D3+L6*L7)/L6-I3*L7)/B3</f>
        <v>0.19910938680017737</v>
      </c>
      <c r="S3" s="13">
        <f ca="1">((-0.01*D3+L6*L7)/L6-I3*L7)/C3</f>
        <v>22.791354871196482</v>
      </c>
      <c r="T3" s="73">
        <f ca="1">STDEV(INDIRECT("G"&amp;K7):INDIRECT("G"&amp;K8))/STDEV(INDIRECT("E"&amp;K7):INDIRECT("E"&amp;K8))</f>
        <v>8.8241535477001254E-2</v>
      </c>
      <c r="U3" s="10">
        <f ca="1">T3*E3</f>
        <v>0.10400584904569912</v>
      </c>
      <c r="V3" s="14">
        <f ca="1">T3*L7/C3</f>
        <v>11.905185648829033</v>
      </c>
      <c r="W3" s="12">
        <f ca="1">-G3*L7*(1-F3)/293.15/8.3144621/B3*1000</f>
        <v>1.0616796051508557</v>
      </c>
      <c r="X3" s="81"/>
      <c r="Y3" s="82"/>
      <c r="Z3" s="16"/>
      <c r="AA3" s="7">
        <f ca="1">L7*M3/(C3*18.01528)</f>
        <v>0.35012501483229508</v>
      </c>
      <c r="AB3" s="7">
        <f ca="1">L7*T3/(C3*18.01528)</f>
        <v>0.66083822448660434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4.8000000000000043E-2</v>
      </c>
      <c r="B5" s="37">
        <v>0.52631578947368418</v>
      </c>
      <c r="C5" s="36">
        <f t="shared" ref="C5:C25" si="0">IF(OR(ISBLANK(A5),J5="x"),"",-(A5-1))</f>
        <v>0.95199999999999996</v>
      </c>
      <c r="D5" s="38">
        <f t="shared" ref="D5:D25" si="1">IF(OR(ISBLANK(A5),J5="x"),"",-(A5-1)-$B$3)</f>
        <v>0.49069999999999997</v>
      </c>
      <c r="E5" s="39">
        <f t="shared" ref="E5:E25" si="2">IF(OR(ISBLANK(A5),J5="x"),"",-1/B5)</f>
        <v>-1.9000000000000001</v>
      </c>
      <c r="F5" s="38">
        <f t="shared" ref="F5:F25" ca="1" si="3">IF(OR(ISBLANK(A5),J5="x"),"",1-(D5/$L$7))</f>
        <v>9.7498575076185645E-2</v>
      </c>
      <c r="G5" s="38">
        <f ca="1">IF(OR(ISBLANK(A5),J5="x"),"",-(F5-1))</f>
        <v>0.90250142492381435</v>
      </c>
      <c r="H5" s="74">
        <f t="shared" ref="H5:H25" ca="1" si="4">IF(OR(ISBLANK(A5),J5="x"),"",-1/($R$7+$R$6*F5*100))</f>
        <v>-3.2533758701895517</v>
      </c>
      <c r="I5" s="74">
        <f ca="1">IF(OR(ISBLANK(A5),J5="x"),"",E5-H5)</f>
        <v>1.3533758701895515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5.2499999999999991E-2</v>
      </c>
      <c r="B6" s="37">
        <v>0.44444444444444442</v>
      </c>
      <c r="C6" s="36">
        <f t="shared" si="0"/>
        <v>0.94750000000000001</v>
      </c>
      <c r="D6" s="38">
        <f t="shared" si="1"/>
        <v>0.48620000000000002</v>
      </c>
      <c r="E6" s="39">
        <f t="shared" si="2"/>
        <v>-2.25</v>
      </c>
      <c r="F6" s="38">
        <f t="shared" ca="1" si="3"/>
        <v>0.10577502996136423</v>
      </c>
      <c r="G6" s="38">
        <f t="shared" ref="G6:G25" ca="1" si="5">IF(OR(ISBLANK(A6),J6="x"),"",-(F6-1))</f>
        <v>0.89422497003863577</v>
      </c>
      <c r="H6" s="74">
        <f t="shared" ca="1" si="4"/>
        <v>-3.2937719570089778</v>
      </c>
      <c r="I6" s="74">
        <f t="shared" ref="I6:I25" ca="1" si="6">IF(OR(ISBLANK(A6),J6="x"),"",E6-H6)</f>
        <v>1.0437719570089778</v>
      </c>
      <c r="J6" s="25"/>
      <c r="K6" s="109" t="s">
        <v>94</v>
      </c>
      <c r="L6" s="31">
        <f ca="1">STDEV(INDIRECT("E"&amp;K5):INDIRECT("E"&amp;K6))/STDEV(INDIRECT("D"&amp;K5):INDIRECT("D"&amp;K6))</f>
        <v>39.33967766584334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-4.5547775976648545E-3</v>
      </c>
      <c r="S6" s="7" t="s">
        <v>50</v>
      </c>
      <c r="U6" s="7"/>
    </row>
    <row r="7" spans="1:28" ht="17.25" customHeight="1">
      <c r="A7" s="36">
        <v>5.754999999999999E-2</v>
      </c>
      <c r="B7" s="37">
        <v>0.4081632653061224</v>
      </c>
      <c r="C7" s="36">
        <f t="shared" si="0"/>
        <v>0.94245000000000001</v>
      </c>
      <c r="D7" s="38">
        <f t="shared" si="1"/>
        <v>0.48115000000000002</v>
      </c>
      <c r="E7" s="39">
        <f t="shared" si="2"/>
        <v>-2.4500000000000002</v>
      </c>
      <c r="F7" s="38">
        <f t="shared" ca="1" si="3"/>
        <v>0.11506305155473129</v>
      </c>
      <c r="G7" s="38">
        <f t="shared" ca="1" si="5"/>
        <v>0.88493694844526871</v>
      </c>
      <c r="H7" s="74">
        <f t="shared" ca="1" si="4"/>
        <v>-3.3403168008900828</v>
      </c>
      <c r="I7" s="74">
        <f t="shared" ca="1" si="6"/>
        <v>0.89031680089008258</v>
      </c>
      <c r="J7" s="25"/>
      <c r="K7" s="110" t="s">
        <v>99</v>
      </c>
      <c r="L7" s="34">
        <f ca="1">AVERAGE(INDIRECT("D"&amp;K5):INDIRECT("D"&amp;K6))-(1/L6)*AVERAGE(INDIRECT("E"&amp;K5):INDIRECT("E"&amp;K6))</f>
        <v>0.54371105291210253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0.35178146287915946</v>
      </c>
      <c r="S7" s="21" t="s">
        <v>71</v>
      </c>
      <c r="U7" s="21"/>
    </row>
    <row r="8" spans="1:28" ht="17.25" customHeight="1">
      <c r="A8" s="36">
        <v>6.1350000000000016E-2</v>
      </c>
      <c r="B8" s="37">
        <v>0.35714285714285715</v>
      </c>
      <c r="C8" s="36">
        <f t="shared" si="0"/>
        <v>0.93864999999999998</v>
      </c>
      <c r="D8" s="38">
        <f t="shared" si="1"/>
        <v>0.47735</v>
      </c>
      <c r="E8" s="39">
        <f t="shared" si="2"/>
        <v>-2.8</v>
      </c>
      <c r="F8" s="38">
        <f t="shared" ca="1" si="3"/>
        <v>0.12205205790221563</v>
      </c>
      <c r="G8" s="38">
        <f t="shared" ca="1" si="5"/>
        <v>0.87794794209778437</v>
      </c>
      <c r="H8" s="71">
        <f t="shared" ca="1" si="4"/>
        <v>-3.3762173144747574</v>
      </c>
      <c r="I8" s="71">
        <f t="shared" ca="1" si="6"/>
        <v>0.57621731447475755</v>
      </c>
      <c r="J8" s="25"/>
      <c r="K8" s="110" t="s">
        <v>98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7.1550000000000002E-2</v>
      </c>
      <c r="B9" s="37">
        <v>0.3125</v>
      </c>
      <c r="C9" s="36">
        <f t="shared" si="0"/>
        <v>0.92845</v>
      </c>
      <c r="D9" s="38">
        <f t="shared" si="1"/>
        <v>0.46715000000000001</v>
      </c>
      <c r="E9" s="39">
        <f t="shared" si="2"/>
        <v>-3.2</v>
      </c>
      <c r="F9" s="38">
        <f t="shared" ca="1" si="3"/>
        <v>0.14081202230862055</v>
      </c>
      <c r="G9" s="38">
        <f t="shared" ca="1" si="5"/>
        <v>0.85918797769137945</v>
      </c>
      <c r="H9" s="71">
        <f t="shared" ca="1" si="4"/>
        <v>-3.4765109038963287</v>
      </c>
      <c r="I9" s="71">
        <f t="shared" ca="1" si="6"/>
        <v>0.27651090389632849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7.6954999999999996E-2</v>
      </c>
      <c r="B10" s="40">
        <v>0.30303030303030304</v>
      </c>
      <c r="C10" s="32">
        <f t="shared" si="0"/>
        <v>0.923045</v>
      </c>
      <c r="D10" s="41">
        <f t="shared" si="1"/>
        <v>0.46174500000000002</v>
      </c>
      <c r="E10" s="42">
        <f t="shared" si="2"/>
        <v>-3.3</v>
      </c>
      <c r="F10" s="41">
        <f t="shared" ca="1" si="3"/>
        <v>0.15075296423181839</v>
      </c>
      <c r="G10" s="41">
        <f t="shared" ca="1" si="5"/>
        <v>0.84924703576818161</v>
      </c>
      <c r="H10" s="71">
        <f t="shared" ca="1" si="4"/>
        <v>-3.5321106240131663</v>
      </c>
      <c r="I10" s="71">
        <f t="shared" ca="1" si="6"/>
        <v>0.23211062401316651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8.5400000000000031E-2</v>
      </c>
      <c r="B11" s="40">
        <v>0.28169014084507044</v>
      </c>
      <c r="C11" s="32">
        <f t="shared" si="0"/>
        <v>0.91459999999999997</v>
      </c>
      <c r="D11" s="41">
        <f t="shared" si="1"/>
        <v>0.45329999999999998</v>
      </c>
      <c r="E11" s="42">
        <f t="shared" si="2"/>
        <v>-3.55</v>
      </c>
      <c r="F11" s="41">
        <f t="shared" ca="1" si="3"/>
        <v>0.16628511123300371</v>
      </c>
      <c r="G11" s="41">
        <f t="shared" ca="1" si="5"/>
        <v>0.83371488876699629</v>
      </c>
      <c r="H11" s="27">
        <f t="shared" ca="1" si="4"/>
        <v>-3.622633290636756</v>
      </c>
      <c r="I11" s="27">
        <f t="shared" ca="1" si="6"/>
        <v>7.2633290636756165E-2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43">
        <v>9.3799999999999994E-2</v>
      </c>
      <c r="B12" s="89">
        <v>0.27397260273972601</v>
      </c>
      <c r="C12" s="43">
        <f t="shared" si="0"/>
        <v>0.90620000000000001</v>
      </c>
      <c r="D12" s="44">
        <f t="shared" si="1"/>
        <v>0.44490000000000002</v>
      </c>
      <c r="E12" s="90">
        <f t="shared" si="2"/>
        <v>-3.6500000000000004</v>
      </c>
      <c r="F12" s="44">
        <f t="shared" ca="1" si="3"/>
        <v>0.18173449368533712</v>
      </c>
      <c r="G12" s="44">
        <f t="shared" ca="1" si="5"/>
        <v>0.81826550631466288</v>
      </c>
      <c r="H12" s="91">
        <f t="shared" ca="1" si="4"/>
        <v>-3.7173969028490452</v>
      </c>
      <c r="I12" s="91">
        <f t="shared" ca="1" si="6"/>
        <v>6.7396902849044871E-2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9.7099999999999964E-2</v>
      </c>
      <c r="B13" s="40">
        <v>0.26666666666666666</v>
      </c>
      <c r="C13" s="32">
        <f t="shared" si="0"/>
        <v>0.90290000000000004</v>
      </c>
      <c r="D13" s="41">
        <f t="shared" si="1"/>
        <v>0.44160000000000005</v>
      </c>
      <c r="E13" s="42">
        <f t="shared" si="2"/>
        <v>-3.75</v>
      </c>
      <c r="F13" s="41">
        <f t="shared" ca="1" si="3"/>
        <v>0.18780389393446817</v>
      </c>
      <c r="G13" s="41">
        <f t="shared" ca="1" si="5"/>
        <v>0.81219610606553183</v>
      </c>
      <c r="H13" s="27">
        <f t="shared" ca="1" si="4"/>
        <v>-3.7559959875625926</v>
      </c>
      <c r="I13" s="27">
        <f t="shared" ca="1" si="6"/>
        <v>5.995987562592564E-3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0.10404999999999998</v>
      </c>
      <c r="B14" s="40">
        <v>0.25974025974025972</v>
      </c>
      <c r="C14" s="32">
        <f t="shared" si="0"/>
        <v>0.89595000000000002</v>
      </c>
      <c r="D14" s="41">
        <f t="shared" si="1"/>
        <v>0.43465000000000004</v>
      </c>
      <c r="E14" s="42">
        <f t="shared" si="2"/>
        <v>-3.8500000000000005</v>
      </c>
      <c r="F14" s="41">
        <f t="shared" ca="1" si="3"/>
        <v>0.20058641870157734</v>
      </c>
      <c r="G14" s="41">
        <f t="shared" ca="1" si="5"/>
        <v>0.79941358129842266</v>
      </c>
      <c r="H14" s="27">
        <f t="shared" ca="1" si="4"/>
        <v>-3.8399683918468801</v>
      </c>
      <c r="I14" s="27">
        <f t="shared" ca="1" si="6"/>
        <v>-1.003160815312043E-2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0.11929999999999996</v>
      </c>
      <c r="B15" s="40">
        <v>0.25</v>
      </c>
      <c r="C15" s="32">
        <f t="shared" si="0"/>
        <v>0.88070000000000004</v>
      </c>
      <c r="D15" s="32">
        <f t="shared" si="1"/>
        <v>0.41940000000000005</v>
      </c>
      <c r="E15" s="40">
        <f t="shared" si="2"/>
        <v>-4</v>
      </c>
      <c r="F15" s="32">
        <f t="shared" ca="1" si="3"/>
        <v>0.22863440470134944</v>
      </c>
      <c r="G15" s="32">
        <f t="shared" ca="1" si="5"/>
        <v>0.77136559529865056</v>
      </c>
      <c r="H15" s="35">
        <f t="shared" ca="1" si="4"/>
        <v>-4.0380615336576531</v>
      </c>
      <c r="I15" s="35">
        <f t="shared" ca="1" si="6"/>
        <v>3.8061533657653079E-2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0.13495000000000001</v>
      </c>
      <c r="B16" s="40">
        <v>0.23255813953488372</v>
      </c>
      <c r="C16" s="32">
        <f t="shared" si="0"/>
        <v>0.86504999999999999</v>
      </c>
      <c r="D16" s="41">
        <f t="shared" si="1"/>
        <v>0.40375</v>
      </c>
      <c r="E16" s="42">
        <f t="shared" si="2"/>
        <v>-4.3</v>
      </c>
      <c r="F16" s="41">
        <f t="shared" ca="1" si="3"/>
        <v>0.25741807557980423</v>
      </c>
      <c r="G16" s="41">
        <f t="shared" ca="1" si="5"/>
        <v>0.74258192442019577</v>
      </c>
      <c r="H16" s="27">
        <f t="shared" ca="1" si="4"/>
        <v>-4.2637876755331492</v>
      </c>
      <c r="I16" s="27">
        <f t="shared" ca="1" si="6"/>
        <v>-3.6212324466850632E-2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0.16009999999999991</v>
      </c>
      <c r="B17" s="40">
        <v>0.21276595744680851</v>
      </c>
      <c r="C17" s="32">
        <f t="shared" si="0"/>
        <v>0.83990000000000009</v>
      </c>
      <c r="D17" s="41">
        <f t="shared" si="1"/>
        <v>0.3786000000000001</v>
      </c>
      <c r="E17" s="42">
        <f t="shared" si="2"/>
        <v>-4.7</v>
      </c>
      <c r="F17" s="41">
        <f t="shared" ca="1" si="3"/>
        <v>0.30367426232696915</v>
      </c>
      <c r="G17" s="41">
        <f t="shared" ca="1" si="5"/>
        <v>0.69632573767303085</v>
      </c>
      <c r="H17" s="27">
        <f t="shared" ca="1" si="4"/>
        <v>-4.6846177118966894</v>
      </c>
      <c r="I17" s="27">
        <f t="shared" ca="1" si="6"/>
        <v>-1.5382288103310771E-2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0.23334999999999995</v>
      </c>
      <c r="B18" s="40">
        <v>0.15267175572519084</v>
      </c>
      <c r="C18" s="32">
        <f t="shared" si="0"/>
        <v>0.76665000000000005</v>
      </c>
      <c r="D18" s="41">
        <f t="shared" si="1"/>
        <v>0.30535000000000007</v>
      </c>
      <c r="E18" s="42">
        <f t="shared" si="2"/>
        <v>-6.55</v>
      </c>
      <c r="F18" s="41">
        <f t="shared" ca="1" si="3"/>
        <v>0.43839655573571068</v>
      </c>
      <c r="G18" s="41">
        <f t="shared" ca="1" si="5"/>
        <v>0.56160344426428932</v>
      </c>
      <c r="H18" s="27">
        <f t="shared" ca="1" si="4"/>
        <v>-6.5745535863302758</v>
      </c>
      <c r="I18" s="27">
        <f t="shared" ca="1" si="6"/>
        <v>2.4553586330275934E-2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1.9837203553484735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2.944303939654465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16.176265860710352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1.7843920128335529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1.764469559620768</v>
      </c>
      <c r="I29" s="62">
        <f ca="1">IF(AND(COUNT(B7:B$25,F7:F$25)&gt;5,COUNT(D7:D$9,E7:E$9)&gt;5,ISNUMBER(SUM(RSQ(B7:B$25,F7:F$25),RSQ(E7:E$9,D7:D$9)))),SUM(RSQ(B7:B$25,F7:F$25),RSQ(E7:E$9,D7:D$9)),"")</f>
        <v>1.7723993102375757</v>
      </c>
      <c r="J29" s="64">
        <f ca="1">IF(AND(COUNT(B7:B$25,F7:F$25)&gt;5,COUNT(D6:D$9,E6:E$9)&gt;5,ISNUMBER(SUM(RSQ(B7:B$25,F7:F$25),RSQ(E6:E$9,D6:D$9)))),SUM(RSQ(B7:B$25,F7:F$25),RSQ(E6:E$9,D6:D$9)),"")</f>
        <v>1.7941740447628414</v>
      </c>
      <c r="K29" s="71"/>
      <c r="L29" s="34">
        <f ca="1">AVERAGE(INDIRECT("H"&amp;K5):INDIRECT("H"&amp;K6))-(1/L28)*AVERAGE(INDIRECT("I"&amp;K5):INDIRECT("I"&amp;K6))</f>
        <v>-3.6431121842619771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0.83013486260663627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1.892716826524155</v>
      </c>
      <c r="B30" s="41">
        <f ca="1">IF(AND(COUNT(B8:B$25,F8:F$25)&gt;5,COUNT(D$5:D7,E$5:E7)&gt;5,ISNUMBER(SUM(RSQ(B8:B$25,F8:F$25),RSQ(E$5:E7,D$5:D7)))),SUM(RSQ(B8:B$25,F8:F$25),RSQ(E$5:E7,D$5:D7)),"")</f>
        <v>1.878744547197357</v>
      </c>
      <c r="C30" s="66">
        <f ca="1">IF(AND(COUNT(B8:B$25,F8:F$25)&gt;5,COUNT(D$6:D8,E$6:E8)&gt;5,ISNUMBER(SUM(RSQ(B8:B$25,F8:F$25),RSQ(E$6:E8,D$6:D8)))),SUM(RSQ(B8:B$25,F8:F$25),RSQ(E$6:E8,D$6:D8)),"")</f>
        <v>1.8588220939845719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1.8667518446013796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1.9516974562388185</v>
      </c>
      <c r="B31" s="41">
        <f ca="1">IF(AND(COUNT(B9:B$25,F9:F$25)&gt;5,COUNT(D$5:D8,E$5:E8)&gt;5,ISNUMBER(SUM(RSQ(B9:B$25,F9:F$25),RSQ(E$5:E8,D$5:D8)))),SUM(RSQ(B9:B$25,F9:F$25),RSQ(E$5:E8,D$5:D8)),"")</f>
        <v>1.9510391957762412</v>
      </c>
      <c r="C31" s="66">
        <f ca="1">IF(AND(COUNT(B9:B$25,F9:F$25)&gt;5,COUNT(D$6:D9,E$6:E9)&gt;5,ISNUMBER(SUM(RSQ(B9:B$25,F9:F$25),RSQ(E$6:E9,D$6:D9)))),SUM(RSQ(B9:B$25,F9:F$25),RSQ(E$6:E9,D$6:D9)),"")</f>
        <v>1.9468489483787317</v>
      </c>
      <c r="D31" s="32">
        <f ca="1">IF(AND(COUNT(B9:B$25,F9:F$25)&gt;5,COUNT(D$6:D8,E$6:E8)&gt;5,ISNUMBER(SUM(RSQ(B9:B$25,F9:F$25),RSQ(E$6:E8,D$6:D8)))),SUM(RSQ(B9:B$25,F9:F$25),RSQ(E$6:E8,D$6:D8)),"")</f>
        <v>1.9171444632366583</v>
      </c>
      <c r="E31" s="66">
        <f ca="1">IF(AND(COUNT(B9:B$25,F9:F$25)&gt;5,COUNT(D$7:D9,E$7:E9)&gt;5,ISNUMBER(SUM(RSQ(B9:B$25,F9:F$25),RSQ(E$7:E9,D$7:D9)))),SUM(RSQ(B9:B$25,F9:F$25),RSQ(E$7:E9,D$7:D9)),"")</f>
        <v>1.925074213853466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1.9503919371680984</v>
      </c>
      <c r="B32" s="41">
        <f ca="1">IF(AND(COUNT(B10:B$25,F10:F$25)&gt;5,COUNT(D$5:D9,E$5:E9)&gt;5,ISNUMBER(SUM(RSQ(B10:B$25,F10:F$25),RSQ(E$5:E9,D$5:D9)))),SUM(RSQ(B10:B$25,F10:F$25),RSQ(E$5:E9,D$5:D9)),"")</f>
        <v>1.9617324977565</v>
      </c>
      <c r="C32" s="66">
        <f ca="1">IF(AND(COUNT(B10:B$25,F10:F$25)&gt;5,COUNT(D$6:D10,E$6:E10)&gt;5,ISNUMBER(SUM(RSQ(B10:B$25,F10:F$25),RSQ(E$6:E10,D$6:D10)))),SUM(RSQ(B10:B$25,F10:F$25),RSQ(E$6:E10,D$6:D10)),"")</f>
        <v>1.9474859099786992</v>
      </c>
      <c r="D32" s="32">
        <f ca="1">IF(AND(COUNT(B10:B$25,F10:F$25)&gt;5,COUNT(D$6:D9,E$6:E9)&gt;5,ISNUMBER(SUM(RSQ(B10:B$25,F10:F$25),RSQ(E$6:E9,D$6:D9)))),SUM(RSQ(B10:B$25,F10:F$25),RSQ(E$6:E9,D$6:D9)),"")</f>
        <v>1.9568839898964134</v>
      </c>
      <c r="E32" s="66">
        <f ca="1">IF(AND(COUNT(B10:B$25,F10:F$25)&gt;5,COUNT(D$7:D10,E$7:E10)&gt;5,ISNUMBER(SUM(RSQ(B10:B$25,F10:F$25),RSQ(E$7:E10,D$7:D10)))),SUM(RSQ(B10:B$25,F10:F$25),RSQ(E$7:E10,D$7:D10)),"")</f>
        <v>1.9252421367703589</v>
      </c>
      <c r="F32" s="32">
        <f ca="1">IF(AND(COUNT(B10:B$25,F10:F$25)&gt;5,COUNT(D$7:D9,E$7:E9)&gt;5,ISNUMBER(SUM(RSQ(B10:B$25,F10:F$25),RSQ(E$7:E9,D$7:D9)))),SUM(RSQ(B10:B$25,F10:F$25),RSQ(E$7:E9,D$7:D9)),"")</f>
        <v>1.9351092553711475</v>
      </c>
      <c r="G32" s="66">
        <f ca="1">IF(AND(COUNT(B10:B$25,F10:F$25)&gt;5,COUNT(D$8:D10,E$8:E10)&gt;5,ISNUMBER(SUM(RSQ(B10:B$25,F10:F$25),RSQ(E$8:E10,D$8:D10)))),SUM(RSQ(B10:B$25,F10:F$25),RSQ(E$8:E10,D$8:D10)),"")</f>
        <v>1.9578285142760199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1.9587112453680495</v>
      </c>
      <c r="B33" s="41">
        <f ca="1">IF(AND(COUNT(B11:B$25,F11:F$25)&gt;5,COUNT(D$5:D10,E$5:E10)&gt;5,ISNUMBER(SUM(RSQ(B11:B$25,F11:F$25),RSQ(E$5:E10,D$5:D10)))),SUM(RSQ(B11:B$25,F11:F$25),RSQ(E$5:E10,D$5:D10)),"")</f>
        <v>1.9643679542330661</v>
      </c>
      <c r="C33" s="66">
        <f ca="1">IF(AND(COUNT(B11:B$25,F11:F$25)&gt;5,COUNT(D$6:D11,E$6:E11)&gt;5,ISNUMBER(SUM(RSQ(B11:B$25,F11:F$25),RSQ(E$6:E11,D$6:D11)))),SUM(RSQ(B11:B$25,F11:F$25),RSQ(E$6:E11,D$6:D11)),"")</f>
        <v>1.9603052709273592</v>
      </c>
      <c r="D33" s="32">
        <f ca="1">IF(AND(COUNT(B11:B$25,F11:F$25)&gt;5,COUNT(D$6:D10,E$6:E10)&gt;5,ISNUMBER(SUM(RSQ(B11:B$25,F11:F$25),RSQ(E$6:E10,D$6:D10)))),SUM(RSQ(B11:B$25,F11:F$25),RSQ(E$6:E10,D$6:D10)),"")</f>
        <v>1.9614619270436666</v>
      </c>
      <c r="E33" s="66">
        <f ca="1">IF(AND(COUNT(B11:B$25,F11:F$25)&gt;5,COUNT(D$7:D11,E$7:E11)&gt;5,ISNUMBER(SUM(RSQ(B11:B$25,F11:F$25),RSQ(E$7:E11,D$7:D11)))),SUM(RSQ(B11:B$25,F11:F$25),RSQ(E$7:E11,D$7:D11)),"")</f>
        <v>1.9473927805922546</v>
      </c>
      <c r="F33" s="32">
        <f ca="1">IF(AND(COUNT(B11:B$25,F11:F$25)&gt;5,COUNT(D$7:D10,E$7:E10)&gt;5,ISNUMBER(SUM(RSQ(B11:B$25,F11:F$25),RSQ(E$7:E10,D$7:D10)))),SUM(RSQ(B11:B$25,F11:F$25),RSQ(E$7:E10,D$7:D10)),"")</f>
        <v>1.9392181538353264</v>
      </c>
      <c r="G33" s="66">
        <f ca="1">IF(AND(COUNT(B11:B$25,F11:F$25)&gt;5,COUNT(D$8:D11,E$8:E11)&gt;5,ISNUMBER(SUM(RSQ(B11:B$25,F11:F$25),RSQ(E$8:E11,D$8:D11)))),SUM(RSQ(B11:B$25,F11:F$25),RSQ(E$8:E11,D$8:D11)),"")</f>
        <v>1.9809352985410942</v>
      </c>
      <c r="H33" s="32">
        <f ca="1">IF(AND(COUNT(B11:B$25,F11:F$25)&gt;5,COUNT(D$8:D10,E$8:E10)&gt;5,ISNUMBER(SUM(RSQ(B11:B$25,F11:F$25),RSQ(E$8:E10,D$8:D10)))),SUM(RSQ(B11:B$25,F11:F$25),RSQ(E$8:E10,D$8:D10)),"")</f>
        <v>1.9718045313409873</v>
      </c>
      <c r="I33" s="66">
        <f ca="1">IF(AND(COUNT(B11:B$25,F11:F$25)&gt;5,COUNT(D$9:D11,E$9:E11)&gt;5,ISNUMBER(SUM(RSQ(B11:B$25,F11:F$25),RSQ(E$9:E11,D$9:D11)))),SUM(RSQ(B11:B$25,F11:F$25),RSQ(E$9:E11,D$9:D11)),"")</f>
        <v>1.9830156576871938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1.9395556949373138</v>
      </c>
      <c r="B34" s="41">
        <f ca="1">IF(AND(COUNT(B12:B$25,F12:F$25)&gt;5,COUNT(D$5:D11,E$5:E11)&gt;5,ISNUMBER(SUM(RSQ(B12:B$25,F12:F$25),RSQ(E$5:E11,D$5:D11)))),SUM(RSQ(B12:B$25,F12:F$25),RSQ(E$5:E11,D$5:D11)),"")</f>
        <v>1.9594159430293292</v>
      </c>
      <c r="C34" s="66">
        <f ca="1">IF(AND(COUNT(B12:B$25,F12:F$25)&gt;5,COUNT(D$6:D12,E$6:E12)&gt;5,ISNUMBER(SUM(RSQ(B12:B$25,F12:F$25),RSQ(E$6:E12,D$6:D12)))),SUM(RSQ(B12:B$25,F12:F$25),RSQ(E$6:E12,D$6:D12)),"")</f>
        <v>1.9411443365913263</v>
      </c>
      <c r="D34" s="32">
        <f ca="1">IF(AND(COUNT(B12:B$25,F12:F$25)&gt;5,COUNT(D$6:D11,E$6:E11)&gt;5,ISNUMBER(SUM(RSQ(B12:B$25,F12:F$25),RSQ(E$6:E11,D$6:D11)))),SUM(RSQ(B12:B$25,F12:F$25),RSQ(E$6:E11,D$6:D11)),"")</f>
        <v>1.9610099685886389</v>
      </c>
      <c r="E34" s="66">
        <f ca="1">IF(AND(COUNT(B12:B$25,F12:F$25)&gt;5,COUNT(D$7:D12,E$7:E12)&gt;5,ISNUMBER(SUM(RSQ(B12:B$25,F12:F$25),RSQ(E$7:E12,D$7:D12)))),SUM(RSQ(B12:B$25,F12:F$25),RSQ(E$7:E12,D$7:D12)),"")</f>
        <v>1.9288976461334975</v>
      </c>
      <c r="F34" s="32">
        <f ca="1">IF(AND(COUNT(B12:B$25,F12:F$25)&gt;5,COUNT(D$7:D11,E$7:E11)&gt;5,ISNUMBER(SUM(RSQ(B12:B$25,F12:F$25),RSQ(E$7:E11,D$7:D11)))),SUM(RSQ(B12:B$25,F12:F$25),RSQ(E$7:E11,D$7:D11)),"")</f>
        <v>1.9480974782535343</v>
      </c>
      <c r="G34" s="66">
        <f ca="1">IF(AND(COUNT(B12:B$25,F12:F$25)&gt;5,COUNT(D$8:D12,E$8:E12)&gt;5,ISNUMBER(SUM(RSQ(B12:B$25,F12:F$25),RSQ(E$8:E12,D$8:D12)))),SUM(RSQ(B12:B$25,F12:F$25),RSQ(E$8:E12,D$8:D12)),"")</f>
        <v>1.9597201100031185</v>
      </c>
      <c r="H34" s="32">
        <f ca="1">IF(AND(COUNT(B12:B$25,F12:F$25)&gt;5,COUNT(D$8:D11,E$8:E11)&gt;5,ISNUMBER(SUM(RSQ(B12:B$25,F12:F$25),RSQ(E$8:E11,D$8:D11)))),SUM(RSQ(B12:B$25,F12:F$25),RSQ(E$8:E11,D$8:D11)),"")</f>
        <v>1.9816399962023739</v>
      </c>
      <c r="I34" s="66">
        <f ca="1">IF(AND(COUNT(B12:B$25,F12:F$25)&gt;5,COUNT(D$9:D12,E$9:E12)&gt;5,ISNUMBER(SUM(RSQ(B12:B$25,F12:F$25),RSQ(E$9:E12,D$9:D12)))),SUM(RSQ(B12:B$25,F12:F$25),RSQ(E$9:E12,D$9:D12)),"")</f>
        <v>1.9688488208556936</v>
      </c>
      <c r="J34" s="67">
        <f ca="1">IF(AND(COUNT(B12:B$25,F12:F$25)&gt;5,COUNT(D$9:D11,E$9:E11)&gt;5,ISNUMBER(SUM(RSQ(B12:B$25,F12:F$25),RSQ(E$9:E11,D$9:D11)))),SUM(RSQ(B12:B$25,F12:F$25),RSQ(E$9:E11,D$9:D11)),"")</f>
        <v>1.9837203553484735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1.9420238171128701</v>
      </c>
      <c r="B35" s="41">
        <f ca="1">IF(AND(COUNT(B13:B$25,F13:F$25)&gt;5,COUNT(D$5:D12,E$5:E12)&gt;5,ISNUMBER(SUM(RSQ(B13:B$25,F13:F$25),RSQ(E$5:E12,D$5:D12)))),SUM(RSQ(B13:B$25,F13:F$25),RSQ(E$5:E12,D$5:D12)),"")</f>
        <v>1.9410975862161934</v>
      </c>
      <c r="C35" s="66">
        <f ca="1">IF(AND(COUNT(B13:B$25,F13:F$25)&gt;5,COUNT(D$6:D13,E$6:E13)&gt;5,ISNUMBER(SUM(RSQ(B13:B$25,F13:F$25),RSQ(E$6:E13,D$6:D13)))),SUM(RSQ(B13:B$25,F13:F$25),RSQ(E$6:E13,D$6:D13)),"")</f>
        <v>1.9459424965661078</v>
      </c>
      <c r="D35" s="32">
        <f ca="1">IF(AND(COUNT(B13:B$25,F13:F$25)&gt;5,COUNT(D$6:D12,E$6:E12)&gt;5,ISNUMBER(SUM(RSQ(B13:B$25,F13:F$25),RSQ(E$6:E12,D$6:D12)))),SUM(RSQ(B13:B$25,F13:F$25),RSQ(E$6:E12,D$6:D12)),"")</f>
        <v>1.942686227870206</v>
      </c>
      <c r="E35" s="66">
        <f ca="1">IF(AND(COUNT(B13:B$25,F13:F$25)&gt;5,COUNT(D$7:D13,E$7:E13)&gt;5,ISNUMBER(SUM(RSQ(B13:B$25,F13:F$25),RSQ(E$7:E13,D$7:D13)))),SUM(RSQ(B13:B$25,F13:F$25),RSQ(E$7:E13,D$7:D13)),"")</f>
        <v>1.938439933192927</v>
      </c>
      <c r="F35" s="32">
        <f ca="1">IF(AND(COUNT(B13:B$25,F13:F$25)&gt;5,COUNT(D$7:D12,E$7:E12)&gt;5,ISNUMBER(SUM(RSQ(B13:B$25,F13:F$25),RSQ(E$7:E12,D$7:D12)))),SUM(RSQ(B13:B$25,F13:F$25),RSQ(E$7:E12,D$7:D12)),"")</f>
        <v>1.9304395374123771</v>
      </c>
      <c r="G35" s="66">
        <f ca="1">IF(AND(COUNT(B13:B$25,F13:F$25)&gt;5,COUNT(D$8:D13,E$8:E13)&gt;5,ISNUMBER(SUM(RSQ(B13:B$25,F13:F$25),RSQ(E$8:E13,D$8:D13)))),SUM(RSQ(B13:B$25,F13:F$25),RSQ(E$8:E13,D$8:D13)),"")</f>
        <v>1.9688025632458661</v>
      </c>
      <c r="H35" s="32">
        <f ca="1">IF(AND(COUNT(B13:B$25,F13:F$25)&gt;5,COUNT(D$8:D12,E$8:E12)&gt;5,ISNUMBER(SUM(RSQ(B13:B$25,F13:F$25),RSQ(E$8:E12,D$8:D12)))),SUM(RSQ(B13:B$25,F13:F$25),RSQ(E$8:E12,D$8:D12)),"")</f>
        <v>1.9612620012819981</v>
      </c>
      <c r="I35" s="66">
        <f ca="1">IF(AND(COUNT(B13:B$25,F13:F$25)&gt;5,COUNT(D$9:D13,E$9:E13)&gt;5,ISNUMBER(SUM(RSQ(B13:B$25,F13:F$25),RSQ(E$9:E13,D$9:D13)))),SUM(RSQ(B13:B$25,F13:F$25),RSQ(E$9:E13,D$9:D13)),"")</f>
        <v>1.9814269113255629</v>
      </c>
      <c r="J35" s="67">
        <f ca="1">IF(AND(COUNT(B13:B$25,F13:F$25)&gt;5,COUNT(D$9:D12,E$9:E12)&gt;5,ISNUMBER(SUM(RSQ(B13:B$25,F13:F$25),RSQ(E$9:E12,D$9:D12)))),SUM(RSQ(B13:B$25,F13:F$25),RSQ(E$9:E12,D$9:D12)),"")</f>
        <v>1.9703907121345732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1.9369583703668209</v>
      </c>
      <c r="B36" s="41">
        <f ca="1">IF(AND(COUNT(B14:B$25,F14:F$25)&gt;5,COUNT(D$5:D13,E$5:E13)&gt;5,ISNUMBER(SUM(RSQ(B14:B$25,F14:F$25),RSQ(E$5:E13,D$5:D13)))),SUM(RSQ(B14:B$25,F14:F$25),RSQ(E$5:E13,D$5:D13)),"")</f>
        <v>1.9417768783802303</v>
      </c>
      <c r="C36" s="66">
        <f ca="1">IF(AND(COUNT(B14:B$25,F14:F$25)&gt;5,COUNT(D$6:D14,E$6:E14)&gt;5,ISNUMBER(SUM(RSQ(B14:B$25,F14:F$25),RSQ(E$6:E14,D$6:D14)))),SUM(RSQ(B14:B$25,F14:F$25),RSQ(E$6:E14,D$6:D14)),"")</f>
        <v>1.9421338337260061</v>
      </c>
      <c r="D36" s="32">
        <f ca="1">IF(AND(COUNT(B14:B$25,F14:F$25)&gt;5,COUNT(D$6:D13,E$6:E13)&gt;5,ISNUMBER(SUM(RSQ(B14:B$25,F14:F$25),RSQ(E$6:E13,D$6:D13)))),SUM(RSQ(B14:B$25,F14:F$25),RSQ(E$6:E13,D$6:D13)),"")</f>
        <v>1.9456955578334683</v>
      </c>
      <c r="E36" s="66">
        <f ca="1">IF(AND(COUNT(B14:B$25,F14:F$25)&gt;5,COUNT(D$7:D14,E$7:E14)&gt;5,ISNUMBER(SUM(RSQ(B14:B$25,F14:F$25),RSQ(E$7:E14,D$7:D14)))),SUM(RSQ(B14:B$25,F14:F$25),RSQ(E$7:E14,D$7:D14)),"")</f>
        <v>1.9374422836499392</v>
      </c>
      <c r="F36" s="32">
        <f ca="1">IF(AND(COUNT(B14:B$25,F14:F$25)&gt;5,COUNT(D$7:D13,E$7:E13)&gt;5,ISNUMBER(SUM(RSQ(B14:B$25,F14:F$25),RSQ(E$7:E13,D$7:D13)))),SUM(RSQ(B14:B$25,F14:F$25),RSQ(E$7:E13,D$7:D13)),"")</f>
        <v>1.9381929944602874</v>
      </c>
      <c r="G36" s="66">
        <f ca="1">IF(AND(COUNT(B14:B$25,F14:F$25)&gt;5,COUNT(D$8:D14,E$8:E14)&gt;5,ISNUMBER(SUM(RSQ(B14:B$25,F14:F$25),RSQ(E$8:E14,D$8:D14)))),SUM(RSQ(B14:B$25,F14:F$25),RSQ(E$8:E14,D$8:D14)),"")</f>
        <v>1.967673759876607</v>
      </c>
      <c r="H36" s="32">
        <f ca="1">IF(AND(COUNT(B14:B$25,F14:F$25)&gt;5,COUNT(D$8:D13,E$8:E13)&gt;5,ISNUMBER(SUM(RSQ(B14:B$25,F14:F$25),RSQ(E$8:E13,D$8:D13)))),SUM(RSQ(B14:B$25,F14:F$25),RSQ(E$8:E13,D$8:D13)),"")</f>
        <v>1.9685556245132265</v>
      </c>
      <c r="I36" s="66">
        <f ca="1">IF(AND(COUNT(B14:B$25,F14:F$25)&gt;5,COUNT(D$9:D14,E$9:E14)&gt;5,ISNUMBER(SUM(RSQ(B14:B$25,F14:F$25),RSQ(E$9:E14,D$9:D14)))),SUM(RSQ(B14:B$25,F14:F$25),RSQ(E$9:E14,D$9:D14)),"")</f>
        <v>1.9835405089852176</v>
      </c>
      <c r="J36" s="67">
        <f ca="1">IF(AND(COUNT(B14:B$25,F14:F$25)&gt;5,COUNT(D$9:D13,E$9:E13)&gt;5,ISNUMBER(SUM(RSQ(B14:B$25,F14:F$25),RSQ(E$9:E13,D$9:D13)))),SUM(RSQ(B14:B$25,F14:F$25),RSQ(E$9:E13,D$9:D13)),"")</f>
        <v>1.9811799725929233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1.9089062456118324</v>
      </c>
      <c r="B37" s="32">
        <f ca="1">IF(AND(COUNT(B15:B$25,F15:F$25)&gt;5,COUNT(D$5:D14,E$5:E14)&gt;5,ISNUMBER(SUM(RSQ(B15:B$25,F15:F$25),RSQ(E$5:E14,D$5:D14)))),SUM(RSQ(B15:B$25,F15:F$25),RSQ(E$5:E14,D$5:D14)),"")</f>
        <v>1.9365274256763272</v>
      </c>
      <c r="C37" s="66">
        <f ca="1">IF(AND(COUNT(B15:B$25,F15:F$25)&gt;5,COUNT(D$6:D15,E$6:E15)&gt;5,ISNUMBER(SUM(RSQ(B15:B$25,F15:F$25),RSQ(E$6:E15,D$6:D15)))),SUM(RSQ(B15:B$25,F15:F$25),RSQ(E$6:E15,D$6:D15)),"")</f>
        <v>1.9139398813034374</v>
      </c>
      <c r="D37" s="32">
        <f ca="1">IF(AND(COUNT(B15:B$25,F15:F$25)&gt;5,COUNT(D$6:D14,E$6:E14)&gt;5,ISNUMBER(SUM(RSQ(B15:B$25,F15:F$25),RSQ(E$6:E14,D$6:D14)))),SUM(RSQ(B15:B$25,F15:F$25),RSQ(E$6:E14,D$6:D14)),"")</f>
        <v>1.9417028890355124</v>
      </c>
      <c r="E37" s="66">
        <f ca="1">IF(AND(COUNT(B15:B$25,F15:F$25)&gt;5,COUNT(D$7:D15,E$7:E15)&gt;5,ISNUMBER(SUM(RSQ(B15:B$25,F15:F$25),RSQ(E$7:E15,D$7:D15)))),SUM(RSQ(B15:B$25,F15:F$25),RSQ(E$7:E15,D$7:D15)),"")</f>
        <v>1.9101585338020697</v>
      </c>
      <c r="F37" s="32">
        <f ca="1">IF(AND(COUNT(B15:B$25,F15:F$25)&gt;5,COUNT(D$7:D14,E$7:E14)&gt;5,ISNUMBER(SUM(RSQ(B15:B$25,F15:F$25),RSQ(E$7:E14,D$7:D14)))),SUM(RSQ(B15:B$25,F15:F$25),RSQ(E$7:E14,D$7:D14)),"")</f>
        <v>1.9370113389594454</v>
      </c>
      <c r="G37" s="66">
        <f ca="1">IF(AND(COUNT(B15:B$25,F15:F$25)&gt;5,COUNT(D$8:D15,E$8:E15)&gt;5,ISNUMBER(SUM(RSQ(B15:B$25,F15:F$25),RSQ(E$8:E15,D$8:D15)))),SUM(RSQ(B15:B$25,F15:F$25),RSQ(E$8:E15,D$8:D15)),"")</f>
        <v>1.9408274879461089</v>
      </c>
      <c r="H37" s="32">
        <f ca="1">IF(AND(COUNT(B15:B$25,F15:F$25)&gt;5,COUNT(D$8:D14,E$8:E14)&gt;5,ISNUMBER(SUM(RSQ(B15:B$25,F15:F$25),RSQ(E$8:E14,D$8:D14)))),SUM(RSQ(B15:B$25,F15:F$25),RSQ(E$8:E14,D$8:D14)),"")</f>
        <v>1.9672428151861134</v>
      </c>
      <c r="I37" s="66">
        <f ca="1">IF(AND(COUNT(B15:B$25,F15:F$25)&gt;5,COUNT(D$9:D15,E$9:E15)&gt;5,ISNUMBER(SUM(RSQ(B15:B$25,F15:F$25),RSQ(E$9:E15,D$9:D15)))),SUM(RSQ(B15:B$25,F15:F$25),RSQ(E$9:E15,D$9:D15)),"")</f>
        <v>1.9603064017419001</v>
      </c>
      <c r="J37" s="67">
        <f ca="1">IF(AND(COUNT(B15:B$25,F15:F$25)&gt;5,COUNT(D$9:D14,E$9:E14)&gt;5,ISNUMBER(SUM(RSQ(B15:B$25,F15:F$25),RSQ(E$9:E14,D$9:D14)))),SUM(RSQ(B15:B$25,F15:F$25),RSQ(E$9:E14,D$9:D14)),"")</f>
        <v>1.9831095642947238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1.9048034511918823</v>
      </c>
      <c r="B38" s="41">
        <f ca="1">IF(AND(COUNT(B16:B$25,F16:F$25)&gt;5,COUNT(D$5:D15,E$5:E15)&gt;5,ISNUMBER(SUM(RSQ(B16:B$25,F16:F$25),RSQ(E$5:E15,D$5:D15)))),SUM(RSQ(B16:B$25,F16:F$25),RSQ(E$5:E15,D$5:D15)),"")</f>
        <v>1.9107386047800596</v>
      </c>
      <c r="C38" s="66">
        <f ca="1">IF(AND(COUNT(B16:B$25,F16:F$25)&gt;5,COUNT(D$6:D16,E$6:E16)&gt;5,ISNUMBER(SUM(RSQ(B16:B$25,F16:F$25),RSQ(E$6:E16,D$6:D16)))),SUM(RSQ(B16:B$25,F16:F$25),RSQ(E$6:E16,D$6:D16)),"")</f>
        <v>1.9152406922751872</v>
      </c>
      <c r="D38" s="32">
        <f ca="1">IF(AND(COUNT(B16:B$25,F16:F$25)&gt;5,COUNT(D$6:D15,E$6:E15)&gt;5,ISNUMBER(SUM(RSQ(B16:B$25,F16:F$25),RSQ(E$6:E15,D$6:D15)))),SUM(RSQ(B16:B$25,F16:F$25),RSQ(E$6:E15,D$6:D15)),"")</f>
        <v>1.9157722404716644</v>
      </c>
      <c r="E38" s="66">
        <f ca="1">IF(AND(COUNT(B16:B$25,F16:F$25)&gt;5,COUNT(D$7:D16,E$7:E16)&gt;5,ISNUMBER(SUM(RSQ(B16:B$25,F16:F$25),RSQ(E$7:E16,D$7:D16)))),SUM(RSQ(B16:B$25,F16:F$25),RSQ(E$7:E16,D$7:D16)),"")</f>
        <v>1.9196564141206489</v>
      </c>
      <c r="F38" s="32">
        <f ca="1">IF(AND(COUNT(B16:B$25,F16:F$25)&gt;5,COUNT(D$7:D15,E$7:E15)&gt;5,ISNUMBER(SUM(RSQ(B16:B$25,F16:F$25),RSQ(E$7:E15,D$7:D15)))),SUM(RSQ(B16:B$25,F16:F$25),RSQ(E$7:E15,D$7:D15)),"")</f>
        <v>1.9119908929702967</v>
      </c>
      <c r="G38" s="66">
        <f ca="1">IF(AND(COUNT(B16:B$25,F16:F$25)&gt;5,COUNT(D$8:D16,E$8:E16)&gt;5,ISNUMBER(SUM(RSQ(B16:B$25,F16:F$25),RSQ(E$8:E16,D$8:D16)))),SUM(RSQ(B16:B$25,F16:F$25),RSQ(E$8:E16,D$8:D16)),"")</f>
        <v>1.9548111457332924</v>
      </c>
      <c r="H38" s="32">
        <f ca="1">IF(AND(COUNT(B16:B$25,F16:F$25)&gt;5,COUNT(D$8:D15,E$8:E15)&gt;5,ISNUMBER(SUM(RSQ(B16:B$25,F16:F$25),RSQ(E$8:E15,D$8:D15)))),SUM(RSQ(B16:B$25,F16:F$25),RSQ(E$8:E15,D$8:D15)),"")</f>
        <v>1.9426598471143359</v>
      </c>
      <c r="I38" s="66">
        <f ca="1">IF(AND(COUNT(B16:B$25,F16:F$25)&gt;5,COUNT(D$9:D16,E$9:E16)&gt;5,ISNUMBER(SUM(RSQ(B16:B$25,F16:F$25),RSQ(E$9:E16,D$9:D16)))),SUM(RSQ(B16:B$25,F16:F$25),RSQ(E$9:E16,D$9:D16)),"")</f>
        <v>1.9781745999586291</v>
      </c>
      <c r="J38" s="67">
        <f ca="1">IF(AND(COUNT(B16:B$25,F16:F$25)&gt;5,COUNT(D$9:D15,E$9:E15)&gt;5,ISNUMBER(SUM(RSQ(B16:B$25,F16:F$25),RSQ(E$9:E15,D$9:D15)))),SUM(RSQ(B16:B$25,F16:F$25),RSQ(E$9:E15,D$9:D15)),"")</f>
        <v>1.9621387609101273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E1" zoomScale="85" zoomScaleNormal="85" zoomScalePageLayoutView="85" workbookViewId="0"/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85</v>
      </c>
      <c r="B3" s="9">
        <v>0.4178</v>
      </c>
      <c r="C3" s="10">
        <v>4.3800000000000002E-3</v>
      </c>
      <c r="D3" s="11">
        <v>2</v>
      </c>
      <c r="E3" s="12">
        <f ca="1">$L$7/$B$3</f>
        <v>1.2600524032726774</v>
      </c>
      <c r="F3" s="13">
        <f ca="1">(100-(-R7/R6))/100</f>
        <v>0.19961216489170711</v>
      </c>
      <c r="G3" s="13">
        <f ca="1">-1/R7</f>
        <v>-2.3993719048646933</v>
      </c>
      <c r="H3" s="13">
        <f ca="1">L29</f>
        <v>-3.1140540055172061</v>
      </c>
      <c r="I3" s="13">
        <f ca="1">R29</f>
        <v>0.81568053410172281</v>
      </c>
      <c r="J3" s="14">
        <f ca="1">(I3-F3)/(1-F3)</f>
        <v>0.76971230969129023</v>
      </c>
      <c r="K3" s="13">
        <f ca="1">R28</f>
        <v>12.480285967488351</v>
      </c>
      <c r="L3" s="13">
        <f ca="1">K3*(1-F3)</f>
        <v>9.9890690670504085</v>
      </c>
      <c r="M3" s="73">
        <f ca="1">STDEV(INDIRECT("G"&amp;K5):INDIRECT("G"&amp;K6))/STDEV(INDIRECT("E"&amp;K5):INDIRECT("E"&amp;K6))</f>
        <v>5.9345403618300957E-2</v>
      </c>
      <c r="N3" s="15">
        <f ca="1">M3*E3</f>
        <v>7.4778318452427162E-2</v>
      </c>
      <c r="O3" s="14">
        <f ca="1">M3*L7/C3</f>
        <v>7.1329638012383727</v>
      </c>
      <c r="P3" s="12">
        <f ca="1">(1-I3)*E3</f>
        <v>0.23225218597506048</v>
      </c>
      <c r="Q3" s="13">
        <f ca="1">(1-I3)*L7/C3</f>
        <v>22.154101210132481</v>
      </c>
      <c r="R3" s="10">
        <f ca="1">((-0.01*D3+L6*L7)/L6-I3*L7)/B3</f>
        <v>0.23075661960601221</v>
      </c>
      <c r="S3" s="13">
        <f ca="1">((-0.01*D3+L6*L7)/L6-I3*L7)/C3</f>
        <v>22.01144193410774</v>
      </c>
      <c r="T3" s="73">
        <f ca="1">STDEV(INDIRECT("G"&amp;K7):INDIRECT("G"&amp;K8))/STDEV(INDIRECT("E"&amp;K7):INDIRECT("E"&amp;K8))</f>
        <v>0.11856365876998932</v>
      </c>
      <c r="U3" s="10">
        <f ca="1">T3*E3</f>
        <v>0.14939642317392671</v>
      </c>
      <c r="V3" s="14">
        <f ca="1">T3*L7/C3</f>
        <v>14.250645114627073</v>
      </c>
      <c r="W3" s="12">
        <f ca="1">-G3*L7*(1-F3)/293.15/8.3144621/B3*1000</f>
        <v>0.99280189855359802</v>
      </c>
      <c r="X3" s="81"/>
      <c r="Y3" s="82"/>
      <c r="Z3" s="16"/>
      <c r="AA3" s="7">
        <f ca="1">L7*M3/(C3*18.01528)</f>
        <v>0.39593965795915315</v>
      </c>
      <c r="AB3" s="7">
        <f ca="1">L7*T3/(C3*18.01528)</f>
        <v>0.79103100893392009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0.11749999999999994</v>
      </c>
      <c r="B5" s="37">
        <v>0.55555555555555558</v>
      </c>
      <c r="C5" s="36">
        <f t="shared" ref="C5:C25" si="0">IF(OR(ISBLANK(A5),J5="x"),"",-(A5-1))</f>
        <v>0.88250000000000006</v>
      </c>
      <c r="D5" s="38">
        <f t="shared" ref="D5:D25" si="1">IF(OR(ISBLANK(A5),J5="x"),"",-(A5-1)-$B$3)</f>
        <v>0.46470000000000006</v>
      </c>
      <c r="E5" s="39">
        <f t="shared" ref="E5:E25" si="2">IF(OR(ISBLANK(A5),J5="x"),"",-1/B5)</f>
        <v>-1.7999999999999998</v>
      </c>
      <c r="F5" s="38">
        <f t="shared" ref="F5:F25" ca="1" si="3">IF(OR(ISBLANK(A5),J5="x"),"",1-(D5/$L$7))</f>
        <v>0.11729491216704824</v>
      </c>
      <c r="G5" s="38">
        <f ca="1">IF(OR(ISBLANK(A5),J5="x"),"",-(F5-1))</f>
        <v>0.88270508783295176</v>
      </c>
      <c r="H5" s="74">
        <f t="shared" ref="H5:H25" ca="1" si="4">IF(OR(ISBLANK(A5),J5="x"),"",-1/($R$7+$R$6*F5*100))</f>
        <v>-2.8113716597814844</v>
      </c>
      <c r="I5" s="74">
        <f ca="1">IF(OR(ISBLANK(A5),J5="x"),"",E5-H5)</f>
        <v>1.0113716597814846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0.11980000000000002</v>
      </c>
      <c r="B6" s="37">
        <v>0.48780487804878053</v>
      </c>
      <c r="C6" s="36">
        <f t="shared" si="0"/>
        <v>0.88019999999999998</v>
      </c>
      <c r="D6" s="38">
        <f t="shared" si="1"/>
        <v>0.46239999999999998</v>
      </c>
      <c r="E6" s="39">
        <f t="shared" si="2"/>
        <v>-2.0499999999999998</v>
      </c>
      <c r="F6" s="38">
        <f t="shared" ca="1" si="3"/>
        <v>0.12166379898008006</v>
      </c>
      <c r="G6" s="38">
        <f t="shared" ref="G6:G25" ca="1" si="5">IF(OR(ISBLANK(A6),J6="x"),"",-(F6-1))</f>
        <v>0.87833620101991994</v>
      </c>
      <c r="H6" s="74">
        <f t="shared" ca="1" si="4"/>
        <v>-2.8294682114242065</v>
      </c>
      <c r="I6" s="74">
        <f t="shared" ref="I6:I25" ca="1" si="6">IF(OR(ISBLANK(A6),J6="x"),"",E6-H6)</f>
        <v>0.77946821142420664</v>
      </c>
      <c r="J6" s="25"/>
      <c r="K6" s="109" t="s">
        <v>103</v>
      </c>
      <c r="L6" s="31">
        <f ca="1">STDEV(INDIRECT("E"&amp;K5):INDIRECT("E"&amp;K6))/STDEV(INDIRECT("D"&amp;K5):INDIRECT("D"&amp;K6))</f>
        <v>32.007803298184058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-5.2071723385157488E-3</v>
      </c>
      <c r="S6" s="7" t="s">
        <v>50</v>
      </c>
      <c r="U6" s="7"/>
    </row>
    <row r="7" spans="1:28" ht="17.25" customHeight="1">
      <c r="A7" s="36">
        <v>0.12214999999999998</v>
      </c>
      <c r="B7" s="37">
        <v>0.46511627906976744</v>
      </c>
      <c r="C7" s="36">
        <f t="shared" si="0"/>
        <v>0.87785000000000002</v>
      </c>
      <c r="D7" s="38">
        <f t="shared" si="1"/>
        <v>0.46005000000000001</v>
      </c>
      <c r="E7" s="39">
        <f t="shared" si="2"/>
        <v>-2.15</v>
      </c>
      <c r="F7" s="38">
        <f t="shared" ca="1" si="3"/>
        <v>0.12612766159339484</v>
      </c>
      <c r="G7" s="38">
        <f t="shared" ca="1" si="5"/>
        <v>0.87387233840660516</v>
      </c>
      <c r="H7" s="74">
        <f t="shared" ca="1" si="4"/>
        <v>-2.848200383159484</v>
      </c>
      <c r="I7" s="74">
        <f t="shared" ca="1" si="6"/>
        <v>0.69820038315948407</v>
      </c>
      <c r="J7" s="25"/>
      <c r="K7" s="110" t="s">
        <v>104</v>
      </c>
      <c r="L7" s="34">
        <f ca="1">AVERAGE(INDIRECT("D"&amp;K5):INDIRECT("D"&amp;K6))-(1/L6)*AVERAGE(INDIRECT("E"&amp;K5):INDIRECT("E"&amp;K6))</f>
        <v>0.52644989408732468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0.41677573950604069</v>
      </c>
      <c r="S7" s="21" t="s">
        <v>71</v>
      </c>
      <c r="U7" s="21"/>
    </row>
    <row r="8" spans="1:28" ht="17.25" customHeight="1">
      <c r="A8" s="36">
        <v>0.12674999999999992</v>
      </c>
      <c r="B8" s="37">
        <v>0.42553191489361702</v>
      </c>
      <c r="C8" s="36">
        <f t="shared" si="0"/>
        <v>0.87325000000000008</v>
      </c>
      <c r="D8" s="38">
        <f t="shared" si="1"/>
        <v>0.45545000000000008</v>
      </c>
      <c r="E8" s="39">
        <f t="shared" si="2"/>
        <v>-2.35</v>
      </c>
      <c r="F8" s="38">
        <f t="shared" ca="1" si="3"/>
        <v>0.13486543521945793</v>
      </c>
      <c r="G8" s="38">
        <f t="shared" ca="1" si="5"/>
        <v>0.86513456478054207</v>
      </c>
      <c r="H8" s="71">
        <f t="shared" ca="1" si="4"/>
        <v>-2.8855949625062807</v>
      </c>
      <c r="I8" s="71">
        <f t="shared" ca="1" si="6"/>
        <v>0.53559496250628058</v>
      </c>
      <c r="J8" s="25"/>
      <c r="K8" s="110" t="s">
        <v>101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0.12980000000000003</v>
      </c>
      <c r="B9" s="37">
        <v>0.41666666666666669</v>
      </c>
      <c r="C9" s="36">
        <f t="shared" si="0"/>
        <v>0.87019999999999997</v>
      </c>
      <c r="D9" s="38">
        <f t="shared" si="1"/>
        <v>0.45239999999999997</v>
      </c>
      <c r="E9" s="39">
        <f t="shared" si="2"/>
        <v>-2.4</v>
      </c>
      <c r="F9" s="38">
        <f t="shared" ca="1" si="3"/>
        <v>0.1406589590367392</v>
      </c>
      <c r="G9" s="38">
        <f t="shared" ca="1" si="5"/>
        <v>0.8593410409632608</v>
      </c>
      <c r="H9" s="71">
        <f t="shared" ca="1" si="4"/>
        <v>-2.9109353163223139</v>
      </c>
      <c r="I9" s="71">
        <f t="shared" ca="1" si="6"/>
        <v>0.51093531632231404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0.13274999999999992</v>
      </c>
      <c r="B10" s="40">
        <v>0.39215686274509809</v>
      </c>
      <c r="C10" s="32">
        <f t="shared" si="0"/>
        <v>0.86725000000000008</v>
      </c>
      <c r="D10" s="41">
        <f t="shared" si="1"/>
        <v>0.44945000000000007</v>
      </c>
      <c r="E10" s="42">
        <f t="shared" si="2"/>
        <v>-2.5499999999999998</v>
      </c>
      <c r="F10" s="41">
        <f t="shared" ca="1" si="3"/>
        <v>0.14626253125345345</v>
      </c>
      <c r="G10" s="41">
        <f t="shared" ca="1" si="5"/>
        <v>0.85373746874654655</v>
      </c>
      <c r="H10" s="71">
        <f t="shared" ca="1" si="4"/>
        <v>-2.9358718784260418</v>
      </c>
      <c r="I10" s="71">
        <f t="shared" ca="1" si="6"/>
        <v>0.38587187842604198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0.13654999999999995</v>
      </c>
      <c r="B11" s="40">
        <v>0.37735849056603776</v>
      </c>
      <c r="C11" s="32">
        <f t="shared" si="0"/>
        <v>0.86345000000000005</v>
      </c>
      <c r="D11" s="41">
        <f t="shared" si="1"/>
        <v>0.44565000000000005</v>
      </c>
      <c r="E11" s="42">
        <f t="shared" si="2"/>
        <v>-2.65</v>
      </c>
      <c r="F11" s="41">
        <f t="shared" ca="1" si="3"/>
        <v>0.15348069207498405</v>
      </c>
      <c r="G11" s="41">
        <f t="shared" ca="1" si="5"/>
        <v>0.84651930792501595</v>
      </c>
      <c r="H11" s="27">
        <f t="shared" ca="1" si="4"/>
        <v>-2.9686302048691884</v>
      </c>
      <c r="I11" s="27">
        <f t="shared" ca="1" si="6"/>
        <v>0.31863020486918847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0.14070000000000005</v>
      </c>
      <c r="B12" s="40">
        <v>0.35714285714285715</v>
      </c>
      <c r="C12" s="32">
        <f t="shared" si="0"/>
        <v>0.85929999999999995</v>
      </c>
      <c r="D12" s="41">
        <f t="shared" si="1"/>
        <v>0.44149999999999995</v>
      </c>
      <c r="E12" s="42">
        <f t="shared" si="2"/>
        <v>-2.8</v>
      </c>
      <c r="F12" s="41">
        <f t="shared" ca="1" si="3"/>
        <v>0.16136368349849772</v>
      </c>
      <c r="G12" s="41">
        <f t="shared" ca="1" si="5"/>
        <v>0.83863631650150228</v>
      </c>
      <c r="H12" s="27">
        <f t="shared" ca="1" si="4"/>
        <v>-3.005251178248074</v>
      </c>
      <c r="I12" s="27">
        <f t="shared" ca="1" si="6"/>
        <v>0.20525117824807415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0.1490499999999999</v>
      </c>
      <c r="B13" s="40">
        <v>0.33898305084745761</v>
      </c>
      <c r="C13" s="32">
        <f t="shared" si="0"/>
        <v>0.8509500000000001</v>
      </c>
      <c r="D13" s="41">
        <f t="shared" si="1"/>
        <v>0.43315000000000009</v>
      </c>
      <c r="E13" s="42">
        <f t="shared" si="2"/>
        <v>-2.95</v>
      </c>
      <c r="F13" s="41">
        <f t="shared" ca="1" si="3"/>
        <v>0.17722464214580791</v>
      </c>
      <c r="G13" s="41">
        <f t="shared" ca="1" si="5"/>
        <v>0.82277535785419209</v>
      </c>
      <c r="H13" s="27">
        <f t="shared" ca="1" si="4"/>
        <v>-3.081741839444494</v>
      </c>
      <c r="I13" s="27">
        <f t="shared" ca="1" si="6"/>
        <v>0.1317418394444938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43">
        <v>0.15569999999999995</v>
      </c>
      <c r="B14" s="89">
        <v>0.32786885245901642</v>
      </c>
      <c r="C14" s="43">
        <f t="shared" si="0"/>
        <v>0.84430000000000005</v>
      </c>
      <c r="D14" s="44">
        <f t="shared" si="1"/>
        <v>0.42650000000000005</v>
      </c>
      <c r="E14" s="90">
        <f t="shared" si="2"/>
        <v>-3.05</v>
      </c>
      <c r="F14" s="44">
        <f t="shared" ca="1" si="3"/>
        <v>0.18985642358348631</v>
      </c>
      <c r="G14" s="44">
        <f t="shared" ca="1" si="5"/>
        <v>0.81014357641651369</v>
      </c>
      <c r="H14" s="91">
        <f t="shared" ca="1" si="4"/>
        <v>-3.1455025053633685</v>
      </c>
      <c r="I14" s="91">
        <f t="shared" ca="1" si="6"/>
        <v>9.5502505363368684E-2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0.16185000000000005</v>
      </c>
      <c r="B15" s="40">
        <v>0.31746031746031744</v>
      </c>
      <c r="C15" s="32">
        <f t="shared" si="0"/>
        <v>0.83814999999999995</v>
      </c>
      <c r="D15" s="32">
        <f t="shared" si="1"/>
        <v>0.42034999999999995</v>
      </c>
      <c r="E15" s="40">
        <f t="shared" si="2"/>
        <v>-3.1500000000000004</v>
      </c>
      <c r="F15" s="32">
        <f t="shared" ca="1" si="3"/>
        <v>0.2015384470183319</v>
      </c>
      <c r="G15" s="32">
        <f t="shared" ca="1" si="5"/>
        <v>0.7984615529816681</v>
      </c>
      <c r="H15" s="35">
        <f t="shared" ca="1" si="4"/>
        <v>-3.2068632326394231</v>
      </c>
      <c r="I15" s="35">
        <f t="shared" ca="1" si="6"/>
        <v>5.6863232639422723E-2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0.16975000000000007</v>
      </c>
      <c r="B16" s="40">
        <v>0.30303030303030304</v>
      </c>
      <c r="C16" s="32">
        <f t="shared" si="0"/>
        <v>0.83024999999999993</v>
      </c>
      <c r="D16" s="41">
        <f t="shared" si="1"/>
        <v>0.41244999999999993</v>
      </c>
      <c r="E16" s="42">
        <f t="shared" si="2"/>
        <v>-3.3</v>
      </c>
      <c r="F16" s="41">
        <f t="shared" ca="1" si="3"/>
        <v>0.21654462346309267</v>
      </c>
      <c r="G16" s="41">
        <f t="shared" ca="1" si="5"/>
        <v>0.78345537653690733</v>
      </c>
      <c r="H16" s="27">
        <f t="shared" ca="1" si="4"/>
        <v>-3.2892873399054801</v>
      </c>
      <c r="I16" s="27">
        <f t="shared" ca="1" si="6"/>
        <v>-1.0712660094519766E-2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0.1765000000000001</v>
      </c>
      <c r="B17" s="40">
        <v>0.29850746268656714</v>
      </c>
      <c r="C17" s="32">
        <f t="shared" si="0"/>
        <v>0.8234999999999999</v>
      </c>
      <c r="D17" s="41">
        <f t="shared" si="1"/>
        <v>0.40569999999999989</v>
      </c>
      <c r="E17" s="42">
        <f t="shared" si="2"/>
        <v>-3.35</v>
      </c>
      <c r="F17" s="41">
        <f t="shared" ca="1" si="3"/>
        <v>0.22936635650133774</v>
      </c>
      <c r="G17" s="41">
        <f t="shared" ca="1" si="5"/>
        <v>0.77063364349866226</v>
      </c>
      <c r="H17" s="27">
        <f t="shared" ca="1" si="4"/>
        <v>-3.3631450943654948</v>
      </c>
      <c r="I17" s="27">
        <f t="shared" ca="1" si="6"/>
        <v>1.3145094365494714E-2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0.18304999999999993</v>
      </c>
      <c r="B18" s="40">
        <v>0.28985507246376813</v>
      </c>
      <c r="C18" s="32">
        <f t="shared" si="0"/>
        <v>0.81695000000000007</v>
      </c>
      <c r="D18" s="41">
        <f t="shared" si="1"/>
        <v>0.39915000000000006</v>
      </c>
      <c r="E18" s="42">
        <f t="shared" si="2"/>
        <v>-3.4499999999999997</v>
      </c>
      <c r="F18" s="41">
        <f t="shared" ca="1" si="3"/>
        <v>0.24180818633844914</v>
      </c>
      <c r="G18" s="41">
        <f t="shared" ca="1" si="5"/>
        <v>0.75819181366155086</v>
      </c>
      <c r="H18" s="27">
        <f t="shared" ca="1" si="4"/>
        <v>-3.4380559491983975</v>
      </c>
      <c r="I18" s="27">
        <f t="shared" ca="1" si="6"/>
        <v>-1.1944050801602213E-2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0.19700000000000006</v>
      </c>
      <c r="B19" s="40">
        <v>0.27397260273972601</v>
      </c>
      <c r="C19" s="32">
        <f t="shared" si="0"/>
        <v>0.80299999999999994</v>
      </c>
      <c r="D19" s="41">
        <f t="shared" si="1"/>
        <v>0.38519999999999993</v>
      </c>
      <c r="E19" s="42">
        <f t="shared" si="2"/>
        <v>-3.6500000000000004</v>
      </c>
      <c r="F19" s="41">
        <f t="shared" ca="1" si="3"/>
        <v>0.26830643461748893</v>
      </c>
      <c r="G19" s="41">
        <f t="shared" ca="1" si="5"/>
        <v>0.73169356538251107</v>
      </c>
      <c r="H19" s="27">
        <f t="shared" ca="1" si="4"/>
        <v>-3.6092749770671673</v>
      </c>
      <c r="I19" s="27">
        <f t="shared" ca="1" si="6"/>
        <v>-4.0725022932833088E-2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0.20419999999999994</v>
      </c>
      <c r="B20" s="40">
        <v>0.26666666666666666</v>
      </c>
      <c r="C20" s="32">
        <f t="shared" si="0"/>
        <v>0.79580000000000006</v>
      </c>
      <c r="D20" s="41">
        <f t="shared" si="1"/>
        <v>0.37800000000000006</v>
      </c>
      <c r="E20" s="42">
        <f t="shared" si="2"/>
        <v>-3.75</v>
      </c>
      <c r="F20" s="41">
        <f t="shared" ca="1" si="3"/>
        <v>0.28198294985828332</v>
      </c>
      <c r="G20" s="41">
        <f t="shared" ca="1" si="5"/>
        <v>0.71801705014171668</v>
      </c>
      <c r="H20" s="27">
        <f t="shared" ca="1" si="4"/>
        <v>-3.7044945740203694</v>
      </c>
      <c r="I20" s="27">
        <f t="shared" ca="1" si="6"/>
        <v>-4.5505425979630587E-2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0.23954999999999993</v>
      </c>
      <c r="B21" s="40">
        <v>0.23255813953488372</v>
      </c>
      <c r="C21" s="32">
        <f t="shared" si="0"/>
        <v>0.76045000000000007</v>
      </c>
      <c r="D21" s="41">
        <f t="shared" si="1"/>
        <v>0.34265000000000007</v>
      </c>
      <c r="E21" s="42">
        <f t="shared" si="2"/>
        <v>-4.3</v>
      </c>
      <c r="F21" s="41">
        <f t="shared" ca="1" si="3"/>
        <v>0.34913084065857347</v>
      </c>
      <c r="G21" s="41">
        <f t="shared" ca="1" si="5"/>
        <v>0.65086915934142653</v>
      </c>
      <c r="H21" s="27">
        <f t="shared" ca="1" si="4"/>
        <v>-4.2557303447366142</v>
      </c>
      <c r="I21" s="27">
        <f t="shared" ca="1" si="6"/>
        <v>-4.4269655263385665E-2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>
        <v>0.26444999999999996</v>
      </c>
      <c r="B22" s="40">
        <v>0.21052631578947367</v>
      </c>
      <c r="C22" s="32">
        <f t="shared" si="0"/>
        <v>0.73555000000000004</v>
      </c>
      <c r="D22" s="41">
        <f t="shared" si="1"/>
        <v>0.31775000000000003</v>
      </c>
      <c r="E22" s="42">
        <f t="shared" si="2"/>
        <v>-4.75</v>
      </c>
      <c r="F22" s="41">
        <f t="shared" ca="1" si="3"/>
        <v>0.39642878919965485</v>
      </c>
      <c r="G22" s="41">
        <f t="shared" ca="1" si="5"/>
        <v>0.60357121080034515</v>
      </c>
      <c r="H22" s="71">
        <f t="shared" ca="1" si="4"/>
        <v>-4.7540167846337793</v>
      </c>
      <c r="I22" s="71">
        <f t="shared" ca="1" si="6"/>
        <v>4.0167846337793023E-3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>
        <v>0.28465000000000007</v>
      </c>
      <c r="B23" s="40">
        <v>0.1941747572815534</v>
      </c>
      <c r="C23" s="32">
        <f t="shared" si="0"/>
        <v>0.71534999999999993</v>
      </c>
      <c r="D23" s="41">
        <f t="shared" si="1"/>
        <v>0.29754999999999993</v>
      </c>
      <c r="E23" s="42">
        <f t="shared" si="2"/>
        <v>-5.15</v>
      </c>
      <c r="F23" s="41">
        <f t="shared" ca="1" si="3"/>
        <v>0.43479901251410658</v>
      </c>
      <c r="G23" s="41">
        <f t="shared" ca="1" si="5"/>
        <v>0.56520098748589342</v>
      </c>
      <c r="H23" s="71">
        <f t="shared" ca="1" si="4"/>
        <v>-5.2529726454083665</v>
      </c>
      <c r="I23" s="71">
        <f t="shared" ca="1" si="6"/>
        <v>0.10297264540836615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1.9819312889010481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2.7198163701292364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12.480285967488351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1.8170516616778221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1.877644327018785</v>
      </c>
      <c r="I29" s="62">
        <f ca="1">IF(AND(COUNT(B7:B$25,F7:F$25)&gt;5,COUNT(D7:D$9,E7:E$9)&gt;5,ISNUMBER(SUM(RSQ(B7:B$25,F7:F$25),RSQ(E7:E$9,D7:D$9)))),SUM(RSQ(B7:B$25,F7:F$25),RSQ(E7:E$9,D7:D$9)),"")</f>
        <v>1.8313087496905163</v>
      </c>
      <c r="J29" s="64">
        <f ca="1">IF(AND(COUNT(B7:B$25,F7:F$25)&gt;5,COUNT(D6:D$9,E6:E$9)&gt;5,ISNUMBER(SUM(RSQ(B7:B$25,F7:F$25),RSQ(E6:E$9,D6:D$9)))),SUM(RSQ(B7:B$25,F7:F$25),RSQ(E6:E$9,D6:D$9)),"")</f>
        <v>1.8526195451295036</v>
      </c>
      <c r="K29" s="71"/>
      <c r="L29" s="34">
        <f ca="1">AVERAGE(INDIRECT("H"&amp;K5):INDIRECT("H"&amp;K6))-(1/L28)*AVERAGE(INDIRECT("I"&amp;K5):INDIRECT("I"&amp;K6))</f>
        <v>-3.1140540055172061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0.81568053410172281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1.8512237714622466</v>
      </c>
      <c r="B30" s="41">
        <f ca="1">IF(AND(COUNT(B8:B$25,F8:F$25)&gt;5,COUNT(D$5:D7,E$5:E7)&gt;5,ISNUMBER(SUM(RSQ(B8:B$25,F8:F$25),RSQ(E$5:E7,D$5:D7)))),SUM(RSQ(B8:B$25,F8:F$25),RSQ(E$5:E7,D$5:D7)),"")</f>
        <v>1.8479874138483354</v>
      </c>
      <c r="C30" s="66">
        <f ca="1">IF(AND(COUNT(B8:B$25,F8:F$25)&gt;5,COUNT(D$6:D8,E$6:E8)&gt;5,ISNUMBER(SUM(RSQ(B8:B$25,F8:F$25),RSQ(E$6:E8,D$6:D8)))),SUM(RSQ(B8:B$25,F8:F$25),RSQ(E$6:E8,D$6:D8)),"")</f>
        <v>1.9085800791892984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1.8622445018610296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1.8477502003026438</v>
      </c>
      <c r="B31" s="41">
        <f ca="1">IF(AND(COUNT(B9:B$25,F9:F$25)&gt;5,COUNT(D$5:D8,E$5:E8)&gt;5,ISNUMBER(SUM(RSQ(B9:B$25,F9:F$25),RSQ(E$5:E8,D$5:D8)))),SUM(RSQ(B9:B$25,F9:F$25),RSQ(E$5:E8,D$5:D8)),"")</f>
        <v>1.8645388693675464</v>
      </c>
      <c r="C31" s="66">
        <f ca="1">IF(AND(COUNT(B9:B$25,F9:F$25)&gt;5,COUNT(D$6:D9,E$6:E9)&gt;5,ISNUMBER(SUM(RSQ(B9:B$25,F9:F$25),RSQ(E$6:E9,D$6:D9)))),SUM(RSQ(B9:B$25,F9:F$25),RSQ(E$6:E9,D$6:D9)),"")</f>
        <v>1.8968703952053168</v>
      </c>
      <c r="D31" s="32">
        <f ca="1">IF(AND(COUNT(B9:B$25,F9:F$25)&gt;5,COUNT(D$6:D8,E$6:E8)&gt;5,ISNUMBER(SUM(RSQ(B9:B$25,F9:F$25),RSQ(E$6:E8,D$6:D8)))),SUM(RSQ(B9:B$25,F9:F$25),RSQ(E$6:E8,D$6:D8)),"")</f>
        <v>1.9218951770945982</v>
      </c>
      <c r="E31" s="66">
        <f ca="1">IF(AND(COUNT(B9:B$25,F9:F$25)&gt;5,COUNT(D$7:D9,E$7:E9)&gt;5,ISNUMBER(SUM(RSQ(B9:B$25,F9:F$25),RSQ(E$7:E9,D$7:D9)))),SUM(RSQ(B9:B$25,F9:F$25),RSQ(E$7:E9,D$7:D9)),"")</f>
        <v>1.8755595997663295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1.8979195009924585</v>
      </c>
      <c r="B32" s="41">
        <f ca="1">IF(AND(COUNT(B10:B$25,F10:F$25)&gt;5,COUNT(D$5:D9,E$5:E9)&gt;5,ISNUMBER(SUM(RSQ(B10:B$25,F10:F$25),RSQ(E$5:E9,D$5:D9)))),SUM(RSQ(B10:B$25,F10:F$25),RSQ(E$5:E9,D$5:D9)),"")</f>
        <v>1.8734101215147039</v>
      </c>
      <c r="C32" s="66">
        <f ca="1">IF(AND(COUNT(B10:B$25,F10:F$25)&gt;5,COUNT(D$6:D10,E$6:E10)&gt;5,ISNUMBER(SUM(RSQ(B10:B$25,F10:F$25),RSQ(E$6:E10,D$6:D10)))),SUM(RSQ(B10:B$25,F10:F$25),RSQ(E$6:E10,D$6:D10)),"")</f>
        <v>1.9339101658924478</v>
      </c>
      <c r="D32" s="32">
        <f ca="1">IF(AND(COUNT(B10:B$25,F10:F$25)&gt;5,COUNT(D$6:D9,E$6:E9)&gt;5,ISNUMBER(SUM(RSQ(B10:B$25,F10:F$25),RSQ(E$6:E9,D$6:D9)))),SUM(RSQ(B10:B$25,F10:F$25),RSQ(E$6:E9,D$6:D9)),"")</f>
        <v>1.9225303164173766</v>
      </c>
      <c r="E32" s="66">
        <f ca="1">IF(AND(COUNT(B10:B$25,F10:F$25)&gt;5,COUNT(D$7:D10,E$7:E10)&gt;5,ISNUMBER(SUM(RSQ(B10:B$25,F10:F$25),RSQ(E$7:E10,D$7:D10)))),SUM(RSQ(B10:B$25,F10:F$25),RSQ(E$7:E10,D$7:D10)),"")</f>
        <v>1.9234091091451506</v>
      </c>
      <c r="F32" s="32">
        <f ca="1">IF(AND(COUNT(B10:B$25,F10:F$25)&gt;5,COUNT(D$7:D9,E$7:E9)&gt;5,ISNUMBER(SUM(RSQ(B10:B$25,F10:F$25),RSQ(E$7:E9,D$7:D9)))),SUM(RSQ(B10:B$25,F10:F$25),RSQ(E$7:E9,D$7:D9)),"")</f>
        <v>1.9012195209783893</v>
      </c>
      <c r="G32" s="66">
        <f ca="1">IF(AND(COUNT(B10:B$25,F10:F$25)&gt;5,COUNT(D$8:D10,E$8:E10)&gt;5,ISNUMBER(SUM(RSQ(B10:B$25,F10:F$25),RSQ(E$8:E10,D$8:D10)))),SUM(RSQ(B10:B$25,F10:F$25),RSQ(E$8:E10,D$8:D10)),"")</f>
        <v>1.8654545278645969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1.9209958220078753</v>
      </c>
      <c r="B33" s="41">
        <f ca="1">IF(AND(COUNT(B11:B$25,F11:F$25)&gt;5,COUNT(D$5:D10,E$5:E10)&gt;5,ISNUMBER(SUM(RSQ(B11:B$25,F11:F$25),RSQ(E$5:E10,D$5:D10)))),SUM(RSQ(B11:B$25,F11:F$25),RSQ(E$5:E10,D$5:D10)),"")</f>
        <v>1.9135990975037647</v>
      </c>
      <c r="C33" s="66">
        <f ca="1">IF(AND(COUNT(B11:B$25,F11:F$25)&gt;5,COUNT(D$6:D11,E$6:E11)&gt;5,ISNUMBER(SUM(RSQ(B11:B$25,F11:F$25),RSQ(E$6:E11,D$6:D11)))),SUM(RSQ(B11:B$25,F11:F$25),RSQ(E$6:E11,D$6:D11)),"")</f>
        <v>1.952843995314677</v>
      </c>
      <c r="D33" s="32">
        <f ca="1">IF(AND(COUNT(B11:B$25,F11:F$25)&gt;5,COUNT(D$6:D10,E$6:E10)&gt;5,ISNUMBER(SUM(RSQ(B11:B$25,F11:F$25),RSQ(E$6:E10,D$6:D10)))),SUM(RSQ(B11:B$25,F11:F$25),RSQ(E$6:E10,D$6:D10)),"")</f>
        <v>1.9495897624037544</v>
      </c>
      <c r="E33" s="66">
        <f ca="1">IF(AND(COUNT(B11:B$25,F11:F$25)&gt;5,COUNT(D$7:D11,E$7:E11)&gt;5,ISNUMBER(SUM(RSQ(B11:B$25,F11:F$25),RSQ(E$7:E11,D$7:D11)))),SUM(RSQ(B11:B$25,F11:F$25),RSQ(E$7:E11,D$7:D11)),"")</f>
        <v>1.9481025599331729</v>
      </c>
      <c r="F33" s="32">
        <f ca="1">IF(AND(COUNT(B11:B$25,F11:F$25)&gt;5,COUNT(D$7:D10,E$7:E10)&gt;5,ISNUMBER(SUM(RSQ(B11:B$25,F11:F$25),RSQ(E$7:E10,D$7:D10)))),SUM(RSQ(B11:B$25,F11:F$25),RSQ(E$7:E10,D$7:D10)),"")</f>
        <v>1.9390887056564572</v>
      </c>
      <c r="G33" s="66">
        <f ca="1">IF(AND(COUNT(B11:B$25,F11:F$25)&gt;5,COUNT(D$8:D11,E$8:E11)&gt;5,ISNUMBER(SUM(RSQ(B11:B$25,F11:F$25),RSQ(E$8:E11,D$8:D11)))),SUM(RSQ(B11:B$25,F11:F$25),RSQ(E$8:E11,D$8:D11)),"")</f>
        <v>1.9316262625937233</v>
      </c>
      <c r="H33" s="32">
        <f ca="1">IF(AND(COUNT(B11:B$25,F11:F$25)&gt;5,COUNT(D$8:D10,E$8:E10)&gt;5,ISNUMBER(SUM(RSQ(B11:B$25,F11:F$25),RSQ(E$8:E10,D$8:D10)))),SUM(RSQ(B11:B$25,F11:F$25),RSQ(E$8:E10,D$8:D10)),"")</f>
        <v>1.8811341243759032</v>
      </c>
      <c r="I33" s="66">
        <f ca="1">IF(AND(COUNT(B11:B$25,F11:F$25)&gt;5,COUNT(D$9:D11,E$9:E11)&gt;5,ISNUMBER(SUM(RSQ(B11:B$25,F11:F$25),RSQ(E$9:E11,D$9:D11)))),SUM(RSQ(B11:B$25,F11:F$25),RSQ(E$9:E11,D$9:D11)),"")</f>
        <v>1.9285036781225475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1.9479424428534107</v>
      </c>
      <c r="B34" s="41">
        <f ca="1">IF(AND(COUNT(B12:B$25,F12:F$25)&gt;5,COUNT(D$5:D11,E$5:E11)&gt;5,ISNUMBER(SUM(RSQ(B12:B$25,F12:F$25),RSQ(E$5:E11,D$5:D11)))),SUM(RSQ(B12:B$25,F12:F$25),RSQ(E$5:E11,D$5:D11)),"")</f>
        <v>1.9380921055962383</v>
      </c>
      <c r="C34" s="66">
        <f ca="1">IF(AND(COUNT(B12:B$25,F12:F$25)&gt;5,COUNT(D$6:D12,E$6:E12)&gt;5,ISNUMBER(SUM(RSQ(B12:B$25,F12:F$25),RSQ(E$6:E12,D$6:D12)))),SUM(RSQ(B12:B$25,F12:F$25),RSQ(E$6:E12,D$6:D12)),"")</f>
        <v>1.9737436353730922</v>
      </c>
      <c r="D34" s="32">
        <f ca="1">IF(AND(COUNT(B12:B$25,F12:F$25)&gt;5,COUNT(D$6:D11,E$6:E11)&gt;5,ISNUMBER(SUM(RSQ(B12:B$25,F12:F$25),RSQ(E$6:E11,D$6:D11)))),SUM(RSQ(B12:B$25,F12:F$25),RSQ(E$6:E11,D$6:D11)),"")</f>
        <v>1.96994027890304</v>
      </c>
      <c r="E34" s="66">
        <f ca="1">IF(AND(COUNT(B12:B$25,F12:F$25)&gt;5,COUNT(D$7:D12,E$7:E12)&gt;5,ISNUMBER(SUM(RSQ(B12:B$25,F12:F$25),RSQ(E$7:E12,D$7:D12)))),SUM(RSQ(B12:B$25,F12:F$25),RSQ(E$7:E12,D$7:D12)),"")</f>
        <v>1.9719727406273968</v>
      </c>
      <c r="F34" s="32">
        <f ca="1">IF(AND(COUNT(B12:B$25,F12:F$25)&gt;5,COUNT(D$7:D11,E$7:E11)&gt;5,ISNUMBER(SUM(RSQ(B12:B$25,F12:F$25),RSQ(E$7:E11,D$7:D11)))),SUM(RSQ(B12:B$25,F12:F$25),RSQ(E$7:E11,D$7:D11)),"")</f>
        <v>1.965198843521536</v>
      </c>
      <c r="G34" s="66">
        <f ca="1">IF(AND(COUNT(B12:B$25,F12:F$25)&gt;5,COUNT(D$8:D12,E$8:E12)&gt;5,ISNUMBER(SUM(RSQ(B12:B$25,F12:F$25),RSQ(E$8:E12,D$8:D12)))),SUM(RSQ(B12:B$25,F12:F$25),RSQ(E$8:E12,D$8:D12)),"")</f>
        <v>1.9665725915741701</v>
      </c>
      <c r="H34" s="32">
        <f ca="1">IF(AND(COUNT(B12:B$25,F12:F$25)&gt;5,COUNT(D$8:D11,E$8:E11)&gt;5,ISNUMBER(SUM(RSQ(B12:B$25,F12:F$25),RSQ(E$8:E11,D$8:D11)))),SUM(RSQ(B12:B$25,F12:F$25),RSQ(E$8:E11,D$8:D11)),"")</f>
        <v>1.9487225461820863</v>
      </c>
      <c r="I34" s="66">
        <f ca="1">IF(AND(COUNT(B12:B$25,F12:F$25)&gt;5,COUNT(D$9:D12,E$9:E12)&gt;5,ISNUMBER(SUM(RSQ(B12:B$25,F12:F$25),RSQ(E$9:E12,D$9:D12)))),SUM(RSQ(B12:B$25,F12:F$25),RSQ(E$9:E12,D$9:D12)),"")</f>
        <v>1.966866631322338</v>
      </c>
      <c r="J34" s="67">
        <f ca="1">IF(AND(COUNT(B12:B$25,F12:F$25)&gt;5,COUNT(D$9:D11,E$9:E11)&gt;5,ISNUMBER(SUM(RSQ(B12:B$25,F12:F$25),RSQ(E$9:E11,D$9:D11)))),SUM(RSQ(B12:B$25,F12:F$25),RSQ(E$9:E11,D$9:D11)),"")</f>
        <v>1.9455999617109105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1.9440952333946908</v>
      </c>
      <c r="B35" s="41">
        <f ca="1">IF(AND(COUNT(B13:B$25,F13:F$25)&gt;5,COUNT(D$5:D12,E$5:E12)&gt;5,ISNUMBER(SUM(RSQ(B13:B$25,F13:F$25),RSQ(E$5:E12,D$5:D12)))),SUM(RSQ(B13:B$25,F13:F$25),RSQ(E$5:E12,D$5:D12)),"")</f>
        <v>1.9556693315477125</v>
      </c>
      <c r="C35" s="66">
        <f ca="1">IF(AND(COUNT(B13:B$25,F13:F$25)&gt;5,COUNT(D$6:D13,E$6:E13)&gt;5,ISNUMBER(SUM(RSQ(B13:B$25,F13:F$25),RSQ(E$6:E13,D$6:D13)))),SUM(RSQ(B13:B$25,F13:F$25),RSQ(E$6:E13,D$6:D13)),"")</f>
        <v>1.9683454565317449</v>
      </c>
      <c r="D35" s="32">
        <f ca="1">IF(AND(COUNT(B13:B$25,F13:F$25)&gt;5,COUNT(D$6:D12,E$6:E12)&gt;5,ISNUMBER(SUM(RSQ(B13:B$25,F13:F$25),RSQ(E$6:E12,D$6:D12)))),SUM(RSQ(B13:B$25,F13:F$25),RSQ(E$6:E12,D$6:D12)),"")</f>
        <v>1.9814705240673938</v>
      </c>
      <c r="E35" s="66">
        <f ca="1">IF(AND(COUNT(B13:B$25,F13:F$25)&gt;5,COUNT(D$7:D13,E$7:E13)&gt;5,ISNUMBER(SUM(RSQ(B13:B$25,F13:F$25),RSQ(E$7:E13,D$7:D13)))),SUM(RSQ(B13:B$25,F13:F$25),RSQ(E$7:E13,D$7:D13)),"")</f>
        <v>1.9664230676199708</v>
      </c>
      <c r="F35" s="32">
        <f ca="1">IF(AND(COUNT(B13:B$25,F13:F$25)&gt;5,COUNT(D$7:D12,E$7:E12)&gt;5,ISNUMBER(SUM(RSQ(B13:B$25,F13:F$25),RSQ(E$7:E12,D$7:D12)))),SUM(RSQ(B13:B$25,F13:F$25),RSQ(E$7:E12,D$7:D12)),"")</f>
        <v>1.9796996293216984</v>
      </c>
      <c r="G35" s="66">
        <f ca="1">IF(AND(COUNT(B13:B$25,F13:F$25)&gt;5,COUNT(D$8:D13,E$8:E13)&gt;5,ISNUMBER(SUM(RSQ(B13:B$25,F13:F$25),RSQ(E$8:E13,D$8:D13)))),SUM(RSQ(B13:B$25,F13:F$25),RSQ(E$8:E13,D$8:D13)),"")</f>
        <v>1.9639230111835881</v>
      </c>
      <c r="H35" s="32">
        <f ca="1">IF(AND(COUNT(B13:B$25,F13:F$25)&gt;5,COUNT(D$8:D12,E$8:E12)&gt;5,ISNUMBER(SUM(RSQ(B13:B$25,F13:F$25),RSQ(E$8:E12,D$8:D12)))),SUM(RSQ(B13:B$25,F13:F$25),RSQ(E$8:E12,D$8:D12)),"")</f>
        <v>1.9742994802684719</v>
      </c>
      <c r="I35" s="66">
        <f ca="1">IF(AND(COUNT(B13:B$25,F13:F$25)&gt;5,COUNT(D$9:D13,E$9:E13)&gt;5,ISNUMBER(SUM(RSQ(B13:B$25,F13:F$25),RSQ(E$9:E13,D$9:D13)))),SUM(RSQ(B13:B$25,F13:F$25),RSQ(E$9:E13,D$9:D13)),"")</f>
        <v>1.9531064221051091</v>
      </c>
      <c r="J35" s="67">
        <f ca="1">IF(AND(COUNT(B13:B$25,F13:F$25)&gt;5,COUNT(D$9:D12,E$9:E12)&gt;5,ISNUMBER(SUM(RSQ(B13:B$25,F13:F$25),RSQ(E$9:E12,D$9:D12)))),SUM(RSQ(B13:B$25,F13:F$25),RSQ(E$9:E12,D$9:D12)),"")</f>
        <v>1.9745935200166396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1.937627521573742</v>
      </c>
      <c r="B36" s="41">
        <f ca="1">IF(AND(COUNT(B14:B$25,F14:F$25)&gt;5,COUNT(D$5:D13,E$5:E13)&gt;5,ISNUMBER(SUM(RSQ(B14:B$25,F14:F$25),RSQ(E$5:E13,D$5:D13)))),SUM(RSQ(B14:B$25,F14:F$25),RSQ(E$5:E13,D$5:D13)),"")</f>
        <v>1.9477191946391259</v>
      </c>
      <c r="C36" s="66">
        <f ca="1">IF(AND(COUNT(B14:B$25,F14:F$25)&gt;5,COUNT(D$6:D14,E$6:E14)&gt;5,ISNUMBER(SUM(RSQ(B14:B$25,F14:F$25),RSQ(E$6:E14,D$6:D14)))),SUM(RSQ(B14:B$25,F14:F$25),RSQ(E$6:E14,D$6:D14)),"")</f>
        <v>1.9608255203667264</v>
      </c>
      <c r="D36" s="32">
        <f ca="1">IF(AND(COUNT(B14:B$25,F14:F$25)&gt;5,COUNT(D$6:D13,E$6:E13)&gt;5,ISNUMBER(SUM(RSQ(B14:B$25,F14:F$25),RSQ(E$6:E13,D$6:D13)))),SUM(RSQ(B14:B$25,F14:F$25),RSQ(E$6:E13,D$6:D13)),"")</f>
        <v>1.97196941777618</v>
      </c>
      <c r="E36" s="66">
        <f ca="1">IF(AND(COUNT(B14:B$25,F14:F$25)&gt;5,COUNT(D$7:D14,E$7:E14)&gt;5,ISNUMBER(SUM(RSQ(B14:B$25,F14:F$25),RSQ(E$7:E14,D$7:D14)))),SUM(RSQ(B14:B$25,F14:F$25),RSQ(E$7:E14,D$7:D14)),"")</f>
        <v>1.9601386529767237</v>
      </c>
      <c r="F36" s="32">
        <f ca="1">IF(AND(COUNT(B14:B$25,F14:F$25)&gt;5,COUNT(D$7:D13,E$7:E13)&gt;5,ISNUMBER(SUM(RSQ(B14:B$25,F14:F$25),RSQ(E$7:E13,D$7:D13)))),SUM(RSQ(B14:B$25,F14:F$25),RSQ(E$7:E13,D$7:D13)),"")</f>
        <v>1.9700470288644061</v>
      </c>
      <c r="G36" s="66">
        <f ca="1">IF(AND(COUNT(B14:B$25,F14:F$25)&gt;5,COUNT(D$8:D14,E$8:E14)&gt;5,ISNUMBER(SUM(RSQ(B14:B$25,F14:F$25),RSQ(E$8:E14,D$8:D14)))),SUM(RSQ(B14:B$25,F14:F$25),RSQ(E$8:E14,D$8:D14)),"")</f>
        <v>1.9609854617589468</v>
      </c>
      <c r="H36" s="32">
        <f ca="1">IF(AND(COUNT(B14:B$25,F14:F$25)&gt;5,COUNT(D$8:D13,E$8:E13)&gt;5,ISNUMBER(SUM(RSQ(B14:B$25,F14:F$25),RSQ(E$8:E13,D$8:D13)))),SUM(RSQ(B14:B$25,F14:F$25),RSQ(E$8:E13,D$8:D13)),"")</f>
        <v>1.9675469724280232</v>
      </c>
      <c r="I36" s="66">
        <f ca="1">IF(AND(COUNT(B14:B$25,F14:F$25)&gt;5,COUNT(D$9:D14,E$9:E14)&gt;5,ISNUMBER(SUM(RSQ(B14:B$25,F14:F$25),RSQ(E$9:E14,D$9:D14)))),SUM(RSQ(B14:B$25,F14:F$25),RSQ(E$9:E14,D$9:D14)),"")</f>
        <v>1.952147832921276</v>
      </c>
      <c r="J36" s="67">
        <f ca="1">IF(AND(COUNT(B14:B$25,F14:F$25)&gt;5,COUNT(D$9:D13,E$9:E13)&gt;5,ISNUMBER(SUM(RSQ(B14:B$25,F14:F$25),RSQ(E$9:E13,D$9:D13)))),SUM(RSQ(B14:B$25,F14:F$25),RSQ(E$9:E13,D$9:D13)),"")</f>
        <v>1.9567303833495442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1.937376372329737</v>
      </c>
      <c r="B37" s="32">
        <f ca="1">IF(AND(COUNT(B15:B$25,F15:F$25)&gt;5,COUNT(D$5:D14,E$5:E14)&gt;5,ISNUMBER(SUM(RSQ(B15:B$25,F15:F$25),RSQ(E$5:E14,D$5:D14)))),SUM(RSQ(B15:B$25,F15:F$25),RSQ(E$5:E14,D$5:D14)),"")</f>
        <v>1.9408965007107271</v>
      </c>
      <c r="C37" s="66">
        <f ca="1">IF(AND(COUNT(B15:B$25,F15:F$25)&gt;5,COUNT(D$6:D15,E$6:E15)&gt;5,ISNUMBER(SUM(RSQ(B15:B$25,F15:F$25),RSQ(E$6:E15,D$6:D15)))),SUM(RSQ(B15:B$25,F15:F$25),RSQ(E$6:E15,D$6:D15)),"")</f>
        <v>1.9597133790205676</v>
      </c>
      <c r="D37" s="32">
        <f ca="1">IF(AND(COUNT(B15:B$25,F15:F$25)&gt;5,COUNT(D$6:D14,E$6:E14)&gt;5,ISNUMBER(SUM(RSQ(B15:B$25,F15:F$25),RSQ(E$6:E14,D$6:D14)))),SUM(RSQ(B15:B$25,F15:F$25),RSQ(E$6:E14,D$6:D14)),"")</f>
        <v>1.9640944995037115</v>
      </c>
      <c r="E37" s="66">
        <f ca="1">IF(AND(COUNT(B15:B$25,F15:F$25)&gt;5,COUNT(D$7:D15,E$7:E15)&gt;5,ISNUMBER(SUM(RSQ(B15:B$25,F15:F$25),RSQ(E$7:E15,D$7:D15)))),SUM(RSQ(B15:B$25,F15:F$25),RSQ(E$7:E15,D$7:D15)),"")</f>
        <v>1.9607705022035433</v>
      </c>
      <c r="F37" s="32">
        <f ca="1">IF(AND(COUNT(B15:B$25,F15:F$25)&gt;5,COUNT(D$7:D14,E$7:E14)&gt;5,ISNUMBER(SUM(RSQ(B15:B$25,F15:F$25),RSQ(E$7:E14,D$7:D14)))),SUM(RSQ(B15:B$25,F15:F$25),RSQ(E$7:E14,D$7:D14)),"")</f>
        <v>1.9634076321137088</v>
      </c>
      <c r="G37" s="66">
        <f ca="1">IF(AND(COUNT(B15:B$25,F15:F$25)&gt;5,COUNT(D$8:D15,E$8:E15)&gt;5,ISNUMBER(SUM(RSQ(B15:B$25,F15:F$25),RSQ(E$8:E15,D$8:D15)))),SUM(RSQ(B15:B$25,F15:F$25),RSQ(E$8:E15,D$8:D15)),"")</f>
        <v>1.9643296442633029</v>
      </c>
      <c r="H37" s="32">
        <f ca="1">IF(AND(COUNT(B15:B$25,F15:F$25)&gt;5,COUNT(D$8:D14,E$8:E14)&gt;5,ISNUMBER(SUM(RSQ(B15:B$25,F15:F$25),RSQ(E$8:E14,D$8:D14)))),SUM(RSQ(B15:B$25,F15:F$25),RSQ(E$8:E14,D$8:D14)),"")</f>
        <v>1.9642544408959319</v>
      </c>
      <c r="I37" s="66">
        <f ca="1">IF(AND(COUNT(B15:B$25,F15:F$25)&gt;5,COUNT(D$9:D15,E$9:E15)&gt;5,ISNUMBER(SUM(RSQ(B15:B$25,F15:F$25),RSQ(E$9:E15,D$9:D15)))),SUM(RSQ(B15:B$25,F15:F$25),RSQ(E$9:E15,D$9:D15)),"")</f>
        <v>1.9586663630711398</v>
      </c>
      <c r="J37" s="67">
        <f ca="1">IF(AND(COUNT(B15:B$25,F15:F$25)&gt;5,COUNT(D$9:D14,E$9:E14)&gt;5,ISNUMBER(SUM(RSQ(B15:B$25,F15:F$25),RSQ(E$9:E14,D$9:D14)))),SUM(RSQ(B15:B$25,F15:F$25),RSQ(E$9:E14,D$9:D14)),"")</f>
        <v>1.9554168120582611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1.9416808175145892</v>
      </c>
      <c r="B38" s="41">
        <f ca="1">IF(AND(COUNT(B16:B$25,F16:F$25)&gt;5,COUNT(D$5:D15,E$5:E15)&gt;5,ISNUMBER(SUM(RSQ(B16:B$25,F16:F$25),RSQ(E$5:E15,D$5:D15)))),SUM(RSQ(B16:B$25,F16:F$25),RSQ(E$5:E15,D$5:D15)),"")</f>
        <v>1.9397899664903524</v>
      </c>
      <c r="C38" s="66">
        <f ca="1">IF(AND(COUNT(B16:B$25,F16:F$25)&gt;5,COUNT(D$6:D16,E$6:E16)&gt;5,ISNUMBER(SUM(RSQ(B16:B$25,F16:F$25),RSQ(E$6:E16,D$6:D16)))),SUM(RSQ(B16:B$25,F16:F$25),RSQ(E$6:E16,D$6:D16)),"")</f>
        <v>1.9631221671110817</v>
      </c>
      <c r="D38" s="32">
        <f ca="1">IF(AND(COUNT(B16:B$25,F16:F$25)&gt;5,COUNT(D$6:D15,E$6:E15)&gt;5,ISNUMBER(SUM(RSQ(B16:B$25,F16:F$25),RSQ(E$6:E15,D$6:D15)))),SUM(RSQ(B16:B$25,F16:F$25),RSQ(E$6:E15,D$6:D15)),"")</f>
        <v>1.9621269731811828</v>
      </c>
      <c r="E38" s="66">
        <f ca="1">IF(AND(COUNT(B16:B$25,F16:F$25)&gt;5,COUNT(D$7:D16,E$7:E16)&gt;5,ISNUMBER(SUM(RSQ(B16:B$25,F16:F$25),RSQ(E$7:E16,D$7:D16)))),SUM(RSQ(B16:B$25,F16:F$25),RSQ(E$7:E16,D$7:D16)),"")</f>
        <v>1.9659958542610649</v>
      </c>
      <c r="F38" s="32">
        <f ca="1">IF(AND(COUNT(B16:B$25,F16:F$25)&gt;5,COUNT(D$7:D15,E$7:E15)&gt;5,ISNUMBER(SUM(RSQ(B16:B$25,F16:F$25),RSQ(E$7:E15,D$7:D15)))),SUM(RSQ(B16:B$25,F16:F$25),RSQ(E$7:E15,D$7:D15)),"")</f>
        <v>1.9631840963641587</v>
      </c>
      <c r="G38" s="66">
        <f ca="1">IF(AND(COUNT(B16:B$25,F16:F$25)&gt;5,COUNT(D$8:D16,E$8:E16)&gt;5,ISNUMBER(SUM(RSQ(B16:B$25,F16:F$25),RSQ(E$8:E16,D$8:D16)))),SUM(RSQ(B16:B$25,F16:F$25),RSQ(E$8:E16,D$8:D16)),"")</f>
        <v>1.9715791080126599</v>
      </c>
      <c r="H38" s="32">
        <f ca="1">IF(AND(COUNT(B16:B$25,F16:F$25)&gt;5,COUNT(D$8:D15,E$8:E15)&gt;5,ISNUMBER(SUM(RSQ(B16:B$25,F16:F$25),RSQ(E$8:E15,D$8:D15)))),SUM(RSQ(B16:B$25,F16:F$25),RSQ(E$8:E15,D$8:D15)),"")</f>
        <v>1.9667432384239181</v>
      </c>
      <c r="I38" s="66">
        <f ca="1">IF(AND(COUNT(B16:B$25,F16:F$25)&gt;5,COUNT(D$9:D16,E$9:E16)&gt;5,ISNUMBER(SUM(RSQ(B16:B$25,F16:F$25),RSQ(E$9:E16,D$9:D16)))),SUM(RSQ(B16:B$25,F16:F$25),RSQ(E$9:E16,D$9:D16)),"")</f>
        <v>1.9690927468935513</v>
      </c>
      <c r="J38" s="67">
        <f ca="1">IF(AND(COUNT(B16:B$25,F16:F$25)&gt;5,COUNT(D$9:D15,E$9:E15)&gt;5,ISNUMBER(SUM(RSQ(B16:B$25,F16:F$25),RSQ(E$9:E15,D$9:D15)))),SUM(RSQ(B16:B$25,F16:F$25),RSQ(E$9:E15,D$9:D15)),"")</f>
        <v>1.9610799572317552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1.9364320140642137</v>
      </c>
      <c r="B39" s="32">
        <f ca="1">IF(AND(COUNT(B17:B$25,F17:F$25)&gt;5,COUNT(D$5:D16,E$5:E16)&gt;5,ISNUMBER(SUM(RSQ(B17:B$25,F17:F$25),RSQ(E$5:E16,D$5:D16)))),SUM(RSQ(B17:B$25,F17:F$25),RSQ(E$5:E16,D$5:D16)),"")</f>
        <v>1.9411934578988514</v>
      </c>
      <c r="C39" s="66">
        <f ca="1">IF(AND(COUNT(B17:B$25,F17:F$25)&gt;5,COUNT(D$6:D17,E$6:E17)&gt;5,ISNUMBER(SUM(RSQ(B17:B$25,F17:F$25),RSQ(E$6:E17,D$6:D17)))),SUM(RSQ(B17:B$25,F17:F$25),RSQ(E$6:E17,D$6:D17)),"")</f>
        <v>1.9567459744948519</v>
      </c>
      <c r="D39" s="32">
        <f ca="1">IF(AND(COUNT(B17:B$25,F17:F$25)&gt;5,COUNT(D$6:D16,E$6:E16)&gt;5,ISNUMBER(SUM(RSQ(B17:B$25,F17:F$25),RSQ(E$6:E16,D$6:D16)))),SUM(RSQ(B17:B$25,F17:F$25),RSQ(E$6:E16,D$6:D16)),"")</f>
        <v>1.9626348074953439</v>
      </c>
      <c r="E39" s="66">
        <f ca="1">IF(AND(COUNT(B17:B$25,F17:F$25)&gt;5,COUNT(D$7:D17,E$7:E17)&gt;5,ISNUMBER(SUM(RSQ(B17:B$25,F17:F$25),RSQ(E$7:E17,D$7:D17)))),SUM(RSQ(B17:B$25,F17:F$25),RSQ(E$7:E17,D$7:D17)),"")</f>
        <v>1.960095480112765</v>
      </c>
      <c r="F39" s="32">
        <f ca="1">IF(AND(COUNT(B17:B$25,F17:F$25)&gt;5,COUNT(D$7:D16,E$7:E16)&gt;5,ISNUMBER(SUM(RSQ(B17:B$25,F17:F$25),RSQ(E$7:E16,D$7:D16)))),SUM(RSQ(B17:B$25,F17:F$25),RSQ(E$7:E16,D$7:D16)),"")</f>
        <v>1.9655084946453272</v>
      </c>
      <c r="G39" s="66">
        <f ca="1">IF(AND(COUNT(B17:B$25,F17:F$25)&gt;5,COUNT(D$8:D17,E$8:E17)&gt;5,ISNUMBER(SUM(RSQ(B17:B$25,F17:F$25),RSQ(E$8:E17,D$8:D17)))),SUM(RSQ(B17:B$25,F17:F$25),RSQ(E$8:E17,D$8:D17)),"")</f>
        <v>1.9661097954232565</v>
      </c>
      <c r="H39" s="32">
        <f ca="1">IF(AND(COUNT(B17:B$25,F17:F$25)&gt;5,COUNT(D$8:D16,E$8:E16)&gt;5,ISNUMBER(SUM(RSQ(B17:B$25,F17:F$25),RSQ(E$8:E16,D$8:D16)))),SUM(RSQ(B17:B$25,F17:F$25),RSQ(E$8:E16,D$8:D16)),"")</f>
        <v>1.9710917483969221</v>
      </c>
      <c r="I39" s="66">
        <f ca="1">IF(AND(COUNT(B17:B$25,F17:F$25)&gt;5,COUNT(D$9:D17,E$9:E17)&gt;5,ISNUMBER(SUM(RSQ(B17:B$25,F17:F$25),RSQ(E$9:E17,D$9:D17)))),SUM(RSQ(B17:B$25,F17:F$25),RSQ(E$9:E17,D$9:D17)),"")</f>
        <v>1.9643089677600618</v>
      </c>
      <c r="J39" s="67">
        <f ca="1">IF(AND(COUNT(B17:B$25,F17:F$25)&gt;5,COUNT(D$9:D16,E$9:E16)&gt;5,ISNUMBER(SUM(RSQ(B17:B$25,F17:F$25),RSQ(E$9:E16,D$9:D16)))),SUM(RSQ(B17:B$25,F17:F$25),RSQ(E$9:E16,D$9:D16)),"")</f>
        <v>1.9686053872778135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1.9373359863297908</v>
      </c>
      <c r="B40" s="41">
        <f ca="1">IF(AND(COUNT(B18:B$25,F18:F$25)&gt;5,COUNT(D$5:D17,E$5:E17)&gt;5,ISNUMBER(SUM(RSQ(B18:B$25,F18:F$25),RSQ(E$5:E17,D$5:D17)))),SUM(RSQ(B18:B$25,F18:F$25),RSQ(E$5:E17,D$5:D17)),"")</f>
        <v>1.9374863311273522</v>
      </c>
      <c r="C40" s="66">
        <f ca="1">IF(AND(COUNT(B18:B$25,F18:F$25)&gt;5,COUNT(D$6:D18,E$6:E18)&gt;5,ISNUMBER(SUM(RSQ(B18:B$25,F18:F$25),RSQ(E$6:E18,D$6:D18)))),SUM(RSQ(B18:B$25,F18:F$25),RSQ(E$6:E18,D$6:D18)),"")</f>
        <v>1.9567524276287491</v>
      </c>
      <c r="D40" s="32">
        <f ca="1">IF(AND(COUNT(B18:B$25,F18:F$25)&gt;5,COUNT(D$6:D17,E$6:E17)&gt;5,ISNUMBER(SUM(RSQ(B18:B$25,F18:F$25),RSQ(E$6:E17,D$6:D17)))),SUM(RSQ(B18:B$25,F18:F$25),RSQ(E$6:E17,D$6:D17)),"")</f>
        <v>1.9578002915579904</v>
      </c>
      <c r="E40" s="66">
        <f ca="1">IF(AND(COUNT(B18:B$25,F18:F$25)&gt;5,COUNT(D$7:D18,E$7:E18)&gt;5,ISNUMBER(SUM(RSQ(B18:B$25,F18:F$25),RSQ(E$7:E18,D$7:D18)))),SUM(RSQ(B18:B$25,F18:F$25),RSQ(E$7:E18,D$7:D18)),"")</f>
        <v>1.960786630183005</v>
      </c>
      <c r="F40" s="32">
        <f ca="1">IF(AND(COUNT(B18:B$25,F18:F$25)&gt;5,COUNT(D$7:D17,E$7:E17)&gt;5,ISNUMBER(SUM(RSQ(B18:B$25,F18:F$25),RSQ(E$7:E17,D$7:D17)))),SUM(RSQ(B18:B$25,F18:F$25),RSQ(E$7:E17,D$7:D17)),"")</f>
        <v>1.9611497971759038</v>
      </c>
      <c r="G40" s="66">
        <f ca="1">IF(AND(COUNT(B18:B$25,F18:F$25)&gt;5,COUNT(D$8:D18,E$8:E18)&gt;5,ISNUMBER(SUM(RSQ(B18:B$25,F18:F$25),RSQ(E$8:E18,D$8:D18)))),SUM(RSQ(B18:B$25,F18:F$25),RSQ(E$8:E18,D$8:D18)),"")</f>
        <v>1.96738944471827</v>
      </c>
      <c r="H40" s="32">
        <f ca="1">IF(AND(COUNT(B18:B$25,F18:F$25)&gt;5,COUNT(D$8:D17,E$8:E17)&gt;5,ISNUMBER(SUM(RSQ(B18:B$25,F18:F$25),RSQ(E$8:E17,D$8:D17)))),SUM(RSQ(B18:B$25,F18:F$25),RSQ(E$8:E17,D$8:D17)),"")</f>
        <v>1.9671641124863952</v>
      </c>
      <c r="I40" s="66">
        <f ca="1">IF(AND(COUNT(B18:B$25,F18:F$25)&gt;5,COUNT(D$9:D18,E$9:E18)&gt;5,ISNUMBER(SUM(RSQ(B18:B$25,F18:F$25),RSQ(E$9:E18,D$9:D18)))),SUM(RSQ(B18:B$25,F18:F$25),RSQ(E$9:E18,D$9:D18)),"")</f>
        <v>1.9667448392565046</v>
      </c>
      <c r="J40" s="67">
        <f ca="1">IF(AND(COUNT(B18:B$25,F18:F$25)&gt;5,COUNT(D$9:D17,E$9:E17)&gt;5,ISNUMBER(SUM(RSQ(B18:B$25,F18:F$25),RSQ(E$9:E17,D$9:D17)))),SUM(RSQ(B18:B$25,F18:F$25),RSQ(E$9:E17,D$9:D17)),"")</f>
        <v>1.9653632848232003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1.937777933321456</v>
      </c>
      <c r="B41" s="41">
        <f ca="1">IF(AND(COUNT(B19:B$25,F19:F$25)&gt;5,COUNT(D$5:D18,E$5:E18)&gt;5,ISNUMBER(SUM(RSQ(B19:B$25,F19:F$25),RSQ(E$5:E18,D$5:D18)))),SUM(RSQ(B19:B$25,F19:F$25),RSQ(E$5:E18,D$5:D18)),"")</f>
        <v>1.9381826199747882</v>
      </c>
      <c r="C41" s="66">
        <f ca="1">IF(AND(COUNT(B19:B$25,F19:F$25)&gt;5,COUNT(D$6:D19,E$6:E19)&gt;5,ISNUMBER(SUM(RSQ(B19:B$25,F19:F$25),RSQ(E$6:E19,D$6:D19)))),SUM(RSQ(B19:B$25,F19:F$25),RSQ(E$6:E19,D$6:D19)),"")</f>
        <v>1.9566168668602593</v>
      </c>
      <c r="D41" s="32">
        <f ca="1">IF(AND(COUNT(B19:B$25,F19:F$25)&gt;5,COUNT(D$6:D18,E$6:E18)&gt;5,ISNUMBER(SUM(RSQ(B19:B$25,F19:F$25),RSQ(E$6:E18,D$6:D18)))),SUM(RSQ(B19:B$25,F19:F$25),RSQ(E$6:E18,D$6:D18)),"")</f>
        <v>1.9575990612737466</v>
      </c>
      <c r="E41" s="66">
        <f ca="1">IF(AND(COUNT(B19:B$25,F19:F$25)&gt;5,COUNT(D$7:D19,E$7:E19)&gt;5,ISNUMBER(SUM(RSQ(B19:B$25,F19:F$25),RSQ(E$7:E19,D$7:D19)))),SUM(RSQ(B19:B$25,F19:F$25),RSQ(E$7:E19,D$7:D19)),"")</f>
        <v>1.9616533178845743</v>
      </c>
      <c r="F41" s="32">
        <f ca="1">IF(AND(COUNT(B19:B$25,F19:F$25)&gt;5,COUNT(D$7:D18,E$7:E18)&gt;5,ISNUMBER(SUM(RSQ(B19:B$25,F19:F$25),RSQ(E$7:E18,D$7:D18)))),SUM(RSQ(B19:B$25,F19:F$25),RSQ(E$7:E18,D$7:D18)),"")</f>
        <v>1.9616332638280025</v>
      </c>
      <c r="G41" s="66">
        <f ca="1">IF(AND(COUNT(B19:B$25,F19:F$25)&gt;5,COUNT(D$8:D19,E$8:E19)&gt;5,ISNUMBER(SUM(RSQ(B19:B$25,F19:F$25),RSQ(E$8:E19,D$8:D19)))),SUM(RSQ(B19:B$25,F19:F$25),RSQ(E$8:E19,D$8:D19)),"")</f>
        <v>1.9691121351604846</v>
      </c>
      <c r="H41" s="32">
        <f ca="1">IF(AND(COUNT(B19:B$25,F19:F$25)&gt;5,COUNT(D$8:D18,E$8:E18)&gt;5,ISNUMBER(SUM(RSQ(B19:B$25,F19:F$25),RSQ(E$8:E18,D$8:D18)))),SUM(RSQ(B19:B$25,F19:F$25),RSQ(E$8:E18,D$8:D18)),"")</f>
        <v>1.9682360783632675</v>
      </c>
      <c r="I41" s="66">
        <f ca="1">IF(AND(COUNT(B19:B$25,F19:F$25)&gt;5,COUNT(D$9:D19,E$9:E19)&gt;5,ISNUMBER(SUM(RSQ(B19:B$25,F19:F$25),RSQ(E$9:E19,D$9:D19)))),SUM(RSQ(B19:B$25,F19:F$25),RSQ(E$9:E19,D$9:D19)),"")</f>
        <v>1.9699994005345225</v>
      </c>
      <c r="J41" s="67">
        <f ca="1">IF(AND(COUNT(B19:B$25,F19:F$25)&gt;5,COUNT(D$9:D18,E$9:E18)&gt;5,ISNUMBER(SUM(RSQ(B19:B$25,F19:F$25),RSQ(E$9:E18,D$9:D18)))),SUM(RSQ(B19:B$25,F19:F$25),RSQ(E$9:E18,D$9:D18)),"")</f>
        <v>1.967591472901502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>
        <f ca="1">IF(AND(COUNT(B20:B$25,F20:F$25)&gt;5,COUNT(D$5:D20,E$5:E20)&gt;5,ISNUMBER(SUM(RSQ(B20:B$25,F20:F$25),RSQ(E$5:E20,D$5:D20)))),SUM(RSQ(B20:B$25,F20:F$25),RSQ(E$5:E20,D$5:D20)),"")</f>
        <v>1.9402560286642592</v>
      </c>
      <c r="B42" s="41">
        <f ca="1">IF(AND(COUNT(B20:B$25,F20:F$25)&gt;5,COUNT(D$5:D19,E$5:E19)&gt;5,ISNUMBER(SUM(RSQ(B20:B$25,F20:F$25),RSQ(E$5:E19,D$5:D19)))),SUM(RSQ(B20:B$25,F20:F$25),RSQ(E$5:E19,D$5:D19)),"")</f>
        <v>1.9375250072875239</v>
      </c>
      <c r="C42" s="66">
        <f ca="1">IF(AND(COUNT(B20:B$25,F20:F$25)&gt;5,COUNT(D$6:D20,E$6:E20)&gt;5,ISNUMBER(SUM(RSQ(B20:B$25,F20:F$25),RSQ(E$6:E20,D$6:D20)))),SUM(RSQ(B20:B$25,F20:F$25),RSQ(E$6:E20,D$6:D20)),"")</f>
        <v>1.9582098196852213</v>
      </c>
      <c r="D42" s="32">
        <f ca="1">IF(AND(COUNT(B20:B$25,F20:F$25)&gt;5,COUNT(D$6:D19,E$6:E19)&gt;5,ISNUMBER(SUM(RSQ(B20:B$25,F20:F$25),RSQ(E$6:E19,D$6:D19)))),SUM(RSQ(B20:B$25,F20:F$25),RSQ(E$6:E19,D$6:D19)),"")</f>
        <v>1.9563639408263271</v>
      </c>
      <c r="E42" s="66">
        <f ca="1">IF(AND(COUNT(B20:B$25,F20:F$25)&gt;5,COUNT(D$7:D20,E$7:E20)&gt;5,ISNUMBER(SUM(RSQ(B20:B$25,F20:F$25),RSQ(E$7:E20,D$7:D20)))),SUM(RSQ(B20:B$25,F20:F$25),RSQ(E$7:E20,D$7:D20)),"")</f>
        <v>1.9637496135027646</v>
      </c>
      <c r="F42" s="32">
        <f ca="1">IF(AND(COUNT(B20:B$25,F20:F$25)&gt;5,COUNT(D$7:D19,E$7:E19)&gt;5,ISNUMBER(SUM(RSQ(B20:B$25,F20:F$25),RSQ(E$7:E19,D$7:D19)))),SUM(RSQ(B20:B$25,F20:F$25),RSQ(E$7:E19,D$7:D19)),"")</f>
        <v>1.9614003918506424</v>
      </c>
      <c r="G42" s="66">
        <f ca="1">IF(AND(COUNT(B20:B$25,F20:F$25)&gt;5,COUNT(D$8:D20,E$8:E20)&gt;5,ISNUMBER(SUM(RSQ(B20:B$25,F20:F$25),RSQ(E$8:E20,D$8:D20)))),SUM(RSQ(B20:B$25,F20:F$25),RSQ(E$8:E20,D$8:D20)),"")</f>
        <v>1.9714108771230494</v>
      </c>
      <c r="H42" s="32">
        <f ca="1">IF(AND(COUNT(B20:B$25,F20:F$25)&gt;5,COUNT(D$8:D19,E$8:E19)&gt;5,ISNUMBER(SUM(RSQ(B20:B$25,F20:F$25),RSQ(E$8:E19,D$8:D19)))),SUM(RSQ(B20:B$25,F20:F$25),RSQ(E$8:E19,D$8:D19)),"")</f>
        <v>1.9688592091265527</v>
      </c>
      <c r="I42" s="66">
        <f ca="1">IF(AND(COUNT(B20:B$25,F20:F$25)&gt;5,COUNT(D$9:D20,E$9:E20)&gt;5,ISNUMBER(SUM(RSQ(B20:B$25,F20:F$25),RSQ(E$9:E20,D$9:D20)))),SUM(RSQ(B20:B$25,F20:F$25),RSQ(E$9:E20,D$9:D20)),"")</f>
        <v>1.9731309058882265</v>
      </c>
      <c r="J42" s="67">
        <f ca="1">IF(AND(COUNT(B20:B$25,F20:F$25)&gt;5,COUNT(D$9:D19,E$9:E19)&gt;5,ISNUMBER(SUM(RSQ(B20:B$25,F20:F$25),RSQ(E$9:E19,D$9:D19)))),SUM(RSQ(B20:B$25,F20:F$25),RSQ(E$9:E19,D$9:D19)),"")</f>
        <v>1.9697464745005906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>
        <f ca="1">IF(AND(COUNT(B21:B$25,F21:F$25)&gt;5,COUNT(D$5:D21,E$5:E21)&gt;5,ISNUMBER(SUM(RSQ(B21:B$25,F21:F$25),RSQ(E$5:E21,D$5:D21)))),SUM(RSQ(B21:B$25,F21:F$25),RSQ(E$5:E21,D$5:D21)),"")</f>
        <v>1.9479875075768101</v>
      </c>
      <c r="B43" s="44">
        <f ca="1">IF(AND(COUNT(B21:B$25,F21:F$25)&gt;5,COUNT(D$5:D20,E$5:E20)&gt;5,ISNUMBER(SUM(RSQ(B21:B$25,F21:F$25),RSQ(E$5:E20,D$5:D20)))),SUM(RSQ(B21:B$25,F21:F$25),RSQ(E$5:E20,D$5:D20)),"")</f>
        <v>1.9410705581205252</v>
      </c>
      <c r="C43" s="69">
        <f ca="1">IF(AND(COUNT(B21:B$25,F21:F$25)&gt;5,COUNT(D$6:D21,E$6:E21)&gt;5,ISNUMBER(SUM(RSQ(B21:B$25,F21:F$25),RSQ(E$6:E21,D$6:D21)))),SUM(RSQ(B21:B$25,F21:F$25),RSQ(E$6:E21,D$6:D21)),"")</f>
        <v>1.9648933495319942</v>
      </c>
      <c r="D43" s="43">
        <f ca="1">IF(AND(COUNT(B21:B$25,F21:F$25)&gt;5,COUNT(D$6:D20,E$6:E20)&gt;5,ISNUMBER(SUM(RSQ(B21:B$25,F21:F$25),RSQ(E$6:E20,D$6:D20)))),SUM(RSQ(B21:B$25,F21:F$25),RSQ(E$6:E20,D$6:D20)),"")</f>
        <v>1.9590243491414876</v>
      </c>
      <c r="E43" s="69">
        <f ca="1">IF(AND(COUNT(B21:B$25,F21:F$25)&gt;5,COUNT(D$7:D21,E$7:E21)&gt;5,ISNUMBER(SUM(RSQ(B21:B$25,F21:F$25),RSQ(E$7:E21,D$7:D21)))),SUM(RSQ(B21:B$25,F21:F$25),RSQ(E$7:E21,D$7:D21)),"")</f>
        <v>1.9713194763280866</v>
      </c>
      <c r="F43" s="43">
        <f ca="1">IF(AND(COUNT(B21:B$25,F21:F$25)&gt;5,COUNT(D$7:D20,E$7:E20)&gt;5,ISNUMBER(SUM(RSQ(B21:B$25,F21:F$25),RSQ(E$7:E20,D$7:D20)))),SUM(RSQ(B21:B$25,F21:F$25),RSQ(E$7:E20,D$7:D20)),"")</f>
        <v>1.964564142959031</v>
      </c>
      <c r="G43" s="69">
        <f ca="1">IF(AND(COUNT(B21:B$25,F21:F$25)&gt;5,COUNT(D$8:D21,E$8:E21)&gt;5,ISNUMBER(SUM(RSQ(B21:B$25,F21:F$25),RSQ(E$8:E21,D$8:D21)))),SUM(RSQ(B21:B$25,F21:F$25),RSQ(E$8:E21,D$8:D21)),"")</f>
        <v>1.9790956881053743</v>
      </c>
      <c r="H43" s="43">
        <f ca="1">IF(AND(COUNT(B21:B$25,F21:F$25)&gt;5,COUNT(D$8:D20,E$8:E20)&gt;5,ISNUMBER(SUM(RSQ(B21:B$25,F21:F$25),RSQ(E$8:E20,D$8:D20)))),SUM(RSQ(B21:B$25,F21:F$25),RSQ(E$8:E20,D$8:D20)),"")</f>
        <v>1.9722254065793159</v>
      </c>
      <c r="I43" s="69">
        <f ca="1">IF(AND(COUNT(B21:B$25,F21:F$25)&gt;5,COUNT(D$9:D21,E$9:E21)&gt;5,ISNUMBER(SUM(RSQ(B21:B$25,F21:F$25),RSQ(E$9:E21,D$9:D21)))),SUM(RSQ(B21:B$25,F21:F$25),RSQ(E$9:E21,D$9:D21)),"")</f>
        <v>1.9819312889010481</v>
      </c>
      <c r="J43" s="70">
        <f ca="1">IF(AND(COUNT(B21:B$25,F21:F$25)&gt;5,COUNT(D$9:D20,E$9:E20)&gt;5,ISNUMBER(SUM(RSQ(B21:B$25,F21:F$25),RSQ(E$9:E20,D$9:D20)))),SUM(RSQ(B21:B$25,F21:F$25),RSQ(E$9:E20,D$9:D20)),"")</f>
        <v>1.9739454353444927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zoomScalePageLayoutView="85" workbookViewId="0">
      <selection activeCell="A3" sqref="A3"/>
    </sheetView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86</v>
      </c>
      <c r="B3" s="9">
        <v>0.44090000000000001</v>
      </c>
      <c r="C3" s="10">
        <v>3.2699999999999999E-3</v>
      </c>
      <c r="D3" s="11">
        <v>2</v>
      </c>
      <c r="E3" s="12">
        <f ca="1">$L$7/$B$3</f>
        <v>1.000036885884227</v>
      </c>
      <c r="F3" s="13">
        <f ca="1">(100-(-R7/R6))/100</f>
        <v>0.24370524354265583</v>
      </c>
      <c r="G3" s="13">
        <f ca="1">-1/R7</f>
        <v>-2.8811512050620869</v>
      </c>
      <c r="H3" s="13">
        <f ca="1">L29</f>
        <v>-3.4700055448643781</v>
      </c>
      <c r="I3" s="13">
        <f ca="1">R29</f>
        <v>0.86742498912633004</v>
      </c>
      <c r="J3" s="14">
        <f ca="1">(I3-F3)/(1-F3)</f>
        <v>0.82470457484766757</v>
      </c>
      <c r="K3" s="13">
        <f ca="1">R28</f>
        <v>21.617775929686939</v>
      </c>
      <c r="L3" s="13">
        <f ca="1">K3*(1-F3)</f>
        <v>16.34941058189202</v>
      </c>
      <c r="M3" s="73">
        <f ca="1">STDEV(INDIRECT("G"&amp;K5):INDIRECT("G"&amp;K6))/STDEV(INDIRECT("E"&amp;K5):INDIRECT("E"&amp;K6))</f>
        <v>3.8223354420978746E-2</v>
      </c>
      <c r="N3" s="15">
        <f ca="1">M3*E3</f>
        <v>3.8224764323204687E-2</v>
      </c>
      <c r="O3" s="14">
        <f ca="1">M3*L7/C3</f>
        <v>5.1539139419268949</v>
      </c>
      <c r="P3" s="12">
        <f ca="1">(1-I3)*E3</f>
        <v>0.13257990102017245</v>
      </c>
      <c r="Q3" s="13">
        <f ca="1">(1-I3)*L7/C3</f>
        <v>17.875987265992059</v>
      </c>
      <c r="R3" s="10">
        <f ca="1">((-0.01*D3+L6*L7)/L6-I3*L7)/B3</f>
        <v>0.13181540573370834</v>
      </c>
      <c r="S3" s="13">
        <f ca="1">((-0.01*D3+L6*L7)/L6-I3*L7)/C3</f>
        <v>17.772908987153521</v>
      </c>
      <c r="T3" s="73">
        <f ca="1">STDEV(INDIRECT("G"&amp;K7):INDIRECT("G"&amp;K8))/STDEV(INDIRECT("E"&amp;K7):INDIRECT("E"&amp;K8))</f>
        <v>8.1178888635194152E-2</v>
      </c>
      <c r="U3" s="10">
        <f ca="1">T3*E3</f>
        <v>8.1181882990282034E-2</v>
      </c>
      <c r="V3" s="14">
        <f ca="1">T3*L7/C3</f>
        <v>10.945899758536802</v>
      </c>
      <c r="W3" s="12">
        <f ca="1">-G3*L7*(1-F3)/293.15/8.3144621/B3*1000</f>
        <v>0.89402384626100506</v>
      </c>
      <c r="X3" s="81"/>
      <c r="Y3" s="82"/>
      <c r="Z3" s="16"/>
      <c r="AA3" s="7">
        <f ca="1">L7*M3/(C3*18.01528)</f>
        <v>0.28608569735951339</v>
      </c>
      <c r="AB3" s="7">
        <f ca="1">L7*T3/(C3*18.01528)</f>
        <v>0.60758976593962466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8.0949999999999966E-2</v>
      </c>
      <c r="B5" s="37">
        <v>10</v>
      </c>
      <c r="C5" s="36">
        <f t="shared" ref="C5:C25" si="0">IF(OR(ISBLANK(A5),J5="x"),"",-(A5-1))</f>
        <v>0.91905000000000003</v>
      </c>
      <c r="D5" s="38">
        <f t="shared" ref="D5:D25" si="1">IF(OR(ISBLANK(A5),J5="x"),"",-(A5-1)-$B$3)</f>
        <v>0.47815000000000002</v>
      </c>
      <c r="E5" s="39">
        <f t="shared" ref="E5:E25" si="2">IF(OR(ISBLANK(A5),J5="x"),"",-1/B5)</f>
        <v>-0.1</v>
      </c>
      <c r="F5" s="38">
        <f t="shared" ref="F5:F25" ca="1" si="3">IF(OR(ISBLANK(A5),J5="x"),"",1-(D5/$L$7))</f>
        <v>-8.4446277307753892E-2</v>
      </c>
      <c r="G5" s="38">
        <f ca="1">IF(OR(ISBLANK(A5),J5="x"),"",-(F5-1))</f>
        <v>1.0844462773077539</v>
      </c>
      <c r="H5" s="74">
        <f t="shared" ref="H5:H25" ca="1" si="4">IF(OR(ISBLANK(A5),J5="x"),"",-1/($R$7+$R$6*F5*100))</f>
        <v>-2.591760674735931</v>
      </c>
      <c r="I5" s="74">
        <f ca="1">IF(OR(ISBLANK(A5),J5="x"),"",E5-H5)</f>
        <v>2.4917606747359309</v>
      </c>
      <c r="J5" s="25" t="s">
        <v>91</v>
      </c>
      <c r="K5" s="109" t="s">
        <v>102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9.9849999999999994E-2</v>
      </c>
      <c r="B6" s="37">
        <v>5</v>
      </c>
      <c r="C6" s="36">
        <f t="shared" si="0"/>
        <v>0.90015000000000001</v>
      </c>
      <c r="D6" s="38">
        <f t="shared" si="1"/>
        <v>0.45924999999999999</v>
      </c>
      <c r="E6" s="39">
        <f t="shared" si="2"/>
        <v>-0.2</v>
      </c>
      <c r="F6" s="38">
        <f t="shared" ca="1" si="3"/>
        <v>-4.1580995197293635E-2</v>
      </c>
      <c r="G6" s="38">
        <f t="shared" ref="G6:G25" ca="1" si="5">IF(OR(ISBLANK(A6),J6="x"),"",-(F6-1))</f>
        <v>1.0415809951972936</v>
      </c>
      <c r="H6" s="74">
        <f t="shared" ca="1" si="4"/>
        <v>-2.7310010918747651</v>
      </c>
      <c r="I6" s="74">
        <f t="shared" ref="I6:I25" ca="1" si="6">IF(OR(ISBLANK(A6),J6="x"),"",E6-H6)</f>
        <v>2.531001091874765</v>
      </c>
      <c r="J6" s="25" t="s">
        <v>91</v>
      </c>
      <c r="K6" s="109" t="s">
        <v>106</v>
      </c>
      <c r="L6" s="31">
        <f ca="1">STDEV(INDIRECT("E"&amp;K5):INDIRECT("E"&amp;K6))/STDEV(INDIRECT("D"&amp;K5):INDIRECT("D"&amp;K6))</f>
        <v>59.335565358544478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-4.5892620789308239E-3</v>
      </c>
      <c r="S6" s="7" t="s">
        <v>50</v>
      </c>
      <c r="U6" s="7"/>
    </row>
    <row r="7" spans="1:28" ht="17.25" customHeight="1">
      <c r="A7" s="92">
        <v>0.11080000000000001</v>
      </c>
      <c r="B7" s="93">
        <v>5</v>
      </c>
      <c r="C7" s="92">
        <f t="shared" si="0"/>
        <v>0.88919999999999999</v>
      </c>
      <c r="D7" s="94">
        <f t="shared" si="1"/>
        <v>0.44829999999999998</v>
      </c>
      <c r="E7" s="95">
        <f t="shared" si="2"/>
        <v>-0.2</v>
      </c>
      <c r="F7" s="94">
        <f t="shared" ca="1" si="3"/>
        <v>-1.6746347625360425E-2</v>
      </c>
      <c r="G7" s="94">
        <f t="shared" ca="1" si="5"/>
        <v>1.0167463476253604</v>
      </c>
      <c r="H7" s="96">
        <f t="shared" ca="1" si="4"/>
        <v>-2.8187369823430397</v>
      </c>
      <c r="I7" s="96">
        <f t="shared" ca="1" si="6"/>
        <v>2.6187369823430395</v>
      </c>
      <c r="J7" s="25" t="s">
        <v>91</v>
      </c>
      <c r="K7" s="110" t="s">
        <v>98</v>
      </c>
      <c r="L7" s="34">
        <f ca="1">AVERAGE(INDIRECT("D"&amp;K5):INDIRECT("D"&amp;K6))-(1/L6)*AVERAGE(INDIRECT("E"&amp;K5):INDIRECT("E"&amp;K6))</f>
        <v>0.44091626298635567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0.34708348463039124</v>
      </c>
      <c r="S7" s="21" t="s">
        <v>71</v>
      </c>
      <c r="U7" s="21"/>
    </row>
    <row r="8" spans="1:28" ht="17.25" customHeight="1">
      <c r="A8" s="36">
        <v>0.11980000000000002</v>
      </c>
      <c r="B8" s="37">
        <v>4.5454545454545459</v>
      </c>
      <c r="C8" s="36">
        <f t="shared" si="0"/>
        <v>0.88019999999999998</v>
      </c>
      <c r="D8" s="38">
        <f t="shared" si="1"/>
        <v>0.43929999999999997</v>
      </c>
      <c r="E8" s="39">
        <f t="shared" si="2"/>
        <v>-0.21999999999999997</v>
      </c>
      <c r="F8" s="38">
        <f t="shared" ca="1" si="3"/>
        <v>3.6656914748588454E-3</v>
      </c>
      <c r="G8" s="38">
        <f t="shared" ca="1" si="5"/>
        <v>0.99633430852514115</v>
      </c>
      <c r="H8" s="71">
        <f t="shared" ca="1" si="4"/>
        <v>-2.8951838964655487</v>
      </c>
      <c r="I8" s="71">
        <f t="shared" ca="1" si="6"/>
        <v>2.6751838964655485</v>
      </c>
      <c r="J8" s="25"/>
      <c r="K8" s="110" t="s">
        <v>105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0.12605</v>
      </c>
      <c r="B9" s="37">
        <v>2.3809523809523809</v>
      </c>
      <c r="C9" s="36">
        <f t="shared" si="0"/>
        <v>0.87395</v>
      </c>
      <c r="D9" s="38">
        <f t="shared" si="1"/>
        <v>0.43304999999999999</v>
      </c>
      <c r="E9" s="39">
        <f t="shared" si="2"/>
        <v>-0.42</v>
      </c>
      <c r="F9" s="38">
        <f t="shared" ca="1" si="3"/>
        <v>1.7840718627788799E-2</v>
      </c>
      <c r="G9" s="38">
        <f t="shared" ca="1" si="5"/>
        <v>0.9821592813722112</v>
      </c>
      <c r="H9" s="71">
        <f t="shared" ca="1" si="4"/>
        <v>-2.9507585270353083</v>
      </c>
      <c r="I9" s="71">
        <f t="shared" ca="1" si="6"/>
        <v>2.5307585270353083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0.13224999999999998</v>
      </c>
      <c r="B10" s="40">
        <v>1.25</v>
      </c>
      <c r="C10" s="32">
        <f t="shared" si="0"/>
        <v>0.86775000000000002</v>
      </c>
      <c r="D10" s="41">
        <f t="shared" si="1"/>
        <v>0.42685000000000001</v>
      </c>
      <c r="E10" s="42">
        <f t="shared" si="2"/>
        <v>-0.8</v>
      </c>
      <c r="F10" s="41">
        <f t="shared" ca="1" si="3"/>
        <v>3.1902345563495249E-2</v>
      </c>
      <c r="G10" s="41">
        <f t="shared" ca="1" si="5"/>
        <v>0.96809765443650475</v>
      </c>
      <c r="H10" s="71">
        <f t="shared" ca="1" si="4"/>
        <v>-3.0080375169315809</v>
      </c>
      <c r="I10" s="71">
        <f t="shared" ca="1" si="6"/>
        <v>2.2080375169315811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0.13644999999999996</v>
      </c>
      <c r="B11" s="40">
        <v>1.0204081632653061</v>
      </c>
      <c r="C11" s="32">
        <f t="shared" si="0"/>
        <v>0.86355000000000004</v>
      </c>
      <c r="D11" s="41">
        <f t="shared" si="1"/>
        <v>0.42265000000000003</v>
      </c>
      <c r="E11" s="42">
        <f t="shared" si="2"/>
        <v>-0.98</v>
      </c>
      <c r="F11" s="41">
        <f t="shared" ca="1" si="3"/>
        <v>4.1427963810264146E-2</v>
      </c>
      <c r="G11" s="41">
        <f t="shared" ca="1" si="5"/>
        <v>0.95857203618973585</v>
      </c>
      <c r="H11" s="27">
        <f t="shared" ca="1" si="4"/>
        <v>-3.0481196935733972</v>
      </c>
      <c r="I11" s="27">
        <f t="shared" ca="1" si="6"/>
        <v>2.0681196935733972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0.14155000000000006</v>
      </c>
      <c r="B12" s="40">
        <v>0.68965517241379315</v>
      </c>
      <c r="C12" s="32">
        <f t="shared" si="0"/>
        <v>0.85844999999999994</v>
      </c>
      <c r="D12" s="41">
        <f t="shared" si="1"/>
        <v>0.41754999999999992</v>
      </c>
      <c r="E12" s="42">
        <f t="shared" si="2"/>
        <v>-1.45</v>
      </c>
      <c r="F12" s="41">
        <f t="shared" ca="1" si="3"/>
        <v>5.2994785967055202E-2</v>
      </c>
      <c r="G12" s="41">
        <f t="shared" ca="1" si="5"/>
        <v>0.9470052140329448</v>
      </c>
      <c r="H12" s="27">
        <f t="shared" ca="1" si="4"/>
        <v>-3.0982505906123907</v>
      </c>
      <c r="I12" s="27">
        <f t="shared" ca="1" si="6"/>
        <v>1.6482505906123908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0.1502</v>
      </c>
      <c r="B13" s="40">
        <v>0.52631578947368418</v>
      </c>
      <c r="C13" s="32">
        <f t="shared" si="0"/>
        <v>0.8498</v>
      </c>
      <c r="D13" s="41">
        <f t="shared" si="1"/>
        <v>0.40889999999999999</v>
      </c>
      <c r="E13" s="42">
        <f t="shared" si="2"/>
        <v>-1.9000000000000001</v>
      </c>
      <c r="F13" s="41">
        <f t="shared" ca="1" si="3"/>
        <v>7.2613023546710176E-2</v>
      </c>
      <c r="G13" s="41">
        <f t="shared" ca="1" si="5"/>
        <v>0.92738697645328982</v>
      </c>
      <c r="H13" s="27">
        <f t="shared" ca="1" si="4"/>
        <v>-3.1871548471429438</v>
      </c>
      <c r="I13" s="27">
        <f t="shared" ca="1" si="6"/>
        <v>1.2871548471429437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0.1542</v>
      </c>
      <c r="B14" s="40">
        <v>0.48780487804878053</v>
      </c>
      <c r="C14" s="32">
        <f t="shared" si="0"/>
        <v>0.8458</v>
      </c>
      <c r="D14" s="41">
        <f t="shared" si="1"/>
        <v>0.40489999999999998</v>
      </c>
      <c r="E14" s="42">
        <f t="shared" si="2"/>
        <v>-2.0499999999999998</v>
      </c>
      <c r="F14" s="41">
        <f t="shared" ca="1" si="3"/>
        <v>8.1685040924585284E-2</v>
      </c>
      <c r="G14" s="41">
        <f t="shared" ca="1" si="5"/>
        <v>0.91831495907541472</v>
      </c>
      <c r="H14" s="27">
        <f t="shared" ca="1" si="4"/>
        <v>-3.2300150720900831</v>
      </c>
      <c r="I14" s="27">
        <f t="shared" ca="1" si="6"/>
        <v>1.1800150720900833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0.15964999999999996</v>
      </c>
      <c r="B15" s="40">
        <v>0.4081632653061224</v>
      </c>
      <c r="C15" s="32">
        <f t="shared" si="0"/>
        <v>0.84035000000000004</v>
      </c>
      <c r="D15" s="32">
        <f t="shared" si="1"/>
        <v>0.39945000000000003</v>
      </c>
      <c r="E15" s="40">
        <f t="shared" si="2"/>
        <v>-2.4500000000000002</v>
      </c>
      <c r="F15" s="32">
        <f t="shared" ca="1" si="3"/>
        <v>9.4045664601940193E-2</v>
      </c>
      <c r="G15" s="32">
        <f t="shared" ca="1" si="5"/>
        <v>0.90595433539805981</v>
      </c>
      <c r="H15" s="35">
        <f t="shared" ca="1" si="4"/>
        <v>-3.2903020566542041</v>
      </c>
      <c r="I15" s="35">
        <f t="shared" ca="1" si="6"/>
        <v>0.84030205665420388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0.16569999999999996</v>
      </c>
      <c r="B16" s="40">
        <v>0.33444816053511706</v>
      </c>
      <c r="C16" s="32">
        <f t="shared" si="0"/>
        <v>0.83430000000000004</v>
      </c>
      <c r="D16" s="41">
        <f t="shared" si="1"/>
        <v>0.39340000000000003</v>
      </c>
      <c r="E16" s="42">
        <f t="shared" si="2"/>
        <v>-2.99</v>
      </c>
      <c r="F16" s="41">
        <f t="shared" ca="1" si="3"/>
        <v>0.10776709088597636</v>
      </c>
      <c r="G16" s="41">
        <f t="shared" ca="1" si="5"/>
        <v>0.89223290911402364</v>
      </c>
      <c r="H16" s="27">
        <f t="shared" ca="1" si="4"/>
        <v>-3.3599176482771411</v>
      </c>
      <c r="I16" s="27">
        <f t="shared" ca="1" si="6"/>
        <v>0.36991764827714091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43">
        <v>0.17254999999999998</v>
      </c>
      <c r="B17" s="89">
        <v>0.31746031746031744</v>
      </c>
      <c r="C17" s="43">
        <f t="shared" si="0"/>
        <v>0.82745000000000002</v>
      </c>
      <c r="D17" s="44">
        <f t="shared" si="1"/>
        <v>0.38655</v>
      </c>
      <c r="E17" s="90">
        <f t="shared" si="2"/>
        <v>-3.1500000000000004</v>
      </c>
      <c r="F17" s="44">
        <f t="shared" ca="1" si="3"/>
        <v>0.12330292064558768</v>
      </c>
      <c r="G17" s="44">
        <f t="shared" ca="1" si="5"/>
        <v>0.87669707935441232</v>
      </c>
      <c r="H17" s="91">
        <f t="shared" ca="1" si="4"/>
        <v>-3.4423817586127932</v>
      </c>
      <c r="I17" s="91">
        <f t="shared" ca="1" si="6"/>
        <v>0.29238175861279281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0.17870000000000008</v>
      </c>
      <c r="B18" s="40">
        <v>0.29411764705882354</v>
      </c>
      <c r="C18" s="32">
        <f t="shared" si="0"/>
        <v>0.82129999999999992</v>
      </c>
      <c r="D18" s="41">
        <f t="shared" si="1"/>
        <v>0.3803999999999999</v>
      </c>
      <c r="E18" s="42">
        <f t="shared" si="2"/>
        <v>-3.4</v>
      </c>
      <c r="F18" s="41">
        <f t="shared" ca="1" si="3"/>
        <v>0.13725114736407096</v>
      </c>
      <c r="G18" s="41">
        <f t="shared" ca="1" si="5"/>
        <v>0.86274885263592904</v>
      </c>
      <c r="H18" s="27">
        <f t="shared" ca="1" si="4"/>
        <v>-3.5199451491646014</v>
      </c>
      <c r="I18" s="27">
        <f t="shared" ca="1" si="6"/>
        <v>0.11994514916460153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0.18514999999999993</v>
      </c>
      <c r="B19" s="40">
        <v>0.28169014084507044</v>
      </c>
      <c r="C19" s="32">
        <f t="shared" si="0"/>
        <v>0.81485000000000007</v>
      </c>
      <c r="D19" s="41">
        <f t="shared" si="1"/>
        <v>0.37395000000000006</v>
      </c>
      <c r="E19" s="42">
        <f t="shared" si="2"/>
        <v>-3.55</v>
      </c>
      <c r="F19" s="41">
        <f t="shared" ca="1" si="3"/>
        <v>0.15187977538589437</v>
      </c>
      <c r="G19" s="41">
        <f t="shared" ca="1" si="5"/>
        <v>0.84812022461410563</v>
      </c>
      <c r="H19" s="27">
        <f t="shared" ca="1" si="4"/>
        <v>-3.6051382199138908</v>
      </c>
      <c r="I19" s="27">
        <f t="shared" ca="1" si="6"/>
        <v>5.5138219913891007E-2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0.19480000000000008</v>
      </c>
      <c r="B20" s="40">
        <v>0.26666666666666666</v>
      </c>
      <c r="C20" s="32">
        <f t="shared" si="0"/>
        <v>0.80519999999999992</v>
      </c>
      <c r="D20" s="41">
        <f t="shared" si="1"/>
        <v>0.3642999999999999</v>
      </c>
      <c r="E20" s="42">
        <f t="shared" si="2"/>
        <v>-3.75</v>
      </c>
      <c r="F20" s="41">
        <f t="shared" ca="1" si="3"/>
        <v>0.17376601731001851</v>
      </c>
      <c r="G20" s="41">
        <f t="shared" ca="1" si="5"/>
        <v>0.82623398268998149</v>
      </c>
      <c r="H20" s="27">
        <f t="shared" ca="1" si="4"/>
        <v>-3.740587206287397</v>
      </c>
      <c r="I20" s="27">
        <f t="shared" ca="1" si="6"/>
        <v>-9.4127937126029515E-3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0.20910000000000006</v>
      </c>
      <c r="B21" s="40">
        <v>0.24691358024691359</v>
      </c>
      <c r="C21" s="32">
        <f t="shared" si="0"/>
        <v>0.79089999999999994</v>
      </c>
      <c r="D21" s="41">
        <f t="shared" si="1"/>
        <v>0.34999999999999992</v>
      </c>
      <c r="E21" s="42">
        <f t="shared" si="2"/>
        <v>-4.05</v>
      </c>
      <c r="F21" s="41">
        <f t="shared" ca="1" si="3"/>
        <v>0.20619847943592229</v>
      </c>
      <c r="G21" s="41">
        <f t="shared" ca="1" si="5"/>
        <v>0.79380152056407771</v>
      </c>
      <c r="H21" s="27">
        <f t="shared" ca="1" si="4"/>
        <v>-3.9611239704215633</v>
      </c>
      <c r="I21" s="27">
        <f t="shared" ca="1" si="6"/>
        <v>-8.8876029578436544E-2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>
        <v>0.22260000000000002</v>
      </c>
      <c r="B22" s="40">
        <v>0.22988505747126439</v>
      </c>
      <c r="C22" s="32">
        <f t="shared" si="0"/>
        <v>0.77739999999999998</v>
      </c>
      <c r="D22" s="41">
        <f t="shared" si="1"/>
        <v>0.33649999999999997</v>
      </c>
      <c r="E22" s="42">
        <f t="shared" si="2"/>
        <v>-4.3499999999999996</v>
      </c>
      <c r="F22" s="41">
        <f t="shared" ca="1" si="3"/>
        <v>0.23681653808625092</v>
      </c>
      <c r="G22" s="41">
        <f t="shared" ca="1" si="5"/>
        <v>0.76318346191374908</v>
      </c>
      <c r="H22" s="71">
        <f t="shared" ca="1" si="4"/>
        <v>-4.194592712244634</v>
      </c>
      <c r="I22" s="71">
        <f t="shared" ca="1" si="6"/>
        <v>-0.15540728775536561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>
        <v>0.23414999999999997</v>
      </c>
      <c r="B23" s="40">
        <v>0.21978021978021978</v>
      </c>
      <c r="C23" s="32">
        <f t="shared" si="0"/>
        <v>0.76585000000000003</v>
      </c>
      <c r="D23" s="41">
        <f t="shared" si="1"/>
        <v>0.32495000000000002</v>
      </c>
      <c r="E23" s="42">
        <f t="shared" si="2"/>
        <v>-4.55</v>
      </c>
      <c r="F23" s="41">
        <f t="shared" ca="1" si="3"/>
        <v>0.26301198826486527</v>
      </c>
      <c r="G23" s="41">
        <f t="shared" ca="1" si="5"/>
        <v>0.73698801173513473</v>
      </c>
      <c r="H23" s="71">
        <f t="shared" ca="1" si="4"/>
        <v>-4.4173437416710435</v>
      </c>
      <c r="I23" s="71">
        <f t="shared" ca="1" si="6"/>
        <v>-0.13265625832895633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>
        <v>0.26954999999999996</v>
      </c>
      <c r="B24" s="40">
        <v>0.19047619047619047</v>
      </c>
      <c r="C24" s="32">
        <f t="shared" si="0"/>
        <v>0.73045000000000004</v>
      </c>
      <c r="D24" s="41">
        <f t="shared" si="1"/>
        <v>0.28955000000000003</v>
      </c>
      <c r="E24" s="42">
        <f t="shared" si="2"/>
        <v>-5.25</v>
      </c>
      <c r="F24" s="41">
        <f t="shared" ca="1" si="3"/>
        <v>0.34329934205906065</v>
      </c>
      <c r="G24" s="41">
        <f t="shared" ca="1" si="5"/>
        <v>0.65670065794093935</v>
      </c>
      <c r="H24" s="71">
        <f t="shared" ca="1" si="4"/>
        <v>-5.2760865447475318</v>
      </c>
      <c r="I24" s="71">
        <f t="shared" ca="1" si="6"/>
        <v>2.6086544747531804E-2</v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>
        <v>0.33584999999999998</v>
      </c>
      <c r="B25" s="13">
        <v>0.12658227848101264</v>
      </c>
      <c r="C25" s="12">
        <f t="shared" si="0"/>
        <v>0.66415000000000002</v>
      </c>
      <c r="D25" s="10">
        <f t="shared" si="1"/>
        <v>0.22325</v>
      </c>
      <c r="E25" s="14">
        <f t="shared" si="2"/>
        <v>-7.9000000000000012</v>
      </c>
      <c r="F25" s="10">
        <f t="shared" ca="1" si="3"/>
        <v>0.49366803009734173</v>
      </c>
      <c r="G25" s="10">
        <f t="shared" ca="1" si="5"/>
        <v>0.50633196990265827</v>
      </c>
      <c r="H25" s="77">
        <f t="shared" ca="1" si="4"/>
        <v>-8.2969451706232444</v>
      </c>
      <c r="I25" s="77">
        <f t="shared" ca="1" si="6"/>
        <v>0.39694517062324319</v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1.9828297906922108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4.7336786149414145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21.617775929686939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1.1930874136571927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1.0242421748394022</v>
      </c>
      <c r="I29" s="62">
        <f ca="1">IF(AND(COUNT(B7:B$25,F7:F$25)&gt;5,COUNT(D7:D$9,E7:E$9)&gt;5,ISNUMBER(SUM(RSQ(B7:B$25,F7:F$25),RSQ(E7:E$9,D7:D$9)))),SUM(RSQ(B7:B$25,F7:F$25),RSQ(E7:E$9,D7:D$9)),"")</f>
        <v>1.0557492355929821</v>
      </c>
      <c r="J29" s="64">
        <f ca="1">IF(AND(COUNT(B7:B$25,F7:F$25)&gt;5,COUNT(D6:D$9,E6:E$9)&gt;5,ISNUMBER(SUM(RSQ(B7:B$25,F7:F$25),RSQ(E6:E$9,D6:D$9)))),SUM(RSQ(B7:B$25,F7:F$25),RSQ(E6:E$9,D6:D$9)),"")</f>
        <v>0.8840088736857612</v>
      </c>
      <c r="K29" s="71"/>
      <c r="L29" s="34">
        <f ca="1">AVERAGE(INDIRECT("H"&amp;K5):INDIRECT("H"&amp;K6))-(1/L28)*AVERAGE(INDIRECT("I"&amp;K5):INDIRECT("I"&amp;K6))</f>
        <v>-3.4700055448643781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0.86742498912633004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1.1450587767488924</v>
      </c>
      <c r="B30" s="41">
        <f ca="1">IF(AND(COUNT(B8:B$25,F8:F$25)&gt;5,COUNT(D$5:D7,E$5:E7)&gt;5,ISNUMBER(SUM(RSQ(B8:B$25,F8:F$25),RSQ(E$5:E7,D$5:D7)))),SUM(RSQ(B8:B$25,F8:F$25),RSQ(E$5:E7,D$5:D7)),"")</f>
        <v>1.1474489279729265</v>
      </c>
      <c r="C30" s="66">
        <f ca="1">IF(AND(COUNT(B8:B$25,F8:F$25)&gt;5,COUNT(D$6:D8,E$6:E8)&gt;5,ISNUMBER(SUM(RSQ(B8:B$25,F8:F$25),RSQ(E$6:E8,D$6:D8)))),SUM(RSQ(B8:B$25,F8:F$25),RSQ(E$6:E8,D$6:D8)),"")</f>
        <v>0.97860368915513596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1.0101107499087156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1.0490064457349475</v>
      </c>
      <c r="B31" s="41">
        <f ca="1">IF(AND(COUNT(B9:B$25,F9:F$25)&gt;5,COUNT(D$5:D8,E$5:E8)&gt;5,ISNUMBER(SUM(RSQ(B9:B$25,F9:F$25),RSQ(E$5:E8,D$5:D8)))),SUM(RSQ(B9:B$25,F9:F$25),RSQ(E$5:E8,D$5:D8)),"")</f>
        <v>1.2152890929476641</v>
      </c>
      <c r="C31" s="66">
        <f ca="1">IF(AND(COUNT(B9:B$25,F9:F$25)&gt;5,COUNT(D$6:D9,E$6:E9)&gt;5,ISNUMBER(SUM(RSQ(B9:B$25,F9:F$25),RSQ(E$6:E9,D$6:D9)))),SUM(RSQ(B9:B$25,F9:F$25),RSQ(E$6:E9,D$6:D9)),"")</f>
        <v>0.90860070420026662</v>
      </c>
      <c r="D31" s="32">
        <f ca="1">IF(AND(COUNT(B9:B$25,F9:F$25)&gt;5,COUNT(D$6:D8,E$6:E8)&gt;5,ISNUMBER(SUM(RSQ(B9:B$25,F9:F$25),RSQ(E$6:E8,D$6:D8)))),SUM(RSQ(B9:B$25,F9:F$25),RSQ(E$6:E8,D$6:D8)),"")</f>
        <v>1.0488340053539076</v>
      </c>
      <c r="E31" s="66">
        <f ca="1">IF(AND(COUNT(B9:B$25,F9:F$25)&gt;5,COUNT(D$7:D9,E$7:E9)&gt;5,ISNUMBER(SUM(RSQ(B9:B$25,F9:F$25),RSQ(E$7:E9,D$7:D9)))),SUM(RSQ(B9:B$25,F9:F$25),RSQ(E$7:E9,D$7:D9)),"")</f>
        <v>1.0803410661074873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1.0712014680116919</v>
      </c>
      <c r="B32" s="41">
        <f ca="1">IF(AND(COUNT(B10:B$25,F10:F$25)&gt;5,COUNT(D$5:D9,E$5:E9)&gt;5,ISNUMBER(SUM(RSQ(B10:B$25,F10:F$25),RSQ(E$5:E9,D$5:D9)))),SUM(RSQ(B10:B$25,F10:F$25),RSQ(E$5:E9,D$5:D9)),"")</f>
        <v>1.1659597908599784</v>
      </c>
      <c r="C32" s="66">
        <f ca="1">IF(AND(COUNT(B10:B$25,F10:F$25)&gt;5,COUNT(D$6:D10,E$6:E10)&gt;5,ISNUMBER(SUM(RSQ(B10:B$25,F10:F$25),RSQ(E$6:E10,D$6:D10)))),SUM(RSQ(B10:B$25,F10:F$25),RSQ(E$6:E10,D$6:D10)),"")</f>
        <v>1.105831296068672</v>
      </c>
      <c r="D32" s="32">
        <f ca="1">IF(AND(COUNT(B10:B$25,F10:F$25)&gt;5,COUNT(D$6:D9,E$6:E9)&gt;5,ISNUMBER(SUM(RSQ(B10:B$25,F10:F$25),RSQ(E$6:E9,D$6:D9)))),SUM(RSQ(B10:B$25,F10:F$25),RSQ(E$6:E9,D$6:D9)),"")</f>
        <v>1.0255540493252975</v>
      </c>
      <c r="E32" s="66">
        <f ca="1">IF(AND(COUNT(B10:B$25,F10:F$25)&gt;5,COUNT(D$7:D10,E$7:E10)&gt;5,ISNUMBER(SUM(RSQ(B10:B$25,F10:F$25),RSQ(E$7:E10,D$7:D10)))),SUM(RSQ(B10:B$25,F10:F$25),RSQ(E$7:E10,D$7:D10)),"")</f>
        <v>1.2589426909393013</v>
      </c>
      <c r="F32" s="32">
        <f ca="1">IF(AND(COUNT(B10:B$25,F10:F$25)&gt;5,COUNT(D$7:D9,E$7:E9)&gt;5,ISNUMBER(SUM(RSQ(B10:B$25,F10:F$25),RSQ(E$7:E9,D$7:D9)))),SUM(RSQ(B10:B$25,F10:F$25),RSQ(E$7:E9,D$7:D9)),"")</f>
        <v>1.1972944112325181</v>
      </c>
      <c r="G32" s="66">
        <f ca="1">IF(AND(COUNT(B10:B$25,F10:F$25)&gt;5,COUNT(D$8:D10,E$8:E10)&gt;5,ISNUMBER(SUM(RSQ(B10:B$25,F10:F$25),RSQ(E$8:E10,D$8:D10)))),SUM(RSQ(B10:B$25,F10:F$25),RSQ(E$8:E10,D$8:D10)),"")</f>
        <v>1.4341755640461074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1.1671087240292921</v>
      </c>
      <c r="B33" s="41">
        <f ca="1">IF(AND(COUNT(B11:B$25,F11:F$25)&gt;5,COUNT(D$5:D10,E$5:E10)&gt;5,ISNUMBER(SUM(RSQ(B11:B$25,F11:F$25),RSQ(E$5:E10,D$5:D10)))),SUM(RSQ(B11:B$25,F11:F$25),RSQ(E$5:E10,D$5:D10)),"")</f>
        <v>1.1054199701549066</v>
      </c>
      <c r="C33" s="66">
        <f ca="1">IF(AND(COUNT(B11:B$25,F11:F$25)&gt;5,COUNT(D$6:D11,E$6:E11)&gt;5,ISNUMBER(SUM(RSQ(B11:B$25,F11:F$25),RSQ(E$6:E11,D$6:D11)))),SUM(RSQ(B11:B$25,F11:F$25),RSQ(E$6:E11,D$6:D11)),"")</f>
        <v>1.2391694061843526</v>
      </c>
      <c r="D33" s="32">
        <f ca="1">IF(AND(COUNT(B11:B$25,F11:F$25)&gt;5,COUNT(D$6:D10,E$6:E10)&gt;5,ISNUMBER(SUM(RSQ(B11:B$25,F11:F$25),RSQ(E$6:E10,D$6:D10)))),SUM(RSQ(B11:B$25,F11:F$25),RSQ(E$6:E10,D$6:D10)),"")</f>
        <v>1.1400497982118867</v>
      </c>
      <c r="E33" s="66">
        <f ca="1">IF(AND(COUNT(B11:B$25,F11:F$25)&gt;5,COUNT(D$7:D11,E$7:E11)&gt;5,ISNUMBER(SUM(RSQ(B11:B$25,F11:F$25),RSQ(E$7:E11,D$7:D11)))),SUM(RSQ(B11:B$25,F11:F$25),RSQ(E$7:E11,D$7:D11)),"")</f>
        <v>1.3686874079221152</v>
      </c>
      <c r="F33" s="32">
        <f ca="1">IF(AND(COUNT(B11:B$25,F11:F$25)&gt;5,COUNT(D$7:D10,E$7:E10)&gt;5,ISNUMBER(SUM(RSQ(B11:B$25,F11:F$25),RSQ(E$7:E10,D$7:D10)))),SUM(RSQ(B11:B$25,F11:F$25),RSQ(E$7:E10,D$7:D10)),"")</f>
        <v>1.293161193082516</v>
      </c>
      <c r="G33" s="66">
        <f ca="1">IF(AND(COUNT(B11:B$25,F11:F$25)&gt;5,COUNT(D$8:D11,E$8:E11)&gt;5,ISNUMBER(SUM(RSQ(B11:B$25,F11:F$25),RSQ(E$8:E11,D$8:D11)))),SUM(RSQ(B11:B$25,F11:F$25),RSQ(E$8:E11,D$8:D11)),"")</f>
        <v>1.4847405650686609</v>
      </c>
      <c r="H33" s="32">
        <f ca="1">IF(AND(COUNT(B11:B$25,F11:F$25)&gt;5,COUNT(D$8:D10,E$8:E10)&gt;5,ISNUMBER(SUM(RSQ(B11:B$25,F11:F$25),RSQ(E$8:E10,D$8:D10)))),SUM(RSQ(B11:B$25,F11:F$25),RSQ(E$8:E10,D$8:D10)),"")</f>
        <v>1.468394066189322</v>
      </c>
      <c r="I33" s="66">
        <f ca="1">IF(AND(COUNT(B11:B$25,F11:F$25)&gt;5,COUNT(D$9:D11,E$9:E11)&gt;5,ISNUMBER(SUM(RSQ(B11:B$25,F11:F$25),RSQ(E$9:E11,D$9:D11)))),SUM(RSQ(B11:B$25,F11:F$25),RSQ(E$9:E11,D$9:D11)),"")</f>
        <v>1.4917284381551013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1.3012688034529649</v>
      </c>
      <c r="B34" s="41">
        <f ca="1">IF(AND(COUNT(B12:B$25,F12:F$25)&gt;5,COUNT(D$5:D11,E$5:E11)&gt;5,ISNUMBER(SUM(RSQ(B12:B$25,F12:F$25),RSQ(E$5:E11,D$5:D11)))),SUM(RSQ(B12:B$25,F12:F$25),RSQ(E$5:E11,D$5:D11)),"")</f>
        <v>1.2946362379151308</v>
      </c>
      <c r="C34" s="66">
        <f ca="1">IF(AND(COUNT(B12:B$25,F12:F$25)&gt;5,COUNT(D$6:D12,E$6:E12)&gt;5,ISNUMBER(SUM(RSQ(B12:B$25,F12:F$25),RSQ(E$6:E12,D$6:D12)))),SUM(RSQ(B12:B$25,F12:F$25),RSQ(E$6:E12,D$6:D12)),"")</f>
        <v>1.3919801778309884</v>
      </c>
      <c r="D34" s="32">
        <f ca="1">IF(AND(COUNT(B12:B$25,F12:F$25)&gt;5,COUNT(D$6:D11,E$6:E11)&gt;5,ISNUMBER(SUM(RSQ(B12:B$25,F12:F$25),RSQ(E$6:E11,D$6:D11)))),SUM(RSQ(B12:B$25,F12:F$25),RSQ(E$6:E11,D$6:D11)),"")</f>
        <v>1.3666969200701913</v>
      </c>
      <c r="E34" s="66">
        <f ca="1">IF(AND(COUNT(B12:B$25,F12:F$25)&gt;5,COUNT(D$7:D12,E$7:E12)&gt;5,ISNUMBER(SUM(RSQ(B12:B$25,F12:F$25),RSQ(E$7:E12,D$7:D12)))),SUM(RSQ(B12:B$25,F12:F$25),RSQ(E$7:E12,D$7:D12)),"")</f>
        <v>1.5041560241094789</v>
      </c>
      <c r="F34" s="32">
        <f ca="1">IF(AND(COUNT(B12:B$25,F12:F$25)&gt;5,COUNT(D$7:D11,E$7:E11)&gt;5,ISNUMBER(SUM(RSQ(B12:B$25,F12:F$25),RSQ(E$7:E11,D$7:D11)))),SUM(RSQ(B12:B$25,F12:F$25),RSQ(E$7:E11,D$7:D11)),"")</f>
        <v>1.4962149218079539</v>
      </c>
      <c r="G34" s="66">
        <f ca="1">IF(AND(COUNT(B12:B$25,F12:F$25)&gt;5,COUNT(D$8:D12,E$8:E12)&gt;5,ISNUMBER(SUM(RSQ(B12:B$25,F12:F$25),RSQ(E$8:E12,D$8:D12)))),SUM(RSQ(B12:B$25,F12:F$25),RSQ(E$8:E12,D$8:D12)),"")</f>
        <v>1.5962159526352522</v>
      </c>
      <c r="H34" s="32">
        <f ca="1">IF(AND(COUNT(B12:B$25,F12:F$25)&gt;5,COUNT(D$8:D11,E$8:E11)&gt;5,ISNUMBER(SUM(RSQ(B12:B$25,F12:F$25),RSQ(E$8:E11,D$8:D11)))),SUM(RSQ(B12:B$25,F12:F$25),RSQ(E$8:E11,D$8:D11)),"")</f>
        <v>1.6122680789544996</v>
      </c>
      <c r="I34" s="66">
        <f ca="1">IF(AND(COUNT(B12:B$25,F12:F$25)&gt;5,COUNT(D$9:D12,E$9:E12)&gt;5,ISNUMBER(SUM(RSQ(B12:B$25,F12:F$25),RSQ(E$9:E12,D$9:D12)))),SUM(RSQ(B12:B$25,F12:F$25),RSQ(E$9:E12,D$9:D12)),"")</f>
        <v>1.607670618630801</v>
      </c>
      <c r="J34" s="67">
        <f ca="1">IF(AND(COUNT(B12:B$25,F12:F$25)&gt;5,COUNT(D$9:D11,E$9:E11)&gt;5,ISNUMBER(SUM(RSQ(B12:B$25,F12:F$25),RSQ(E$9:E11,D$9:D11)))),SUM(RSQ(B12:B$25,F12:F$25),RSQ(E$9:E11,D$9:D11)),"")</f>
        <v>1.61925595204094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1.4313448479350037</v>
      </c>
      <c r="B35" s="41">
        <f ca="1">IF(AND(COUNT(B13:B$25,F13:F$25)&gt;5,COUNT(D$5:D12,E$5:E12)&gt;5,ISNUMBER(SUM(RSQ(B13:B$25,F13:F$25),RSQ(E$5:E12,D$5:D12)))),SUM(RSQ(B13:B$25,F13:F$25),RSQ(E$5:E12,D$5:D12)),"")</f>
        <v>1.3818301043645802</v>
      </c>
      <c r="C35" s="66">
        <f ca="1">IF(AND(COUNT(B13:B$25,F13:F$25)&gt;5,COUNT(D$6:D13,E$6:E13)&gt;5,ISNUMBER(SUM(RSQ(B13:B$25,F13:F$25),RSQ(E$6:E13,D$6:D13)))),SUM(RSQ(B13:B$25,F13:F$25),RSQ(E$6:E13,D$6:D13)),"")</f>
        <v>1.5327620876067707</v>
      </c>
      <c r="D35" s="32">
        <f ca="1">IF(AND(COUNT(B13:B$25,F13:F$25)&gt;5,COUNT(D$6:D12,E$6:E12)&gt;5,ISNUMBER(SUM(RSQ(B13:B$25,F13:F$25),RSQ(E$6:E12,D$6:D12)))),SUM(RSQ(B13:B$25,F13:F$25),RSQ(E$6:E12,D$6:D12)),"")</f>
        <v>1.4725414787426034</v>
      </c>
      <c r="E35" s="66">
        <f ca="1">IF(AND(COUNT(B13:B$25,F13:F$25)&gt;5,COUNT(D$7:D13,E$7:E13)&gt;5,ISNUMBER(SUM(RSQ(B13:B$25,F13:F$25),RSQ(E$7:E13,D$7:D13)))),SUM(RSQ(B13:B$25,F13:F$25),RSQ(E$7:E13,D$7:D13)),"")</f>
        <v>1.6283314844349981</v>
      </c>
      <c r="F35" s="32">
        <f ca="1">IF(AND(COUNT(B13:B$25,F13:F$25)&gt;5,COUNT(D$7:D12,E$7:E12)&gt;5,ISNUMBER(SUM(RSQ(B13:B$25,F13:F$25),RSQ(E$7:E12,D$7:D12)))),SUM(RSQ(B13:B$25,F13:F$25),RSQ(E$7:E12,D$7:D12)),"")</f>
        <v>1.584717325021094</v>
      </c>
      <c r="G35" s="66">
        <f ca="1">IF(AND(COUNT(B13:B$25,F13:F$25)&gt;5,COUNT(D$8:D13,E$8:E13)&gt;5,ISNUMBER(SUM(RSQ(B13:B$25,F13:F$25),RSQ(E$8:E13,D$8:D13)))),SUM(RSQ(B13:B$25,F13:F$25),RSQ(E$8:E13,D$8:D13)),"")</f>
        <v>1.6925308741620266</v>
      </c>
      <c r="H35" s="32">
        <f ca="1">IF(AND(COUNT(B13:B$25,F13:F$25)&gt;5,COUNT(D$8:D12,E$8:E12)&gt;5,ISNUMBER(SUM(RSQ(B13:B$25,F13:F$25),RSQ(E$8:E12,D$8:D12)))),SUM(RSQ(B13:B$25,F13:F$25),RSQ(E$8:E12,D$8:D12)),"")</f>
        <v>1.6767772535468675</v>
      </c>
      <c r="I35" s="66">
        <f ca="1">IF(AND(COUNT(B13:B$25,F13:F$25)&gt;5,COUNT(D$9:D13,E$9:E13)&gt;5,ISNUMBER(SUM(RSQ(B13:B$25,F13:F$25),RSQ(E$9:E13,D$9:D13)))),SUM(RSQ(B13:B$25,F13:F$25),RSQ(E$9:E13,D$9:D13)),"")</f>
        <v>1.6994365093185788</v>
      </c>
      <c r="J35" s="67">
        <f ca="1">IF(AND(COUNT(B13:B$25,F13:F$25)&gt;5,COUNT(D$9:D12,E$9:E12)&gt;5,ISNUMBER(SUM(RSQ(B13:B$25,F13:F$25),RSQ(E$9:E12,D$9:D12)))),SUM(RSQ(B13:B$25,F13:F$25),RSQ(E$9:E12,D$9:D12)),"")</f>
        <v>1.688231919542416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1.5175764084263959</v>
      </c>
      <c r="B36" s="41">
        <f ca="1">IF(AND(COUNT(B14:B$25,F14:F$25)&gt;5,COUNT(D$5:D13,E$5:E13)&gt;5,ISNUMBER(SUM(RSQ(B14:B$25,F14:F$25),RSQ(E$5:E13,D$5:D13)))),SUM(RSQ(B14:B$25,F14:F$25),RSQ(E$5:E13,D$5:D13)),"")</f>
        <v>1.4695155835334126</v>
      </c>
      <c r="C36" s="66">
        <f ca="1">IF(AND(COUNT(B14:B$25,F14:F$25)&gt;5,COUNT(D$6:D14,E$6:E14)&gt;5,ISNUMBER(SUM(RSQ(B14:B$25,F14:F$25),RSQ(E$6:E14,D$6:D14)))),SUM(RSQ(B14:B$25,F14:F$25),RSQ(E$6:E14,D$6:D14)),"")</f>
        <v>1.6134087867064069</v>
      </c>
      <c r="D36" s="32">
        <f ca="1">IF(AND(COUNT(B14:B$25,F14:F$25)&gt;5,COUNT(D$6:D13,E$6:E13)&gt;5,ISNUMBER(SUM(RSQ(B14:B$25,F14:F$25),RSQ(E$6:E13,D$6:D13)))),SUM(RSQ(B14:B$25,F14:F$25),RSQ(E$6:E13,D$6:D13)),"")</f>
        <v>1.5709328232051796</v>
      </c>
      <c r="E36" s="66">
        <f ca="1">IF(AND(COUNT(B14:B$25,F14:F$25)&gt;5,COUNT(D$7:D14,E$7:E14)&gt;5,ISNUMBER(SUM(RSQ(B14:B$25,F14:F$25),RSQ(E$7:E14,D$7:D14)))),SUM(RSQ(B14:B$25,F14:F$25),RSQ(E$7:E14,D$7:D14)),"")</f>
        <v>1.6908170398609341</v>
      </c>
      <c r="F36" s="32">
        <f ca="1">IF(AND(COUNT(B14:B$25,F14:F$25)&gt;5,COUNT(D$7:D13,E$7:E13)&gt;5,ISNUMBER(SUM(RSQ(B14:B$25,F14:F$25),RSQ(E$7:E13,D$7:D13)))),SUM(RSQ(B14:B$25,F14:F$25),RSQ(E$7:E13,D$7:D13)),"")</f>
        <v>1.666502220033407</v>
      </c>
      <c r="G36" s="66">
        <f ca="1">IF(AND(COUNT(B14:B$25,F14:F$25)&gt;5,COUNT(D$8:D14,E$8:E14)&gt;5,ISNUMBER(SUM(RSQ(B14:B$25,F14:F$25),RSQ(E$8:E14,D$8:D14)))),SUM(RSQ(B14:B$25,F14:F$25),RSQ(E$8:E14,D$8:D14)),"")</f>
        <v>1.7355969282247787</v>
      </c>
      <c r="H36" s="32">
        <f ca="1">IF(AND(COUNT(B14:B$25,F14:F$25)&gt;5,COUNT(D$8:D13,E$8:E13)&gt;5,ISNUMBER(SUM(RSQ(B14:B$25,F14:F$25),RSQ(E$8:E13,D$8:D13)))),SUM(RSQ(B14:B$25,F14:F$25),RSQ(E$8:E13,D$8:D13)),"")</f>
        <v>1.7307016097604357</v>
      </c>
      <c r="I36" s="66">
        <f ca="1">IF(AND(COUNT(B14:B$25,F14:F$25)&gt;5,COUNT(D$9:D14,E$9:E14)&gt;5,ISNUMBER(SUM(RSQ(B14:B$25,F14:F$25),RSQ(E$9:E14,D$9:D14)))),SUM(RSQ(B14:B$25,F14:F$25),RSQ(E$9:E14,D$9:D14)),"")</f>
        <v>1.7376174967613593</v>
      </c>
      <c r="J36" s="67">
        <f ca="1">IF(AND(COUNT(B14:B$25,F14:F$25)&gt;5,COUNT(D$9:D13,E$9:E13)&gt;5,ISNUMBER(SUM(RSQ(B14:B$25,F14:F$25),RSQ(E$9:E13,D$9:D13)))),SUM(RSQ(B14:B$25,F14:F$25),RSQ(E$9:E13,D$9:D13)),"")</f>
        <v>1.7376072449169877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1.6577628369760968</v>
      </c>
      <c r="B37" s="32">
        <f ca="1">IF(AND(COUNT(B15:B$25,F15:F$25)&gt;5,COUNT(D$5:D14,E$5:E14)&gt;5,ISNUMBER(SUM(RSQ(B15:B$25,F15:F$25),RSQ(E$5:E14,D$5:D14)))),SUM(RSQ(B15:B$25,F15:F$25),RSQ(E$5:E14,D$5:D14)),"")</f>
        <v>1.6253617757719274</v>
      </c>
      <c r="C37" s="66">
        <f ca="1">IF(AND(COUNT(B15:B$25,F15:F$25)&gt;5,COUNT(D$6:D15,E$6:E15)&gt;5,ISNUMBER(SUM(RSQ(B15:B$25,F15:F$25),RSQ(E$6:E15,D$6:D15)))),SUM(RSQ(B15:B$25,F15:F$25),RSQ(E$6:E15,D$6:D15)),"")</f>
        <v>1.7470661210576526</v>
      </c>
      <c r="D37" s="32">
        <f ca="1">IF(AND(COUNT(B15:B$25,F15:F$25)&gt;5,COUNT(D$6:D14,E$6:E14)&gt;5,ISNUMBER(SUM(RSQ(B15:B$25,F15:F$25),RSQ(E$6:E14,D$6:D14)))),SUM(RSQ(B15:B$25,F15:F$25),RSQ(E$6:E14,D$6:D14)),"")</f>
        <v>1.7211941540519384</v>
      </c>
      <c r="E37" s="66">
        <f ca="1">IF(AND(COUNT(B15:B$25,F15:F$25)&gt;5,COUNT(D$7:D15,E$7:E15)&gt;5,ISNUMBER(SUM(RSQ(B15:B$25,F15:F$25),RSQ(E$7:E15,D$7:D15)))),SUM(RSQ(B15:B$25,F15:F$25),RSQ(E$7:E15,D$7:D15)),"")</f>
        <v>1.8118404861387274</v>
      </c>
      <c r="F37" s="32">
        <f ca="1">IF(AND(COUNT(B15:B$25,F15:F$25)&gt;5,COUNT(D$7:D14,E$7:E14)&gt;5,ISNUMBER(SUM(RSQ(B15:B$25,F15:F$25),RSQ(E$7:E14,D$7:D14)))),SUM(RSQ(B15:B$25,F15:F$25),RSQ(E$7:E14,D$7:D14)),"")</f>
        <v>1.7986024072064657</v>
      </c>
      <c r="G37" s="66">
        <f ca="1">IF(AND(COUNT(B15:B$25,F15:F$25)&gt;5,COUNT(D$8:D15,E$8:E15)&gt;5,ISNUMBER(SUM(RSQ(B15:B$25,F15:F$25),RSQ(E$8:E15,D$8:D15)))),SUM(RSQ(B15:B$25,F15:F$25),RSQ(E$8:E15,D$8:D15)),"")</f>
        <v>1.8465889985917308</v>
      </c>
      <c r="H37" s="32">
        <f ca="1">IF(AND(COUNT(B15:B$25,F15:F$25)&gt;5,COUNT(D$8:D14,E$8:E14)&gt;5,ISNUMBER(SUM(RSQ(B15:B$25,F15:F$25),RSQ(E$8:E14,D$8:D14)))),SUM(RSQ(B15:B$25,F15:F$25),RSQ(E$8:E14,D$8:D14)),"")</f>
        <v>1.8433822955703103</v>
      </c>
      <c r="I37" s="66">
        <f ca="1">IF(AND(COUNT(B15:B$25,F15:F$25)&gt;5,COUNT(D$9:D15,E$9:E15)&gt;5,ISNUMBER(SUM(RSQ(B15:B$25,F15:F$25),RSQ(E$9:E15,D$9:D15)))),SUM(RSQ(B15:B$25,F15:F$25),RSQ(E$9:E15,D$9:D15)),"")</f>
        <v>1.8486377395552434</v>
      </c>
      <c r="J37" s="67">
        <f ca="1">IF(AND(COUNT(B15:B$25,F15:F$25)&gt;5,COUNT(D$9:D14,E$9:E14)&gt;5,ISNUMBER(SUM(RSQ(B15:B$25,F15:F$25),RSQ(E$9:E14,D$9:D14)))),SUM(RSQ(B15:B$25,F15:F$25),RSQ(E$9:E14,D$9:D14)),"")</f>
        <v>1.8454028641068909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1.7762939064300136</v>
      </c>
      <c r="B38" s="41">
        <f ca="1">IF(AND(COUNT(B16:B$25,F16:F$25)&gt;5,COUNT(D$5:D15,E$5:E15)&gt;5,ISNUMBER(SUM(RSQ(B16:B$25,F16:F$25),RSQ(E$5:E15,D$5:D15)))),SUM(RSQ(B16:B$25,F16:F$25),RSQ(E$5:E15,D$5:D15)),"")</f>
        <v>1.7567162037747317</v>
      </c>
      <c r="C38" s="66">
        <f ca="1">IF(AND(COUNT(B16:B$25,F16:F$25)&gt;5,COUNT(D$6:D16,E$6:E16)&gt;5,ISNUMBER(SUM(RSQ(B16:B$25,F16:F$25),RSQ(E$6:E16,D$6:D16)))),SUM(RSQ(B16:B$25,F16:F$25),RSQ(E$6:E16,D$6:D16)),"")</f>
        <v>1.8591847513780104</v>
      </c>
      <c r="D38" s="32">
        <f ca="1">IF(AND(COUNT(B16:B$25,F16:F$25)&gt;5,COUNT(D$6:D15,E$6:E15)&gt;5,ISNUMBER(SUM(RSQ(B16:B$25,F16:F$25),RSQ(E$6:E15,D$6:D15)))),SUM(RSQ(B16:B$25,F16:F$25),RSQ(E$6:E15,D$6:D15)),"")</f>
        <v>1.8460194878562874</v>
      </c>
      <c r="E38" s="66">
        <f ca="1">IF(AND(COUNT(B16:B$25,F16:F$25)&gt;5,COUNT(D$7:D16,E$7:E16)&gt;5,ISNUMBER(SUM(RSQ(B16:B$25,F16:F$25),RSQ(E$7:E16,D$7:D16)))),SUM(RSQ(B16:B$25,F16:F$25),RSQ(E$7:E16,D$7:D16)),"")</f>
        <v>1.9148023977500201</v>
      </c>
      <c r="F38" s="32">
        <f ca="1">IF(AND(COUNT(B16:B$25,F16:F$25)&gt;5,COUNT(D$7:D15,E$7:E15)&gt;5,ISNUMBER(SUM(RSQ(B16:B$25,F16:F$25),RSQ(E$7:E15,D$7:D15)))),SUM(RSQ(B16:B$25,F16:F$25),RSQ(E$7:E15,D$7:D15)),"")</f>
        <v>1.910793852937362</v>
      </c>
      <c r="G38" s="66">
        <f ca="1">IF(AND(COUNT(B16:B$25,F16:F$25)&gt;5,COUNT(D$8:D16,E$8:E16)&gt;5,ISNUMBER(SUM(RSQ(B16:B$25,F16:F$25),RSQ(E$8:E16,D$8:D16)))),SUM(RSQ(B16:B$25,F16:F$25),RSQ(E$8:E16,D$8:D16)),"")</f>
        <v>1.9437328711856519</v>
      </c>
      <c r="H38" s="32">
        <f ca="1">IF(AND(COUNT(B16:B$25,F16:F$25)&gt;5,COUNT(D$8:D15,E$8:E15)&gt;5,ISNUMBER(SUM(RSQ(B16:B$25,F16:F$25),RSQ(E$8:E15,D$8:D15)))),SUM(RSQ(B16:B$25,F16:F$25),RSQ(E$8:E15,D$8:D15)),"")</f>
        <v>1.9455423653903654</v>
      </c>
      <c r="I38" s="66">
        <f ca="1">IF(AND(COUNT(B16:B$25,F16:F$25)&gt;5,COUNT(D$9:D16,E$9:E16)&gt;5,ISNUMBER(SUM(RSQ(B16:B$25,F16:F$25),RSQ(E$9:E16,D$9:D16)))),SUM(RSQ(B16:B$25,F16:F$25),RSQ(E$9:E16,D$9:D16)),"")</f>
        <v>1.946052990796743</v>
      </c>
      <c r="J38" s="67">
        <f ca="1">IF(AND(COUNT(B16:B$25,F16:F$25)&gt;5,COUNT(D$9:D15,E$9:E15)&gt;5,ISNUMBER(SUM(RSQ(B16:B$25,F16:F$25),RSQ(E$9:E15,D$9:D15)))),SUM(RSQ(B16:B$25,F16:F$25),RSQ(E$9:E15,D$9:D15)),"")</f>
        <v>1.947591106353878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1.8202837725165337</v>
      </c>
      <c r="B39" s="32">
        <f ca="1">IF(AND(COUNT(B17:B$25,F17:F$25)&gt;5,COUNT(D$5:D16,E$5:E16)&gt;5,ISNUMBER(SUM(RSQ(B17:B$25,F17:F$25),RSQ(E$5:E16,D$5:D16)))),SUM(RSQ(B17:B$25,F17:F$25),RSQ(E$5:E16,D$5:D16)),"")</f>
        <v>1.7905097073607372</v>
      </c>
      <c r="C39" s="66">
        <f ca="1">IF(AND(COUNT(B17:B$25,F17:F$25)&gt;5,COUNT(D$6:D17,E$6:E17)&gt;5,ISNUMBER(SUM(RSQ(B17:B$25,F17:F$25),RSQ(E$6:E17,D$6:D17)))),SUM(RSQ(B17:B$25,F17:F$25),RSQ(E$6:E17,D$6:D17)),"")</f>
        <v>1.8938071066704385</v>
      </c>
      <c r="D39" s="32">
        <f ca="1">IF(AND(COUNT(B17:B$25,F17:F$25)&gt;5,COUNT(D$6:D16,E$6:E16)&gt;5,ISNUMBER(SUM(RSQ(B17:B$25,F17:F$25),RSQ(E$6:E16,D$6:D16)))),SUM(RSQ(B17:B$25,F17:F$25),RSQ(E$6:E16,D$6:D16)),"")</f>
        <v>1.873400552308734</v>
      </c>
      <c r="E39" s="66">
        <f ca="1">IF(AND(COUNT(B17:B$25,F17:F$25)&gt;5,COUNT(D$7:D17,E$7:E17)&gt;5,ISNUMBER(SUM(RSQ(B17:B$25,F17:F$25),RSQ(E$7:E17,D$7:D17)))),SUM(RSQ(B17:B$25,F17:F$25),RSQ(E$7:E17,D$7:D17)),"")</f>
        <v>1.9387670224641425</v>
      </c>
      <c r="F39" s="32">
        <f ca="1">IF(AND(COUNT(B17:B$25,F17:F$25)&gt;5,COUNT(D$7:D16,E$7:E16)&gt;5,ISNUMBER(SUM(RSQ(B17:B$25,F17:F$25),RSQ(E$7:E16,D$7:D16)))),SUM(RSQ(B17:B$25,F17:F$25),RSQ(E$7:E16,D$7:D16)),"")</f>
        <v>1.9290181986807438</v>
      </c>
      <c r="G39" s="66">
        <f ca="1">IF(AND(COUNT(B17:B$25,F17:F$25)&gt;5,COUNT(D$8:D17,E$8:E17)&gt;5,ISNUMBER(SUM(RSQ(B17:B$25,F17:F$25),RSQ(E$8:E17,D$8:D17)))),SUM(RSQ(B17:B$25,F17:F$25),RSQ(E$8:E17,D$8:D17)),"")</f>
        <v>1.9596703088518503</v>
      </c>
      <c r="H39" s="32">
        <f ca="1">IF(AND(COUNT(B17:B$25,F17:F$25)&gt;5,COUNT(D$8:D16,E$8:E16)&gt;5,ISNUMBER(SUM(RSQ(B17:B$25,F17:F$25),RSQ(E$8:E16,D$8:D16)))),SUM(RSQ(B17:B$25,F17:F$25),RSQ(E$8:E16,D$8:D16)),"")</f>
        <v>1.9579486721163755</v>
      </c>
      <c r="I39" s="66">
        <f ca="1">IF(AND(COUNT(B17:B$25,F17:F$25)&gt;5,COUNT(D$9:D17,E$9:E17)&gt;5,ISNUMBER(SUM(RSQ(B17:B$25,F17:F$25),RSQ(E$9:E17,D$9:D17)))),SUM(RSQ(B17:B$25,F17:F$25),RSQ(E$9:E17,D$9:D17)),"")</f>
        <v>1.9601680191834607</v>
      </c>
      <c r="J39" s="67">
        <f ca="1">IF(AND(COUNT(B17:B$25,F17:F$25)&gt;5,COUNT(D$9:D16,E$9:E16)&gt;5,ISNUMBER(SUM(RSQ(B17:B$25,F17:F$25),RSQ(E$9:E16,D$9:D16)))),SUM(RSQ(B17:B$25,F17:F$25),RSQ(E$9:E16,D$9:D16)),"")</f>
        <v>1.9602687917274666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1.862932203590113</v>
      </c>
      <c r="B40" s="41">
        <f ca="1">IF(AND(COUNT(B18:B$25,F18:F$25)&gt;5,COUNT(D$5:D17,E$5:E17)&gt;5,ISNUMBER(SUM(RSQ(B18:B$25,F18:F$25),RSQ(E$5:E17,D$5:D17)))),SUM(RSQ(B18:B$25,F18:F$25),RSQ(E$5:E17,D$5:D17)),"")</f>
        <v>1.838166390329909</v>
      </c>
      <c r="C40" s="66">
        <f ca="1">IF(AND(COUNT(B18:B$25,F18:F$25)&gt;5,COUNT(D$6:D18,E$6:E18)&gt;5,ISNUMBER(SUM(RSQ(B18:B$25,F18:F$25),RSQ(E$6:E18,D$6:D18)))),SUM(RSQ(B18:B$25,F18:F$25),RSQ(E$6:E18,D$6:D18)),"")</f>
        <v>1.9269586697394048</v>
      </c>
      <c r="D40" s="32">
        <f ca="1">IF(AND(COUNT(B18:B$25,F18:F$25)&gt;5,COUNT(D$6:D17,E$6:E17)&gt;5,ISNUMBER(SUM(RSQ(B18:B$25,F18:F$25),RSQ(E$6:E17,D$6:D17)))),SUM(RSQ(B18:B$25,F18:F$25),RSQ(E$6:E17,D$6:D17)),"")</f>
        <v>1.9116897244838136</v>
      </c>
      <c r="E40" s="66">
        <f ca="1">IF(AND(COUNT(B18:B$25,F18:F$25)&gt;5,COUNT(D$7:D18,E$7:E18)&gt;5,ISNUMBER(SUM(RSQ(B18:B$25,F18:F$25),RSQ(E$7:E18,D$7:D18)))),SUM(RSQ(B18:B$25,F18:F$25),RSQ(E$7:E18,D$7:D18)),"")</f>
        <v>1.9628618031174296</v>
      </c>
      <c r="F40" s="32">
        <f ca="1">IF(AND(COUNT(B18:B$25,F18:F$25)&gt;5,COUNT(D$7:D17,E$7:E17)&gt;5,ISNUMBER(SUM(RSQ(B18:B$25,F18:F$25),RSQ(E$7:E17,D$7:D17)))),SUM(RSQ(B18:B$25,F18:F$25),RSQ(E$7:E17,D$7:D17)),"")</f>
        <v>1.9566496402775178</v>
      </c>
      <c r="G40" s="66">
        <f ca="1">IF(AND(COUNT(B18:B$25,F18:F$25)&gt;5,COUNT(D$8:D18,E$8:E18)&gt;5,ISNUMBER(SUM(RSQ(B18:B$25,F18:F$25),RSQ(E$8:E18,D$8:D18)))),SUM(RSQ(B18:B$25,F18:F$25),RSQ(E$8:E18,D$8:D18)),"")</f>
        <v>1.9775237520163973</v>
      </c>
      <c r="H40" s="32">
        <f ca="1">IF(AND(COUNT(B18:B$25,F18:F$25)&gt;5,COUNT(D$8:D17,E$8:E17)&gt;5,ISNUMBER(SUM(RSQ(B18:B$25,F18:F$25),RSQ(E$8:E17,D$8:D17)))),SUM(RSQ(B18:B$25,F18:F$25),RSQ(E$8:E17,D$8:D17)),"")</f>
        <v>1.9775529266652252</v>
      </c>
      <c r="I40" s="66">
        <f ca="1">IF(AND(COUNT(B18:B$25,F18:F$25)&gt;5,COUNT(D$9:D18,E$9:E18)&gt;5,ISNUMBER(SUM(RSQ(B18:B$25,F18:F$25),RSQ(E$9:E18,D$9:D18)))),SUM(RSQ(B18:B$25,F18:F$25),RSQ(E$9:E18,D$9:D18)),"")</f>
        <v>1.9765733874882443</v>
      </c>
      <c r="J40" s="67">
        <f ca="1">IF(AND(COUNT(B18:B$25,F18:F$25)&gt;5,COUNT(D$9:D17,E$9:E17)&gt;5,ISNUMBER(SUM(RSQ(B18:B$25,F18:F$25),RSQ(E$9:E17,D$9:D17)))),SUM(RSQ(B18:B$25,F18:F$25),RSQ(E$9:E17,D$9:D17)),"")</f>
        <v>1.9780506369968358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1.8882687181379065</v>
      </c>
      <c r="B41" s="41">
        <f ca="1">IF(AND(COUNT(B19:B$25,F19:F$25)&gt;5,COUNT(D$5:D18,E$5:E18)&gt;5,ISNUMBER(SUM(RSQ(B19:B$25,F19:F$25),RSQ(E$5:E18,D$5:D18)))),SUM(RSQ(B19:B$25,F19:F$25),RSQ(E$5:E18,D$5:D18)),"")</f>
        <v>1.8678976531828213</v>
      </c>
      <c r="C41" s="66">
        <f ca="1">IF(AND(COUNT(B19:B$25,F19:F$25)&gt;5,COUNT(D$6:D19,E$6:E19)&gt;5,ISNUMBER(SUM(RSQ(B19:B$25,F19:F$25),RSQ(E$6:E19,D$6:D19)))),SUM(RSQ(B19:B$25,F19:F$25),RSQ(E$6:E19,D$6:D19)),"")</f>
        <v>1.9423544199690443</v>
      </c>
      <c r="D41" s="32">
        <f ca="1">IF(AND(COUNT(B19:B$25,F19:F$25)&gt;5,COUNT(D$6:D18,E$6:E18)&gt;5,ISNUMBER(SUM(RSQ(B19:B$25,F19:F$25),RSQ(E$6:E18,D$6:D18)))),SUM(RSQ(B19:B$25,F19:F$25),RSQ(E$6:E18,D$6:D18)),"")</f>
        <v>1.9319241193321131</v>
      </c>
      <c r="E41" s="66">
        <f ca="1">IF(AND(COUNT(B19:B$25,F19:F$25)&gt;5,COUNT(D$7:D19,E$7:E19)&gt;5,ISNUMBER(SUM(RSQ(B19:B$25,F19:F$25),RSQ(E$7:E19,D$7:D19)))),SUM(RSQ(B19:B$25,F19:F$25),RSQ(E$7:E19,D$7:D19)),"")</f>
        <v>1.9697502711317889</v>
      </c>
      <c r="F41" s="32">
        <f ca="1">IF(AND(COUNT(B19:B$25,F19:F$25)&gt;5,COUNT(D$7:D18,E$7:E18)&gt;5,ISNUMBER(SUM(RSQ(B19:B$25,F19:F$25),RSQ(E$7:E18,D$7:D18)))),SUM(RSQ(B19:B$25,F19:F$25),RSQ(E$7:E18,D$7:D18)),"")</f>
        <v>1.9678272527101375</v>
      </c>
      <c r="G41" s="66">
        <f ca="1">IF(AND(COUNT(B19:B$25,F19:F$25)&gt;5,COUNT(D$8:D19,E$8:E19)&gt;5,ISNUMBER(SUM(RSQ(B19:B$25,F19:F$25),RSQ(E$8:E19,D$8:D19)))),SUM(RSQ(B19:B$25,F19:F$25),RSQ(E$8:E19,D$8:D19)),"")</f>
        <v>1.9785661839570785</v>
      </c>
      <c r="H41" s="32">
        <f ca="1">IF(AND(COUNT(B19:B$25,F19:F$25)&gt;5,COUNT(D$8:D18,E$8:E18)&gt;5,ISNUMBER(SUM(RSQ(B19:B$25,F19:F$25),RSQ(E$8:E18,D$8:D18)))),SUM(RSQ(B19:B$25,F19:F$25),RSQ(E$8:E18,D$8:D18)),"")</f>
        <v>1.9824892016091051</v>
      </c>
      <c r="I41" s="66">
        <f ca="1">IF(AND(COUNT(B19:B$25,F19:F$25)&gt;5,COUNT(D$9:D19,E$9:E19)&gt;5,ISNUMBER(SUM(RSQ(B19:B$25,F19:F$25),RSQ(E$9:E19,D$9:D19)))),SUM(RSQ(B19:B$25,F19:F$25),RSQ(E$9:E19,D$9:D19)),"")</f>
        <v>1.9756294320810524</v>
      </c>
      <c r="J41" s="67">
        <f ca="1">IF(AND(COUNT(B19:B$25,F19:F$25)&gt;5,COUNT(D$9:D18,E$9:E18)&gt;5,ISNUMBER(SUM(RSQ(B19:B$25,F19:F$25),RSQ(E$9:E18,D$9:D18)))),SUM(RSQ(B19:B$25,F19:F$25),RSQ(E$9:E18,D$9:D18)),"")</f>
        <v>1.9815388370809526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>
        <f ca="1">IF(AND(COUNT(B20:B$25,F20:F$25)&gt;5,COUNT(D$5:D20,E$5:E20)&gt;5,ISNUMBER(SUM(RSQ(B20:B$25,F20:F$25),RSQ(E$5:E20,D$5:D20)))),SUM(RSQ(B20:B$25,F20:F$25),RSQ(E$5:E20,D$5:D20)),"")</f>
        <v>1.908884004893004</v>
      </c>
      <c r="B42" s="41">
        <f ca="1">IF(AND(COUNT(B20:B$25,F20:F$25)&gt;5,COUNT(D$5:D19,E$5:E19)&gt;5,ISNUMBER(SUM(RSQ(B20:B$25,F20:F$25),RSQ(E$5:E19,D$5:D19)))),SUM(RSQ(B20:B$25,F20:F$25),RSQ(E$5:E19,D$5:D19)),"")</f>
        <v>1.8925323248730388</v>
      </c>
      <c r="C42" s="66">
        <f ca="1">IF(AND(COUNT(B20:B$25,F20:F$25)&gt;5,COUNT(D$6:D20,E$6:E20)&gt;5,ISNUMBER(SUM(RSQ(B20:B$25,F20:F$25),RSQ(E$6:E20,D$6:D20)))),SUM(RSQ(B20:B$25,F20:F$25),RSQ(E$6:E20,D$6:D20)),"")</f>
        <v>1.9516965102330772</v>
      </c>
      <c r="D42" s="32">
        <f ca="1">IF(AND(COUNT(B20:B$25,F20:F$25)&gt;5,COUNT(D$6:D19,E$6:E19)&gt;5,ISNUMBER(SUM(RSQ(B20:B$25,F20:F$25),RSQ(E$6:E19,D$6:D19)))),SUM(RSQ(B20:B$25,F20:F$25),RSQ(E$6:E19,D$6:D19)),"")</f>
        <v>1.9466180267041766</v>
      </c>
      <c r="E42" s="66">
        <f ca="1">IF(AND(COUNT(B20:B$25,F20:F$25)&gt;5,COUNT(D$7:D20,E$7:E20)&gt;5,ISNUMBER(SUM(RSQ(B20:B$25,F20:F$25),RSQ(E$7:E20,D$7:D20)))),SUM(RSQ(B20:B$25,F20:F$25),RSQ(E$7:E20,D$7:D20)),"")</f>
        <v>1.9700120689711114</v>
      </c>
      <c r="F42" s="32">
        <f ca="1">IF(AND(COUNT(B20:B$25,F20:F$25)&gt;5,COUNT(D$7:D19,E$7:E19)&gt;5,ISNUMBER(SUM(RSQ(B20:B$25,F20:F$25),RSQ(E$7:E19,D$7:D19)))),SUM(RSQ(B20:B$25,F20:F$25),RSQ(E$7:E19,D$7:D19)),"")</f>
        <v>1.9740138778669212</v>
      </c>
      <c r="G42" s="66">
        <f ca="1">IF(AND(COUNT(B20:B$25,F20:F$25)&gt;5,COUNT(D$8:D20,E$8:E20)&gt;5,ISNUMBER(SUM(RSQ(B20:B$25,F20:F$25),RSQ(E$8:E20,D$8:D20)))),SUM(RSQ(B20:B$25,F20:F$25),RSQ(E$8:E20,D$8:D20)),"")</f>
        <v>1.9724826440043091</v>
      </c>
      <c r="H42" s="32">
        <f ca="1">IF(AND(COUNT(B20:B$25,F20:F$25)&gt;5,COUNT(D$8:D19,E$8:E19)&gt;5,ISNUMBER(SUM(RSQ(B20:B$25,F20:F$25),RSQ(E$8:E19,D$8:D19)))),SUM(RSQ(B20:B$25,F20:F$25),RSQ(E$8:E19,D$8:D19)),"")</f>
        <v>1.9828297906922108</v>
      </c>
      <c r="I42" s="66">
        <f ca="1">IF(AND(COUNT(B20:B$25,F20:F$25)&gt;5,COUNT(D$9:D20,E$9:E20)&gt;5,ISNUMBER(SUM(RSQ(B20:B$25,F20:F$25),RSQ(E$9:E20,D$9:D20)))),SUM(RSQ(B20:B$25,F20:F$25),RSQ(E$9:E20,D$9:D20)),"")</f>
        <v>1.9668199100954946</v>
      </c>
      <c r="J42" s="67">
        <f ca="1">IF(AND(COUNT(B20:B$25,F20:F$25)&gt;5,COUNT(D$9:D19,E$9:E19)&gt;5,ISNUMBER(SUM(RSQ(B20:B$25,F20:F$25),RSQ(E$9:E19,D$9:D19)))),SUM(RSQ(B20:B$25,F20:F$25),RSQ(E$9:E19,D$9:D19)),"")</f>
        <v>1.9798930388161846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>
        <f ca="1">IF(AND(COUNT(B21:B$25,F21:F$25)&gt;5,COUNT(D$5:D21,E$5:E21)&gt;5,ISNUMBER(SUM(RSQ(B21:B$25,F21:F$25),RSQ(E$5:E21,D$5:D21)))),SUM(RSQ(B21:B$25,F21:F$25),RSQ(E$5:E21,D$5:D21)),"")</f>
        <v>1.9238693915783989</v>
      </c>
      <c r="B43" s="44">
        <f ca="1">IF(AND(COUNT(B21:B$25,F21:F$25)&gt;5,COUNT(D$5:D20,E$5:E20)&gt;5,ISNUMBER(SUM(RSQ(B21:B$25,F21:F$25),RSQ(E$5:E20,D$5:D20)))),SUM(RSQ(B21:B$25,F21:F$25),RSQ(E$5:E20,D$5:D20)),"")</f>
        <v>1.9123827756315728</v>
      </c>
      <c r="C43" s="69">
        <f ca="1">IF(AND(COUNT(B21:B$25,F21:F$25)&gt;5,COUNT(D$6:D21,E$6:E21)&gt;5,ISNUMBER(SUM(RSQ(B21:B$25,F21:F$25),RSQ(E$6:E21,D$6:D21)))),SUM(RSQ(B21:B$25,F21:F$25),RSQ(E$6:E21,D$6:D21)),"")</f>
        <v>1.9537869467578215</v>
      </c>
      <c r="D43" s="43">
        <f ca="1">IF(AND(COUNT(B21:B$25,F21:F$25)&gt;5,COUNT(D$6:D20,E$6:E20)&gt;5,ISNUMBER(SUM(RSQ(B21:B$25,F21:F$25),RSQ(E$6:E20,D$6:D20)))),SUM(RSQ(B21:B$25,F21:F$25),RSQ(E$6:E20,D$6:D20)),"")</f>
        <v>1.9551952809716457</v>
      </c>
      <c r="E43" s="69">
        <f ca="1">IF(AND(COUNT(B21:B$25,F21:F$25)&gt;5,COUNT(D$7:D21,E$7:E21)&gt;5,ISNUMBER(SUM(RSQ(B21:B$25,F21:F$25),RSQ(E$7:E21,D$7:D21)))),SUM(RSQ(B21:B$25,F21:F$25),RSQ(E$7:E21,D$7:D21)),"")</f>
        <v>1.9624709060693597</v>
      </c>
      <c r="F43" s="43">
        <f ca="1">IF(AND(COUNT(B21:B$25,F21:F$25)&gt;5,COUNT(D$7:D20,E$7:E20)&gt;5,ISNUMBER(SUM(RSQ(B21:B$25,F21:F$25),RSQ(E$7:E20,D$7:D20)))),SUM(RSQ(B21:B$25,F21:F$25),RSQ(E$7:E20,D$7:D20)),"")</f>
        <v>1.9735108397096801</v>
      </c>
      <c r="G43" s="69">
        <f ca="1">IF(AND(COUNT(B21:B$25,F21:F$25)&gt;5,COUNT(D$8:D21,E$8:E21)&gt;5,ISNUMBER(SUM(RSQ(B21:B$25,F21:F$25),RSQ(E$8:E21,D$8:D21)))),SUM(RSQ(B21:B$25,F21:F$25),RSQ(E$8:E21,D$8:D21)),"")</f>
        <v>1.9585791650751418</v>
      </c>
      <c r="H43" s="43">
        <f ca="1">IF(AND(COUNT(B21:B$25,F21:F$25)&gt;5,COUNT(D$8:D20,E$8:E20)&gt;5,ISNUMBER(SUM(RSQ(B21:B$25,F21:F$25),RSQ(E$8:E20,D$8:D20)))),SUM(RSQ(B21:B$25,F21:F$25),RSQ(E$8:E20,D$8:D20)),"")</f>
        <v>1.9759814147428778</v>
      </c>
      <c r="I43" s="69">
        <f ca="1">IF(AND(COUNT(B21:B$25,F21:F$25)&gt;5,COUNT(D$9:D21,E$9:E21)&gt;5,ISNUMBER(SUM(RSQ(B21:B$25,F21:F$25),RSQ(E$9:E21,D$9:D21)))),SUM(RSQ(B21:B$25,F21:F$25),RSQ(E$9:E21,D$9:D21)),"")</f>
        <v>1.9504076356960112</v>
      </c>
      <c r="J43" s="70">
        <f ca="1">IF(AND(COUNT(B21:B$25,F21:F$25)&gt;5,COUNT(D$9:D20,E$9:E20)&gt;5,ISNUMBER(SUM(RSQ(B21:B$25,F21:F$25),RSQ(E$9:E20,D$9:D20)))),SUM(RSQ(B21:B$25,F21:F$25),RSQ(E$9:E20,D$9:D20)),"")</f>
        <v>1.9703186808340631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6" zoomScale="85" zoomScaleNormal="85" zoomScalePageLayoutView="85"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87</v>
      </c>
      <c r="B3" s="9">
        <v>0.55859999999999999</v>
      </c>
      <c r="C3" s="10">
        <v>4.3699999999999998E-3</v>
      </c>
      <c r="D3" s="11">
        <v>2</v>
      </c>
      <c r="E3" s="12">
        <f ca="1">$L$7/$B$3</f>
        <v>1.0761892858299884</v>
      </c>
      <c r="F3" s="13">
        <f ca="1">(100-(-R7/R6))/100</f>
        <v>0.19860509515930672</v>
      </c>
      <c r="G3" s="13">
        <f ca="1">-1/R7</f>
        <v>-2.9333038904535718</v>
      </c>
      <c r="H3" s="13">
        <f ca="1">L29</f>
        <v>-3.3047432014115925</v>
      </c>
      <c r="I3" s="13">
        <f ca="1">R29</f>
        <v>0.90847504469000462</v>
      </c>
      <c r="J3" s="14">
        <f ca="1">(I3-F3)/(1-F3)</f>
        <v>0.88579294083709037</v>
      </c>
      <c r="K3" s="13">
        <f ca="1">R28</f>
        <v>31.976662610527473</v>
      </c>
      <c r="L3" s="13">
        <f ca="1">K3*(1-F3)</f>
        <v>25.625934489886621</v>
      </c>
      <c r="M3" s="73">
        <f ca="1">STDEV(INDIRECT("G"&amp;K5):INDIRECT("G"&amp;K6))/STDEV(INDIRECT("E"&amp;K5):INDIRECT("E"&amp;K6))</f>
        <v>2.7707404696224167E-2</v>
      </c>
      <c r="N3" s="15">
        <f ca="1">M3*E3</f>
        <v>2.9818412072231952E-2</v>
      </c>
      <c r="O3" s="14">
        <f ca="1">M3*L7/C3</f>
        <v>3.8115709344505193</v>
      </c>
      <c r="P3" s="12">
        <f ca="1">(1-I3)*E3</f>
        <v>9.8498176290685538E-2</v>
      </c>
      <c r="Q3" s="13">
        <f ca="1">(1-I3)*L7/C3</f>
        <v>12.590636447591976</v>
      </c>
      <c r="R3" s="10">
        <f ca="1">((-0.01*D3+L6*L7)/L6-I3*L7)/B3</f>
        <v>9.7901808049240757E-2</v>
      </c>
      <c r="S3" s="13">
        <f ca="1">((-0.01*D3+L6*L7)/L6-I3*L7)/C3</f>
        <v>12.514405028902949</v>
      </c>
      <c r="T3" s="73">
        <f ca="1">STDEV(INDIRECT("G"&amp;K7):INDIRECT("G"&amp;K8))/STDEV(INDIRECT("E"&amp;K7):INDIRECT("E"&amp;K8))</f>
        <v>0.13282203929986774</v>
      </c>
      <c r="U3" s="10">
        <f ca="1">T3*E3</f>
        <v>0.14294165561660732</v>
      </c>
      <c r="V3" s="14">
        <f ca="1">T3*L7/C3</f>
        <v>18.271672500557631</v>
      </c>
      <c r="W3" s="12">
        <f ca="1">-G3*L7*(1-F3)/293.15/8.3144621/B3*1000</f>
        <v>1.0379304250450812</v>
      </c>
      <c r="X3" s="81"/>
      <c r="Y3" s="82"/>
      <c r="Z3" s="16"/>
      <c r="AA3" s="7">
        <f ca="1">L7*M3/(C3*18.01528)</f>
        <v>0.21157433769836048</v>
      </c>
      <c r="AB3" s="7">
        <f ca="1">L7*T3/(C3*18.01528)</f>
        <v>1.0142319464675338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-0.19035000000000002</v>
      </c>
      <c r="B5" s="37">
        <v>12.5</v>
      </c>
      <c r="C5" s="36">
        <f t="shared" ref="C5:C25" si="0">IF(OR(ISBLANK(A5),J5="x"),"",-(A5-1))</f>
        <v>1.19035</v>
      </c>
      <c r="D5" s="38">
        <f t="shared" ref="D5:D25" si="1">IF(OR(ISBLANK(A5),J5="x"),"",-(A5-1)-$B$3)</f>
        <v>0.63175000000000003</v>
      </c>
      <c r="E5" s="39">
        <f t="shared" ref="E5:E25" si="2">IF(OR(ISBLANK(A5),J5="x"),"",-1/B5)</f>
        <v>-0.08</v>
      </c>
      <c r="F5" s="38">
        <f t="shared" ref="F5:F25" ca="1" si="3">IF(OR(ISBLANK(A5),J5="x"),"",1-(D5/$L$7))</f>
        <v>-5.0886118123874224E-2</v>
      </c>
      <c r="G5" s="38">
        <f ca="1">IF(OR(ISBLANK(A5),J5="x"),"",-(F5-1))</f>
        <v>1.0508861181238742</v>
      </c>
      <c r="H5" s="74">
        <f t="shared" ref="H5:H25" ca="1" si="4">IF(OR(ISBLANK(A5),J5="x"),"",-1/($R$7+$R$6*F5*100))</f>
        <v>-2.7581686425236813</v>
      </c>
      <c r="I5" s="74">
        <f ca="1">IF(OR(ISBLANK(A5),J5="x"),"",E5-H5)</f>
        <v>2.6781686425236813</v>
      </c>
      <c r="J5" s="25"/>
      <c r="K5" s="109" t="s">
        <v>102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-0.17454999999999998</v>
      </c>
      <c r="B6" s="37">
        <v>10</v>
      </c>
      <c r="C6" s="36">
        <f t="shared" si="0"/>
        <v>1.17455</v>
      </c>
      <c r="D6" s="38">
        <f t="shared" si="1"/>
        <v>0.61595</v>
      </c>
      <c r="E6" s="39">
        <f t="shared" si="2"/>
        <v>-0.1</v>
      </c>
      <c r="F6" s="38">
        <f t="shared" ca="1" si="3"/>
        <v>-2.4603568592640013E-2</v>
      </c>
      <c r="G6" s="38">
        <f t="shared" ref="G6:G25" ca="1" si="5">IF(OR(ISBLANK(A6),J6="x"),"",-(F6-1))</f>
        <v>1.02460356859264</v>
      </c>
      <c r="H6" s="74">
        <f t="shared" ca="1" si="4"/>
        <v>-2.8459311581870672</v>
      </c>
      <c r="I6" s="74">
        <f t="shared" ref="I6:I25" ca="1" si="6">IF(OR(ISBLANK(A6),J6="x"),"",E6-H6)</f>
        <v>2.7459311581870671</v>
      </c>
      <c r="J6" s="25"/>
      <c r="K6" s="109" t="s">
        <v>103</v>
      </c>
      <c r="L6" s="31">
        <f ca="1">STDEV(INDIRECT("E"&amp;K5):INDIRECT("E"&amp;K6))/STDEV(INDIRECT("D"&amp;K5):INDIRECT("D"&amp;K6))</f>
        <v>60.036388114096297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-4.2539890222223521E-3</v>
      </c>
      <c r="S6" s="7" t="s">
        <v>50</v>
      </c>
      <c r="U6" s="7"/>
    </row>
    <row r="7" spans="1:28" ht="17.25" customHeight="1">
      <c r="A7" s="92">
        <v>-0.16474999999999995</v>
      </c>
      <c r="B7" s="93">
        <v>5.5555555555555554</v>
      </c>
      <c r="C7" s="92">
        <f t="shared" si="0"/>
        <v>1.16475</v>
      </c>
      <c r="D7" s="94">
        <f t="shared" si="1"/>
        <v>0.60614999999999997</v>
      </c>
      <c r="E7" s="95">
        <f t="shared" si="2"/>
        <v>-0.18</v>
      </c>
      <c r="F7" s="94">
        <f t="shared" ca="1" si="3"/>
        <v>-8.3017340732667311E-3</v>
      </c>
      <c r="G7" s="94">
        <f t="shared" ca="1" si="5"/>
        <v>1.0083017340732667</v>
      </c>
      <c r="H7" s="96">
        <f t="shared" ca="1" si="4"/>
        <v>-2.9032290356446313</v>
      </c>
      <c r="I7" s="96">
        <f t="shared" ca="1" si="6"/>
        <v>2.7232290356446311</v>
      </c>
      <c r="J7" s="25"/>
      <c r="K7" s="110" t="s">
        <v>104</v>
      </c>
      <c r="L7" s="34">
        <f ca="1">AVERAGE(INDIRECT("D"&amp;K5):INDIRECT("D"&amp;K6))-(1/L6)*AVERAGE(INDIRECT("E"&amp;K5):INDIRECT("E"&amp;K6))</f>
        <v>0.60115933506463148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0.3409125127657236</v>
      </c>
      <c r="S7" s="21" t="s">
        <v>71</v>
      </c>
      <c r="U7" s="21"/>
    </row>
    <row r="8" spans="1:28" ht="17.25" customHeight="1">
      <c r="A8" s="36">
        <v>-0.15669999999999984</v>
      </c>
      <c r="B8" s="37">
        <v>3.125</v>
      </c>
      <c r="C8" s="36">
        <f t="shared" si="0"/>
        <v>1.1566999999999998</v>
      </c>
      <c r="D8" s="38">
        <f t="shared" si="1"/>
        <v>0.59809999999999985</v>
      </c>
      <c r="E8" s="39">
        <f t="shared" si="2"/>
        <v>-0.32</v>
      </c>
      <c r="F8" s="38">
        <f t="shared" ca="1" si="3"/>
        <v>5.0890585676469646E-3</v>
      </c>
      <c r="G8" s="38">
        <f t="shared" ca="1" si="5"/>
        <v>0.99491094143235304</v>
      </c>
      <c r="H8" s="71">
        <f t="shared" ca="1" si="4"/>
        <v>-2.9520501490238074</v>
      </c>
      <c r="I8" s="71">
        <f t="shared" ca="1" si="6"/>
        <v>2.6320501490238075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-0.14500000000000002</v>
      </c>
      <c r="B9" s="37">
        <v>1.4285714285714286</v>
      </c>
      <c r="C9" s="36">
        <f t="shared" si="0"/>
        <v>1.145</v>
      </c>
      <c r="D9" s="38">
        <f t="shared" si="1"/>
        <v>0.58640000000000003</v>
      </c>
      <c r="E9" s="39">
        <f t="shared" si="2"/>
        <v>-0.7</v>
      </c>
      <c r="F9" s="38">
        <f t="shared" ca="1" si="3"/>
        <v>2.4551452840775867E-2</v>
      </c>
      <c r="G9" s="38">
        <f t="shared" ca="1" si="5"/>
        <v>0.97544854715922413</v>
      </c>
      <c r="H9" s="71">
        <f t="shared" ca="1" si="4"/>
        <v>-3.026008375441807</v>
      </c>
      <c r="I9" s="71">
        <f t="shared" ca="1" si="6"/>
        <v>2.3260083754418073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-0.13874999999999993</v>
      </c>
      <c r="B10" s="40">
        <v>0.86956521739130443</v>
      </c>
      <c r="C10" s="32">
        <f t="shared" si="0"/>
        <v>1.1387499999999999</v>
      </c>
      <c r="D10" s="41">
        <f t="shared" si="1"/>
        <v>0.58014999999999994</v>
      </c>
      <c r="E10" s="42">
        <f t="shared" si="2"/>
        <v>-1.1499999999999999</v>
      </c>
      <c r="F10" s="41">
        <f t="shared" ca="1" si="3"/>
        <v>3.4948030978131261E-2</v>
      </c>
      <c r="G10" s="41">
        <f t="shared" ca="1" si="5"/>
        <v>0.96505196902186874</v>
      </c>
      <c r="H10" s="71">
        <f t="shared" ca="1" si="4"/>
        <v>-3.0670550984338747</v>
      </c>
      <c r="I10" s="71">
        <f t="shared" ca="1" si="6"/>
        <v>1.9170550984338748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-0.13284999999999991</v>
      </c>
      <c r="B11" s="40">
        <v>0.55865921787709494</v>
      </c>
      <c r="C11" s="32">
        <f t="shared" si="0"/>
        <v>1.1328499999999999</v>
      </c>
      <c r="D11" s="41">
        <f t="shared" si="1"/>
        <v>0.57424999999999993</v>
      </c>
      <c r="E11" s="42">
        <f t="shared" si="2"/>
        <v>-1.79</v>
      </c>
      <c r="F11" s="41">
        <f t="shared" ca="1" si="3"/>
        <v>4.4762400739794761E-2</v>
      </c>
      <c r="G11" s="41">
        <f t="shared" ca="1" si="5"/>
        <v>0.95523759926020524</v>
      </c>
      <c r="H11" s="27">
        <f t="shared" ca="1" si="4"/>
        <v>-3.1068382331158753</v>
      </c>
      <c r="I11" s="27">
        <f t="shared" ca="1" si="6"/>
        <v>1.3168382331158752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-0.1241500000000002</v>
      </c>
      <c r="B12" s="40">
        <v>0.46511627906976744</v>
      </c>
      <c r="C12" s="32">
        <f t="shared" si="0"/>
        <v>1.1241500000000002</v>
      </c>
      <c r="D12" s="41">
        <f t="shared" si="1"/>
        <v>0.56555000000000022</v>
      </c>
      <c r="E12" s="42">
        <f t="shared" si="2"/>
        <v>-2.15</v>
      </c>
      <c r="F12" s="41">
        <f t="shared" ca="1" si="3"/>
        <v>5.9234437506992754E-2</v>
      </c>
      <c r="G12" s="41">
        <f t="shared" ca="1" si="5"/>
        <v>0.94076556249300725</v>
      </c>
      <c r="H12" s="27">
        <f t="shared" ca="1" si="4"/>
        <v>-3.167421192082851</v>
      </c>
      <c r="I12" s="27">
        <f t="shared" ca="1" si="6"/>
        <v>1.0174211920828511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-0.11375000000000002</v>
      </c>
      <c r="B13" s="40">
        <v>0.36363636363636365</v>
      </c>
      <c r="C13" s="32">
        <f t="shared" si="0"/>
        <v>1.11375</v>
      </c>
      <c r="D13" s="41">
        <f t="shared" si="1"/>
        <v>0.55515000000000003</v>
      </c>
      <c r="E13" s="42">
        <f t="shared" si="2"/>
        <v>-2.75</v>
      </c>
      <c r="F13" s="41">
        <f t="shared" ca="1" si="3"/>
        <v>7.6534343527552395E-2</v>
      </c>
      <c r="G13" s="41">
        <f t="shared" ca="1" si="5"/>
        <v>0.9234656564724476</v>
      </c>
      <c r="H13" s="27">
        <f t="shared" ca="1" si="4"/>
        <v>-3.243016543623698</v>
      </c>
      <c r="I13" s="27">
        <f t="shared" ca="1" si="6"/>
        <v>0.49301654362369796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43">
        <v>-0.10707</v>
      </c>
      <c r="B14" s="89">
        <v>0.31746031746031744</v>
      </c>
      <c r="C14" s="43">
        <f t="shared" si="0"/>
        <v>1.10707</v>
      </c>
      <c r="D14" s="44">
        <f t="shared" si="1"/>
        <v>0.54847000000000001</v>
      </c>
      <c r="E14" s="90">
        <f t="shared" si="2"/>
        <v>-3.1500000000000004</v>
      </c>
      <c r="F14" s="44">
        <f t="shared" ca="1" si="3"/>
        <v>8.7646206240757696E-2</v>
      </c>
      <c r="G14" s="44">
        <f t="shared" ca="1" si="5"/>
        <v>0.9123537937592423</v>
      </c>
      <c r="H14" s="91">
        <f t="shared" ca="1" si="4"/>
        <v>-3.2935048382855121</v>
      </c>
      <c r="I14" s="91">
        <f t="shared" ca="1" si="6"/>
        <v>0.14350483828551175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-9.2449999999999921E-2</v>
      </c>
      <c r="B15" s="40">
        <v>0.30303030303030304</v>
      </c>
      <c r="C15" s="32">
        <f t="shared" si="0"/>
        <v>1.0924499999999999</v>
      </c>
      <c r="D15" s="32">
        <f t="shared" si="1"/>
        <v>0.53384999999999994</v>
      </c>
      <c r="E15" s="40">
        <f t="shared" si="2"/>
        <v>-3.3</v>
      </c>
      <c r="F15" s="32">
        <f t="shared" ca="1" si="3"/>
        <v>0.11196588181965939</v>
      </c>
      <c r="G15" s="32">
        <f t="shared" ca="1" si="5"/>
        <v>0.88803411818034061</v>
      </c>
      <c r="H15" s="35">
        <f t="shared" ca="1" si="4"/>
        <v>-3.4096835405305481</v>
      </c>
      <c r="I15" s="35">
        <f t="shared" ca="1" si="6"/>
        <v>0.1096835405305483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-7.8300000000000036E-2</v>
      </c>
      <c r="B16" s="40">
        <v>0.28169014084507044</v>
      </c>
      <c r="C16" s="32">
        <f t="shared" si="0"/>
        <v>1.0783</v>
      </c>
      <c r="D16" s="41">
        <f t="shared" si="1"/>
        <v>0.51970000000000005</v>
      </c>
      <c r="E16" s="42">
        <f t="shared" si="2"/>
        <v>-3.55</v>
      </c>
      <c r="F16" s="41">
        <f t="shared" ca="1" si="3"/>
        <v>0.13550373472263155</v>
      </c>
      <c r="G16" s="41">
        <f t="shared" ca="1" si="5"/>
        <v>0.86449626527736845</v>
      </c>
      <c r="H16" s="27">
        <f t="shared" ca="1" si="4"/>
        <v>-3.5302086852151731</v>
      </c>
      <c r="I16" s="27">
        <f t="shared" ca="1" si="6"/>
        <v>-1.9791314784826763E-2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-6.1549999999999994E-2</v>
      </c>
      <c r="B17" s="40">
        <v>0.26666666666666666</v>
      </c>
      <c r="C17" s="32">
        <f t="shared" si="0"/>
        <v>1.06155</v>
      </c>
      <c r="D17" s="41">
        <f t="shared" si="1"/>
        <v>0.50295000000000001</v>
      </c>
      <c r="E17" s="42">
        <f t="shared" si="2"/>
        <v>-3.75</v>
      </c>
      <c r="F17" s="41">
        <f t="shared" ca="1" si="3"/>
        <v>0.16336656413074391</v>
      </c>
      <c r="G17" s="41">
        <f t="shared" ca="1" si="5"/>
        <v>0.83663343586925609</v>
      </c>
      <c r="H17" s="27">
        <f t="shared" ca="1" si="4"/>
        <v>-3.6843736275776666</v>
      </c>
      <c r="I17" s="27">
        <f t="shared" ca="1" si="6"/>
        <v>-6.5626372422333379E-2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-4.455000000000009E-2</v>
      </c>
      <c r="B18" s="40">
        <v>0.25316455696202528</v>
      </c>
      <c r="C18" s="32">
        <f t="shared" si="0"/>
        <v>1.0445500000000001</v>
      </c>
      <c r="D18" s="41">
        <f t="shared" si="1"/>
        <v>0.4859500000000001</v>
      </c>
      <c r="E18" s="42">
        <f t="shared" si="2"/>
        <v>-3.9500000000000006</v>
      </c>
      <c r="F18" s="41">
        <f t="shared" ca="1" si="3"/>
        <v>0.19164525666435017</v>
      </c>
      <c r="G18" s="41">
        <f t="shared" ca="1" si="5"/>
        <v>0.80835474333564983</v>
      </c>
      <c r="H18" s="27">
        <f t="shared" ca="1" si="4"/>
        <v>-3.855245836040285</v>
      </c>
      <c r="I18" s="27">
        <f t="shared" ca="1" si="6"/>
        <v>-9.4754163959715587E-2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-2.2450000000000081E-2</v>
      </c>
      <c r="B19" s="40">
        <v>0.24096385542168672</v>
      </c>
      <c r="C19" s="32">
        <f t="shared" si="0"/>
        <v>1.0224500000000001</v>
      </c>
      <c r="D19" s="41">
        <f t="shared" si="1"/>
        <v>0.4638500000000001</v>
      </c>
      <c r="E19" s="42">
        <f t="shared" si="2"/>
        <v>-4.1500000000000004</v>
      </c>
      <c r="F19" s="41">
        <f t="shared" ca="1" si="3"/>
        <v>0.22840755695803849</v>
      </c>
      <c r="G19" s="41">
        <f t="shared" ca="1" si="5"/>
        <v>0.77159244304196151</v>
      </c>
      <c r="H19" s="27">
        <f t="shared" ca="1" si="4"/>
        <v>-4.1025945875515131</v>
      </c>
      <c r="I19" s="27">
        <f t="shared" ca="1" si="6"/>
        <v>-4.7405412448487283E-2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-4.9500000000000099E-3</v>
      </c>
      <c r="B20" s="40">
        <v>0.23255813953488372</v>
      </c>
      <c r="C20" s="32">
        <f t="shared" si="0"/>
        <v>1.00495</v>
      </c>
      <c r="D20" s="41">
        <f t="shared" si="1"/>
        <v>0.44635000000000002</v>
      </c>
      <c r="E20" s="42">
        <f t="shared" si="2"/>
        <v>-4.3</v>
      </c>
      <c r="F20" s="41">
        <f t="shared" ca="1" si="3"/>
        <v>0.25751797574263346</v>
      </c>
      <c r="G20" s="41">
        <f t="shared" ca="1" si="5"/>
        <v>0.74248202425736654</v>
      </c>
      <c r="H20" s="27">
        <f t="shared" ca="1" si="4"/>
        <v>-4.3221814833315779</v>
      </c>
      <c r="I20" s="27">
        <f t="shared" ca="1" si="6"/>
        <v>2.21814833315781E-2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3.5800000000000054E-2</v>
      </c>
      <c r="B21" s="40">
        <v>0.20202020202020202</v>
      </c>
      <c r="C21" s="32">
        <f t="shared" si="0"/>
        <v>0.96419999999999995</v>
      </c>
      <c r="D21" s="41">
        <f t="shared" si="1"/>
        <v>0.40559999999999996</v>
      </c>
      <c r="E21" s="42">
        <f t="shared" si="2"/>
        <v>-4.95</v>
      </c>
      <c r="F21" s="41">
        <f t="shared" ca="1" si="3"/>
        <v>0.32530366519819021</v>
      </c>
      <c r="G21" s="41">
        <f t="shared" ca="1" si="5"/>
        <v>0.67469633480180979</v>
      </c>
      <c r="H21" s="27">
        <f t="shared" ca="1" si="4"/>
        <v>-4.9375720375028163</v>
      </c>
      <c r="I21" s="27">
        <f t="shared" ca="1" si="6"/>
        <v>-1.242796249718392E-2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>
        <v>6.2300000000000022E-2</v>
      </c>
      <c r="B22" s="40">
        <v>0.18867924528301888</v>
      </c>
      <c r="C22" s="32">
        <f t="shared" si="0"/>
        <v>0.93769999999999998</v>
      </c>
      <c r="D22" s="41">
        <f t="shared" si="1"/>
        <v>0.37909999999999999</v>
      </c>
      <c r="E22" s="42">
        <f t="shared" si="2"/>
        <v>-5.3</v>
      </c>
      <c r="F22" s="41">
        <f t="shared" ca="1" si="3"/>
        <v>0.36938515650057668</v>
      </c>
      <c r="G22" s="41">
        <f t="shared" ca="1" si="5"/>
        <v>0.63061484349942332</v>
      </c>
      <c r="H22" s="71">
        <f t="shared" ca="1" si="4"/>
        <v>-5.441392934282046</v>
      </c>
      <c r="I22" s="71">
        <f t="shared" ca="1" si="6"/>
        <v>0.14139293428204613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1.9671264903151382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7.7083166982020987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31.976662610527473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1.0999832783325254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1.2588833417036409</v>
      </c>
      <c r="I29" s="62">
        <f ca="1">IF(AND(COUNT(B7:B$25,F7:F$25)&gt;5,COUNT(D7:D$9,E7:E$9)&gt;5,ISNUMBER(SUM(RSQ(B7:B$25,F7:F$25),RSQ(E7:E$9,D7:D$9)))),SUM(RSQ(B7:B$25,F7:F$25),RSQ(E7:E$9,D7:D$9)),"")</f>
        <v>1.2798889711703985</v>
      </c>
      <c r="J29" s="64">
        <f ca="1">IF(AND(COUNT(B7:B$25,F7:F$25)&gt;5,COUNT(D6:D$9,E6:E$9)&gt;5,ISNUMBER(SUM(RSQ(B7:B$25,F7:F$25),RSQ(E6:E$9,D6:D$9)))),SUM(RSQ(B7:B$25,F7:F$25),RSQ(E6:E$9,D6:D$9)),"")</f>
        <v>1.2216910679437569</v>
      </c>
      <c r="K29" s="71"/>
      <c r="L29" s="34">
        <f ca="1">AVERAGE(INDIRECT("H"&amp;K5):INDIRECT("H"&amp;K6))-(1/L28)*AVERAGE(INDIRECT("I"&amp;K5):INDIRECT("I"&amp;K6))</f>
        <v>-3.3047432014115925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0.90847504469000462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1.0994858124691569</v>
      </c>
      <c r="B30" s="41">
        <f ca="1">IF(AND(COUNT(B8:B$25,F8:F$25)&gt;5,COUNT(D$5:D7,E$5:E7)&gt;5,ISNUMBER(SUM(RSQ(B8:B$25,F8:F$25),RSQ(E$5:E7,D$5:D7)))),SUM(RSQ(B8:B$25,F8:F$25),RSQ(E$5:E7,D$5:D7)),"")</f>
        <v>1.1094310244625742</v>
      </c>
      <c r="C30" s="66">
        <f ca="1">IF(AND(COUNT(B8:B$25,F8:F$25)&gt;5,COUNT(D$6:D8,E$6:E8)&gt;5,ISNUMBER(SUM(RSQ(B8:B$25,F8:F$25),RSQ(E$6:E8,D$6:D8)))),SUM(RSQ(B8:B$25,F8:F$25),RSQ(E$6:E8,D$6:D8)),"")</f>
        <v>1.26833108783369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1.2893367173004475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1.1798528402609663</v>
      </c>
      <c r="B31" s="41">
        <f ca="1">IF(AND(COUNT(B9:B$25,F9:F$25)&gt;5,COUNT(D$5:D8,E$5:E8)&gt;5,ISNUMBER(SUM(RSQ(B9:B$25,F9:F$25),RSQ(E$5:E8,D$5:D8)))),SUM(RSQ(B9:B$25,F9:F$25),RSQ(E$5:E8,D$5:D8)),"")</f>
        <v>1.1968751341155051</v>
      </c>
      <c r="C31" s="66">
        <f ca="1">IF(AND(COUNT(B9:B$25,F9:F$25)&gt;5,COUNT(D$6:D9,E$6:E9)&gt;5,ISNUMBER(SUM(RSQ(B9:B$25,F9:F$25),RSQ(E$6:E9,D$6:D9)))),SUM(RSQ(B9:B$25,F9:F$25),RSQ(E$6:E9,D$6:D9)),"")</f>
        <v>1.3285281357201542</v>
      </c>
      <c r="D31" s="32">
        <f ca="1">IF(AND(COUNT(B9:B$25,F9:F$25)&gt;5,COUNT(D$6:D8,E$6:E8)&gt;5,ISNUMBER(SUM(RSQ(B9:B$25,F9:F$25),RSQ(E$6:E8,D$6:D8)))),SUM(RSQ(B9:B$25,F9:F$25),RSQ(E$6:E8,D$6:D8)),"")</f>
        <v>1.3657204094800381</v>
      </c>
      <c r="E31" s="66">
        <f ca="1">IF(AND(COUNT(B9:B$25,F9:F$25)&gt;5,COUNT(D$7:D9,E$7:E9)&gt;5,ISNUMBER(SUM(RSQ(B9:B$25,F9:F$25),RSQ(E$7:E9,D$7:D9)))),SUM(RSQ(B9:B$25,F9:F$25),RSQ(E$7:E9,D$7:D9)),"")</f>
        <v>1.3867260389467957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1.2888552903277164</v>
      </c>
      <c r="B32" s="41">
        <f ca="1">IF(AND(COUNT(B10:B$25,F10:F$25)&gt;5,COUNT(D$5:D9,E$5:E9)&gt;5,ISNUMBER(SUM(RSQ(B10:B$25,F10:F$25),RSQ(E$5:E9,D$5:D9)))),SUM(RSQ(B10:B$25,F10:F$25),RSQ(E$5:E9,D$5:D9)),"")</f>
        <v>1.2882067045290377</v>
      </c>
      <c r="C32" s="66">
        <f ca="1">IF(AND(COUNT(B10:B$25,F10:F$25)&gt;5,COUNT(D$6:D10,E$6:E10)&gt;5,ISNUMBER(SUM(RSQ(B10:B$25,F10:F$25),RSQ(E$6:E10,D$6:D10)))),SUM(RSQ(B10:B$25,F10:F$25),RSQ(E$6:E10,D$6:D10)),"")</f>
        <v>1.4070720839061757</v>
      </c>
      <c r="D32" s="32">
        <f ca="1">IF(AND(COUNT(B10:B$25,F10:F$25)&gt;5,COUNT(D$6:D9,E$6:E9)&gt;5,ISNUMBER(SUM(RSQ(B10:B$25,F10:F$25),RSQ(E$6:E9,D$6:D9)))),SUM(RSQ(B10:B$25,F10:F$25),RSQ(E$6:E9,D$6:D9)),"")</f>
        <v>1.4368819999882256</v>
      </c>
      <c r="E32" s="66">
        <f ca="1">IF(AND(COUNT(B10:B$25,F10:F$25)&gt;5,COUNT(D$7:D10,E$7:E10)&gt;5,ISNUMBER(SUM(RSQ(B10:B$25,F10:F$25),RSQ(E$7:E10,D$7:D10)))),SUM(RSQ(B10:B$25,F10:F$25),RSQ(E$7:E10,D$7:D10)),"")</f>
        <v>1.4541589085801128</v>
      </c>
      <c r="F32" s="32">
        <f ca="1">IF(AND(COUNT(B10:B$25,F10:F$25)&gt;5,COUNT(D$7:D9,E$7:E9)&gt;5,ISNUMBER(SUM(RSQ(B10:B$25,F10:F$25),RSQ(E$7:E9,D$7:D9)))),SUM(RSQ(B10:B$25,F10:F$25),RSQ(E$7:E9,D$7:D9)),"")</f>
        <v>1.4950799032148672</v>
      </c>
      <c r="G32" s="66">
        <f ca="1">IF(AND(COUNT(B10:B$25,F10:F$25)&gt;5,COUNT(D$8:D10,E$8:E10)&gt;5,ISNUMBER(SUM(RSQ(B10:B$25,F10:F$25),RSQ(E$8:E10,D$8:D10)))),SUM(RSQ(B10:B$25,F10:F$25),RSQ(E$8:E10,D$8:D10)),"")</f>
        <v>1.4700856965044808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1.4377378771387228</v>
      </c>
      <c r="B33" s="41">
        <f ca="1">IF(AND(COUNT(B11:B$25,F11:F$25)&gt;5,COUNT(D$5:D10,E$5:E10)&gt;5,ISNUMBER(SUM(RSQ(B11:B$25,F11:F$25),RSQ(E$5:E10,D$5:D10)))),SUM(RSQ(B11:B$25,F11:F$25),RSQ(E$5:E10,D$5:D10)),"")</f>
        <v>1.4510182543731234</v>
      </c>
      <c r="C33" s="66">
        <f ca="1">IF(AND(COUNT(B11:B$25,F11:F$25)&gt;5,COUNT(D$6:D11,E$6:E11)&gt;5,ISNUMBER(SUM(RSQ(B11:B$25,F11:F$25),RSQ(E$6:E11,D$6:D11)))),SUM(RSQ(B11:B$25,F11:F$25),RSQ(E$6:E11,D$6:D11)),"")</f>
        <v>1.5366871688687147</v>
      </c>
      <c r="D33" s="32">
        <f ca="1">IF(AND(COUNT(B11:B$25,F11:F$25)&gt;5,COUNT(D$6:D10,E$6:E10)&gt;5,ISNUMBER(SUM(RSQ(B11:B$25,F11:F$25),RSQ(E$6:E10,D$6:D10)))),SUM(RSQ(B11:B$25,F11:F$25),RSQ(E$6:E10,D$6:D10)),"")</f>
        <v>1.5692350479515826</v>
      </c>
      <c r="E33" s="66">
        <f ca="1">IF(AND(COUNT(B11:B$25,F11:F$25)&gt;5,COUNT(D$7:D11,E$7:E11)&gt;5,ISNUMBER(SUM(RSQ(B11:B$25,F11:F$25),RSQ(E$7:E11,D$7:D11)))),SUM(RSQ(B11:B$25,F11:F$25),RSQ(E$7:E11,D$7:D11)),"")</f>
        <v>1.5794386620601297</v>
      </c>
      <c r="F33" s="32">
        <f ca="1">IF(AND(COUNT(B11:B$25,F11:F$25)&gt;5,COUNT(D$7:D10,E$7:E10)&gt;5,ISNUMBER(SUM(RSQ(B11:B$25,F11:F$25),RSQ(E$7:E10,D$7:D10)))),SUM(RSQ(B11:B$25,F11:F$25),RSQ(E$7:E10,D$7:D10)),"")</f>
        <v>1.6163218726255197</v>
      </c>
      <c r="G33" s="66">
        <f ca="1">IF(AND(COUNT(B11:B$25,F11:F$25)&gt;5,COUNT(D$8:D11,E$8:E11)&gt;5,ISNUMBER(SUM(RSQ(B11:B$25,F11:F$25),RSQ(E$8:E11,D$8:D11)))),SUM(RSQ(B11:B$25,F11:F$25),RSQ(E$8:E11,D$8:D11)),"")</f>
        <v>1.60081277799149</v>
      </c>
      <c r="H33" s="32">
        <f ca="1">IF(AND(COUNT(B11:B$25,F11:F$25)&gt;5,COUNT(D$8:D10,E$8:E10)&gt;5,ISNUMBER(SUM(RSQ(B11:B$25,F11:F$25),RSQ(E$8:E10,D$8:D10)))),SUM(RSQ(B11:B$25,F11:F$25),RSQ(E$8:E10,D$8:D10)),"")</f>
        <v>1.6322486605498878</v>
      </c>
      <c r="I33" s="66">
        <f ca="1">IF(AND(COUNT(B11:B$25,F11:F$25)&gt;5,COUNT(D$9:D11,E$9:E11)&gt;5,ISNUMBER(SUM(RSQ(B11:B$25,F11:F$25),RSQ(E$9:E11,D$9:D11)))),SUM(RSQ(B11:B$25,F11:F$25),RSQ(E$9:E11,D$9:D11)),"")</f>
        <v>1.6671977002364473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1.5661009732954216</v>
      </c>
      <c r="B34" s="41">
        <f ca="1">IF(AND(COUNT(B12:B$25,F12:F$25)&gt;5,COUNT(D$5:D11,E$5:E11)&gt;5,ISNUMBER(SUM(RSQ(B12:B$25,F12:F$25),RSQ(E$5:E11,D$5:D11)))),SUM(RSQ(B12:B$25,F12:F$25),RSQ(E$5:E11,D$5:D11)),"")</f>
        <v>1.5097804067021865</v>
      </c>
      <c r="C34" s="66">
        <f ca="1">IF(AND(COUNT(B12:B$25,F12:F$25)&gt;5,COUNT(D$6:D12,E$6:E12)&gt;5,ISNUMBER(SUM(RSQ(B12:B$25,F12:F$25),RSQ(E$6:E12,D$6:D12)))),SUM(RSQ(B12:B$25,F12:F$25),RSQ(E$6:E12,D$6:D12)),"")</f>
        <v>1.6530928547863395</v>
      </c>
      <c r="D34" s="32">
        <f ca="1">IF(AND(COUNT(B12:B$25,F12:F$25)&gt;5,COUNT(D$6:D11,E$6:E11)&gt;5,ISNUMBER(SUM(RSQ(B12:B$25,F12:F$25),RSQ(E$6:E11,D$6:D11)))),SUM(RSQ(B12:B$25,F12:F$25),RSQ(E$6:E11,D$6:D11)),"")</f>
        <v>1.6087296984321784</v>
      </c>
      <c r="E34" s="66">
        <f ca="1">IF(AND(COUNT(B12:B$25,F12:F$25)&gt;5,COUNT(D$7:D12,E$7:E12)&gt;5,ISNUMBER(SUM(RSQ(B12:B$25,F12:F$25),RSQ(E$7:E12,D$7:D12)))),SUM(RSQ(B12:B$25,F12:F$25),RSQ(E$7:E12,D$7:D12)),"")</f>
        <v>1.691522074999821</v>
      </c>
      <c r="F34" s="32">
        <f ca="1">IF(AND(COUNT(B12:B$25,F12:F$25)&gt;5,COUNT(D$7:D11,E$7:E11)&gt;5,ISNUMBER(SUM(RSQ(B12:B$25,F12:F$25),RSQ(E$7:E11,D$7:D11)))),SUM(RSQ(B12:B$25,F12:F$25),RSQ(E$7:E11,D$7:D11)),"")</f>
        <v>1.6514811916235934</v>
      </c>
      <c r="G34" s="66">
        <f ca="1">IF(AND(COUNT(B12:B$25,F12:F$25)&gt;5,COUNT(D$8:D12,E$8:E12)&gt;5,ISNUMBER(SUM(RSQ(B12:B$25,F12:F$25),RSQ(E$8:E12,D$8:D12)))),SUM(RSQ(B12:B$25,F12:F$25),RSQ(E$8:E12,D$8:D12)),"")</f>
        <v>1.7106286937978967</v>
      </c>
      <c r="H34" s="32">
        <f ca="1">IF(AND(COUNT(B12:B$25,F12:F$25)&gt;5,COUNT(D$8:D11,E$8:E11)&gt;5,ISNUMBER(SUM(RSQ(B12:B$25,F12:F$25),RSQ(E$8:E11,D$8:D11)))),SUM(RSQ(B12:B$25,F12:F$25),RSQ(E$8:E11,D$8:D11)),"")</f>
        <v>1.6728553075549537</v>
      </c>
      <c r="I34" s="66">
        <f ca="1">IF(AND(COUNT(B12:B$25,F12:F$25)&gt;5,COUNT(D$9:D12,E$9:E12)&gt;5,ISNUMBER(SUM(RSQ(B12:B$25,F12:F$25),RSQ(E$9:E12,D$9:D12)))),SUM(RSQ(B12:B$25,F12:F$25),RSQ(E$9:E12,D$9:D12)),"")</f>
        <v>1.7193138701791861</v>
      </c>
      <c r="J34" s="67">
        <f ca="1">IF(AND(COUNT(B12:B$25,F12:F$25)&gt;5,COUNT(D$9:D11,E$9:E11)&gt;5,ISNUMBER(SUM(RSQ(B12:B$25,F12:F$25),RSQ(E$9:E11,D$9:D11)))),SUM(RSQ(B12:B$25,F12:F$25),RSQ(E$9:E11,D$9:D11)),"")</f>
        <v>1.7392402297999112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1.7693241709896785</v>
      </c>
      <c r="B35" s="41">
        <f ca="1">IF(AND(COUNT(B13:B$25,F13:F$25)&gt;5,COUNT(D$5:D12,E$5:E12)&gt;5,ISNUMBER(SUM(RSQ(B13:B$25,F13:F$25),RSQ(E$5:E12,D$5:D12)))),SUM(RSQ(B13:B$25,F13:F$25),RSQ(E$5:E12,D$5:D12)),"")</f>
        <v>1.7246418399360524</v>
      </c>
      <c r="C35" s="66">
        <f ca="1">IF(AND(COUNT(B13:B$25,F13:F$25)&gt;5,COUNT(D$6:D13,E$6:E13)&gt;5,ISNUMBER(SUM(RSQ(B13:B$25,F13:F$25),RSQ(E$6:E13,D$6:D13)))),SUM(RSQ(B13:B$25,F13:F$25),RSQ(E$6:E13,D$6:D13)),"")</f>
        <v>1.8428728516578139</v>
      </c>
      <c r="D35" s="32">
        <f ca="1">IF(AND(COUNT(B13:B$25,F13:F$25)&gt;5,COUNT(D$6:D12,E$6:E12)&gt;5,ISNUMBER(SUM(RSQ(B13:B$25,F13:F$25),RSQ(E$6:E12,D$6:D12)))),SUM(RSQ(B13:B$25,F13:F$25),RSQ(E$6:E12,D$6:D12)),"")</f>
        <v>1.8116337214269702</v>
      </c>
      <c r="E35" s="66">
        <f ca="1">IF(AND(COUNT(B13:B$25,F13:F$25)&gt;5,COUNT(D$7:D13,E$7:E13)&gt;5,ISNUMBER(SUM(RSQ(B13:B$25,F13:F$25),RSQ(E$7:E13,D$7:D13)))),SUM(RSQ(B13:B$25,F13:F$25),RSQ(E$7:E13,D$7:D13)),"")</f>
        <v>1.8743991483529137</v>
      </c>
      <c r="F35" s="32">
        <f ca="1">IF(AND(COUNT(B13:B$25,F13:F$25)&gt;5,COUNT(D$7:D12,E$7:E12)&gt;5,ISNUMBER(SUM(RSQ(B13:B$25,F13:F$25),RSQ(E$7:E12,D$7:D12)))),SUM(RSQ(B13:B$25,F13:F$25),RSQ(E$7:E12,D$7:D12)),"")</f>
        <v>1.8500629416404517</v>
      </c>
      <c r="G35" s="66">
        <f ca="1">IF(AND(COUNT(B13:B$25,F13:F$25)&gt;5,COUNT(D$8:D13,E$8:E13)&gt;5,ISNUMBER(SUM(RSQ(B13:B$25,F13:F$25),RSQ(E$8:E13,D$8:D13)))),SUM(RSQ(B13:B$25,F13:F$25),RSQ(E$8:E13,D$8:D13)),"")</f>
        <v>1.8886101686399939</v>
      </c>
      <c r="H35" s="32">
        <f ca="1">IF(AND(COUNT(B13:B$25,F13:F$25)&gt;5,COUNT(D$8:D12,E$8:E12)&gt;5,ISNUMBER(SUM(RSQ(B13:B$25,F13:F$25),RSQ(E$8:E12,D$8:D12)))),SUM(RSQ(B13:B$25,F13:F$25),RSQ(E$8:E12,D$8:D12)),"")</f>
        <v>1.8691695604385272</v>
      </c>
      <c r="I35" s="66">
        <f ca="1">IF(AND(COUNT(B13:B$25,F13:F$25)&gt;5,COUNT(D$9:D13,E$9:E13)&gt;5,ISNUMBER(SUM(RSQ(B13:B$25,F13:F$25),RSQ(E$9:E13,D$9:D13)))),SUM(RSQ(B13:B$25,F13:F$25),RSQ(E$9:E13,D$9:D13)),"")</f>
        <v>1.8886293283213478</v>
      </c>
      <c r="J35" s="67">
        <f ca="1">IF(AND(COUNT(B13:B$25,F13:F$25)&gt;5,COUNT(D$9:D12,E$9:E12)&gt;5,ISNUMBER(SUM(RSQ(B13:B$25,F13:F$25),RSQ(E$9:E12,D$9:D12)))),SUM(RSQ(B13:B$25,F13:F$25),RSQ(E$9:E12,D$9:D12)),"")</f>
        <v>1.8778547368198166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1.8654816961989031</v>
      </c>
      <c r="B36" s="41">
        <f ca="1">IF(AND(COUNT(B14:B$25,F14:F$25)&gt;5,COUNT(D$5:D13,E$5:E13)&gt;5,ISNUMBER(SUM(RSQ(B14:B$25,F14:F$25),RSQ(E$5:E13,D$5:D13)))),SUM(RSQ(B14:B$25,F14:F$25),RSQ(E$5:E13,D$5:D13)),"")</f>
        <v>1.8355753087235709</v>
      </c>
      <c r="C36" s="66">
        <f ca="1">IF(AND(COUNT(B14:B$25,F14:F$25)&gt;5,COUNT(D$6:D14,E$6:E14)&gt;5,ISNUMBER(SUM(RSQ(B14:B$25,F14:F$25),RSQ(E$6:E14,D$6:D14)))),SUM(RSQ(B14:B$25,F14:F$25),RSQ(E$6:E14,D$6:D14)),"")</f>
        <v>1.9269939352198118</v>
      </c>
      <c r="D36" s="32">
        <f ca="1">IF(AND(COUNT(B14:B$25,F14:F$25)&gt;5,COUNT(D$6:D13,E$6:E13)&gt;5,ISNUMBER(SUM(RSQ(B14:B$25,F14:F$25),RSQ(E$6:E13,D$6:D13)))),SUM(RSQ(B14:B$25,F14:F$25),RSQ(E$6:E13,D$6:D13)),"")</f>
        <v>1.909123989391706</v>
      </c>
      <c r="E36" s="66">
        <f ca="1">IF(AND(COUNT(B14:B$25,F14:F$25)&gt;5,COUNT(D$7:D14,E$7:E14)&gt;5,ISNUMBER(SUM(RSQ(B14:B$25,F14:F$25),RSQ(E$7:E14,D$7:D14)))),SUM(RSQ(B14:B$25,F14:F$25),RSQ(E$7:E14,D$7:D14)),"")</f>
        <v>1.9523970382173224</v>
      </c>
      <c r="F36" s="32">
        <f ca="1">IF(AND(COUNT(B14:B$25,F14:F$25)&gt;5,COUNT(D$7:D13,E$7:E13)&gt;5,ISNUMBER(SUM(RSQ(B14:B$25,F14:F$25),RSQ(E$7:E13,D$7:D13)))),SUM(RSQ(B14:B$25,F14:F$25),RSQ(E$7:E13,D$7:D13)),"")</f>
        <v>1.940650286086806</v>
      </c>
      <c r="G36" s="66">
        <f ca="1">IF(AND(COUNT(B14:B$25,F14:F$25)&gt;5,COUNT(D$8:D14,E$8:E14)&gt;5,ISNUMBER(SUM(RSQ(B14:B$25,F14:F$25),RSQ(E$8:E14,D$8:D14)))),SUM(RSQ(B14:B$25,F14:F$25),RSQ(E$8:E14,D$8:D14)),"")</f>
        <v>1.9631176076323884</v>
      </c>
      <c r="H36" s="32">
        <f ca="1">IF(AND(COUNT(B14:B$25,F14:F$25)&gt;5,COUNT(D$8:D13,E$8:E13)&gt;5,ISNUMBER(SUM(RSQ(B14:B$25,F14:F$25),RSQ(E$8:E13,D$8:D13)))),SUM(RSQ(B14:B$25,F14:F$25),RSQ(E$8:E13,D$8:D13)),"")</f>
        <v>1.954861306373886</v>
      </c>
      <c r="I36" s="66">
        <f ca="1">IF(AND(COUNT(B14:B$25,F14:F$25)&gt;5,COUNT(D$9:D14,E$9:E14)&gt;5,ISNUMBER(SUM(RSQ(B14:B$25,F14:F$25),RSQ(E$9:E14,D$9:D14)))),SUM(RSQ(B14:B$25,F14:F$25),RSQ(E$9:E14,D$9:D14)),"")</f>
        <v>1.9626933207247363</v>
      </c>
      <c r="J36" s="67">
        <f ca="1">IF(AND(COUNT(B14:B$25,F14:F$25)&gt;5,COUNT(D$9:D13,E$9:E13)&gt;5,ISNUMBER(SUM(RSQ(B14:B$25,F14:F$25),RSQ(E$9:E13,D$9:D13)))),SUM(RSQ(B14:B$25,F14:F$25),RSQ(E$9:E13,D$9:D13)),"")</f>
        <v>1.9548804660552399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1.8967573137539457</v>
      </c>
      <c r="B37" s="32">
        <f ca="1">IF(AND(COUNT(B15:B$25,F15:F$25)&gt;5,COUNT(D$5:D14,E$5:E14)&gt;5,ISNUMBER(SUM(RSQ(B15:B$25,F15:F$25),RSQ(E$5:E14,D$5:D14)))),SUM(RSQ(B15:B$25,F15:F$25),RSQ(E$5:E14,D$5:D14)),"")</f>
        <v>1.8694905788816532</v>
      </c>
      <c r="C37" s="66">
        <f ca="1">IF(AND(COUNT(B15:B$25,F15:F$25)&gt;5,COUNT(D$6:D15,E$6:E15)&gt;5,ISNUMBER(SUM(RSQ(B15:B$25,F15:F$25),RSQ(E$6:E15,D$6:D15)))),SUM(RSQ(B15:B$25,F15:F$25),RSQ(E$6:E15,D$6:D15)),"")</f>
        <v>1.9372755847795129</v>
      </c>
      <c r="D37" s="32">
        <f ca="1">IF(AND(COUNT(B15:B$25,F15:F$25)&gt;5,COUNT(D$6:D14,E$6:E14)&gt;5,ISNUMBER(SUM(RSQ(B15:B$25,F15:F$25),RSQ(E$6:E14,D$6:D14)))),SUM(RSQ(B15:B$25,F15:F$25),RSQ(E$6:E14,D$6:D14)),"")</f>
        <v>1.9310028179025616</v>
      </c>
      <c r="E37" s="66">
        <f ca="1">IF(AND(COUNT(B15:B$25,F15:F$25)&gt;5,COUNT(D$7:D15,E$7:E15)&gt;5,ISNUMBER(SUM(RSQ(B15:B$25,F15:F$25),RSQ(E$7:E15,D$7:D15)))),SUM(RSQ(B15:B$25,F15:F$25),RSQ(E$7:E15,D$7:D15)),"")</f>
        <v>1.9464091055753598</v>
      </c>
      <c r="F37" s="32">
        <f ca="1">IF(AND(COUNT(B15:B$25,F15:F$25)&gt;5,COUNT(D$7:D14,E$7:E14)&gt;5,ISNUMBER(SUM(RSQ(B15:B$25,F15:F$25),RSQ(E$7:E14,D$7:D14)))),SUM(RSQ(B15:B$25,F15:F$25),RSQ(E$7:E14,D$7:D14)),"")</f>
        <v>1.9564059209000724</v>
      </c>
      <c r="G37" s="66">
        <f ca="1">IF(AND(COUNT(B15:B$25,F15:F$25)&gt;5,COUNT(D$8:D15,E$8:E15)&gt;5,ISNUMBER(SUM(RSQ(B15:B$25,F15:F$25),RSQ(E$8:E15,D$8:D15)))),SUM(RSQ(B15:B$25,F15:F$25),RSQ(E$8:E15,D$8:D15)),"")</f>
        <v>1.9404003138852999</v>
      </c>
      <c r="H37" s="32">
        <f ca="1">IF(AND(COUNT(B15:B$25,F15:F$25)&gt;5,COUNT(D$8:D14,E$8:E14)&gt;5,ISNUMBER(SUM(RSQ(B15:B$25,F15:F$25),RSQ(E$8:E14,D$8:D14)))),SUM(RSQ(B15:B$25,F15:F$25),RSQ(E$8:E14,D$8:D14)),"")</f>
        <v>1.9671264903151382</v>
      </c>
      <c r="I37" s="66">
        <f ca="1">IF(AND(COUNT(B15:B$25,F15:F$25)&gt;5,COUNT(D$9:D15,E$9:E15)&gt;5,ISNUMBER(SUM(RSQ(B15:B$25,F15:F$25),RSQ(E$9:E15,D$9:D15)))),SUM(RSQ(B15:B$25,F15:F$25),RSQ(E$9:E15,D$9:D15)),"")</f>
        <v>1.9202787037545686</v>
      </c>
      <c r="J37" s="67">
        <f ca="1">IF(AND(COUNT(B15:B$25,F15:F$25)&gt;5,COUNT(D$9:D14,E$9:E14)&gt;5,ISNUMBER(SUM(RSQ(B15:B$25,F15:F$25),RSQ(E$9:E14,D$9:D14)))),SUM(RSQ(B15:B$25,F15:F$25),RSQ(E$9:E14,D$9:D14)),"")</f>
        <v>1.9667022034074861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1.9233964621749056</v>
      </c>
      <c r="B38" s="41">
        <f ca="1">IF(AND(COUNT(B16:B$25,F16:F$25)&gt;5,COUNT(D$5:D15,E$5:E15)&gt;5,ISNUMBER(SUM(RSQ(B16:B$25,F16:F$25),RSQ(E$5:E15,D$5:D15)))),SUM(RSQ(B16:B$25,F16:F$25),RSQ(E$5:E15,D$5:D15)),"")</f>
        <v>1.9099552123475627</v>
      </c>
      <c r="C38" s="66">
        <f ca="1">IF(AND(COUNT(B16:B$25,F16:F$25)&gt;5,COUNT(D$6:D16,E$6:E16)&gt;5,ISNUMBER(SUM(RSQ(B16:B$25,F16:F$25),RSQ(E$6:E16,D$6:D16)))),SUM(RSQ(B16:B$25,F16:F$25),RSQ(E$6:E16,D$6:D16)),"")</f>
        <v>1.9456118567392255</v>
      </c>
      <c r="D38" s="32">
        <f ca="1">IF(AND(COUNT(B16:B$25,F16:F$25)&gt;5,COUNT(D$6:D15,E$6:E15)&gt;5,ISNUMBER(SUM(RSQ(B16:B$25,F16:F$25),RSQ(E$6:E15,D$6:D15)))),SUM(RSQ(B16:B$25,F16:F$25),RSQ(E$6:E15,D$6:D15)),"")</f>
        <v>1.9504734833731296</v>
      </c>
      <c r="E38" s="66">
        <f ca="1">IF(AND(COUNT(B16:B$25,F16:F$25)&gt;5,COUNT(D$7:D16,E$7:E16)&gt;5,ISNUMBER(SUM(RSQ(B16:B$25,F16:F$25),RSQ(E$7:E16,D$7:D16)))),SUM(RSQ(B16:B$25,F16:F$25),RSQ(E$7:E16,D$7:D16)),"")</f>
        <v>1.9426857487159284</v>
      </c>
      <c r="F38" s="32">
        <f ca="1">IF(AND(COUNT(B16:B$25,F16:F$25)&gt;5,COUNT(D$7:D15,E$7:E15)&gt;5,ISNUMBER(SUM(RSQ(B16:B$25,F16:F$25),RSQ(E$7:E15,D$7:D15)))),SUM(RSQ(B16:B$25,F16:F$25),RSQ(E$7:E15,D$7:D15)),"")</f>
        <v>1.9596070041689768</v>
      </c>
      <c r="G38" s="66">
        <f ca="1">IF(AND(COUNT(B16:B$25,F16:F$25)&gt;5,COUNT(D$8:D16,E$8:E16)&gt;5,ISNUMBER(SUM(RSQ(B16:B$25,F16:F$25),RSQ(E$8:E16,D$8:D16)))),SUM(RSQ(B16:B$25,F16:F$25),RSQ(E$8:E16,D$8:D16)),"")</f>
        <v>1.9274208430679365</v>
      </c>
      <c r="H38" s="32">
        <f ca="1">IF(AND(COUNT(B16:B$25,F16:F$25)&gt;5,COUNT(D$8:D15,E$8:E15)&gt;5,ISNUMBER(SUM(RSQ(B16:B$25,F16:F$25),RSQ(E$8:E15,D$8:D15)))),SUM(RSQ(B16:B$25,F16:F$25),RSQ(E$8:E15,D$8:D15)),"")</f>
        <v>1.9535982124789169</v>
      </c>
      <c r="I38" s="66">
        <f ca="1">IF(AND(COUNT(B16:B$25,F16:F$25)&gt;5,COUNT(D$9:D16,E$9:E16)&gt;5,ISNUMBER(SUM(RSQ(B16:B$25,F16:F$25),RSQ(E$9:E16,D$9:D16)))),SUM(RSQ(B16:B$25,F16:F$25),RSQ(E$9:E16,D$9:D16)),"")</f>
        <v>1.9024512747489588</v>
      </c>
      <c r="J38" s="67">
        <f ca="1">IF(AND(COUNT(B16:B$25,F16:F$25)&gt;5,COUNT(D$9:D15,E$9:E15)&gt;5,ISNUMBER(SUM(RSQ(B16:B$25,F16:F$25),RSQ(E$9:E15,D$9:D15)))),SUM(RSQ(B16:B$25,F16:F$25),RSQ(E$9:E15,D$9:D15)),"")</f>
        <v>1.9334766023481857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1.9247022429382876</v>
      </c>
      <c r="B39" s="32">
        <f ca="1">IF(AND(COUNT(B17:B$25,F17:F$25)&gt;5,COUNT(D$5:D16,E$5:E16)&gt;5,ISNUMBER(SUM(RSQ(B17:B$25,F17:F$25),RSQ(E$5:E16,D$5:D16)))),SUM(RSQ(B17:B$25,F17:F$25),RSQ(E$5:E16,D$5:D16)),"")</f>
        <v>1.9247376326726395</v>
      </c>
      <c r="C39" s="66">
        <f ca="1">IF(AND(COUNT(B17:B$25,F17:F$25)&gt;5,COUNT(D$6:D17,E$6:E17)&gt;5,ISNUMBER(SUM(RSQ(B17:B$25,F17:F$25),RSQ(E$6:E17,D$6:D17)))),SUM(RSQ(B17:B$25,F17:F$25),RSQ(E$6:E17,D$6:D17)),"")</f>
        <v>1.9315000182187925</v>
      </c>
      <c r="D39" s="32">
        <f ca="1">IF(AND(COUNT(B17:B$25,F17:F$25)&gt;5,COUNT(D$6:D16,E$6:E16)&gt;5,ISNUMBER(SUM(RSQ(B17:B$25,F17:F$25),RSQ(E$6:E16,D$6:D16)))),SUM(RSQ(B17:B$25,F17:F$25),RSQ(E$6:E16,D$6:D16)),"")</f>
        <v>1.9469530272369595</v>
      </c>
      <c r="E39" s="66">
        <f ca="1">IF(AND(COUNT(B17:B$25,F17:F$25)&gt;5,COUNT(D$7:D17,E$7:E17)&gt;5,ISNUMBER(SUM(RSQ(B17:B$25,F17:F$25),RSQ(E$7:E17,D$7:D17)))),SUM(RSQ(B17:B$25,F17:F$25),RSQ(E$7:E17,D$7:D17)),"")</f>
        <v>1.9197074765727891</v>
      </c>
      <c r="F39" s="32">
        <f ca="1">IF(AND(COUNT(B17:B$25,F17:F$25)&gt;5,COUNT(D$7:D16,E$7:E16)&gt;5,ISNUMBER(SUM(RSQ(B17:B$25,F17:F$25),RSQ(E$7:E16,D$7:D16)))),SUM(RSQ(B17:B$25,F17:F$25),RSQ(E$7:E16,D$7:D16)),"")</f>
        <v>1.9440269192136623</v>
      </c>
      <c r="G39" s="66">
        <f ca="1">IF(AND(COUNT(B17:B$25,F17:F$25)&gt;5,COUNT(D$8:D17,E$8:E17)&gt;5,ISNUMBER(SUM(RSQ(B17:B$25,F17:F$25),RSQ(E$8:E17,D$8:D17)))),SUM(RSQ(B17:B$25,F17:F$25),RSQ(E$8:E17,D$8:D17)),"")</f>
        <v>1.8992653721851269</v>
      </c>
      <c r="H39" s="32">
        <f ca="1">IF(AND(COUNT(B17:B$25,F17:F$25)&gt;5,COUNT(D$8:D16,E$8:E16)&gt;5,ISNUMBER(SUM(RSQ(B17:B$25,F17:F$25),RSQ(E$8:E16,D$8:D16)))),SUM(RSQ(B17:B$25,F17:F$25),RSQ(E$8:E16,D$8:D16)),"")</f>
        <v>1.9287620135656707</v>
      </c>
      <c r="I39" s="66">
        <f ca="1">IF(AND(COUNT(B17:B$25,F17:F$25)&gt;5,COUNT(D$9:D17,E$9:E17)&gt;5,ISNUMBER(SUM(RSQ(B17:B$25,F17:F$25),RSQ(E$9:E17,D$9:D17)))),SUM(RSQ(B17:B$25,F17:F$25),RSQ(E$9:E17,D$9:D17)),"")</f>
        <v>1.8744007686669439</v>
      </c>
      <c r="J39" s="67">
        <f ca="1">IF(AND(COUNT(B17:B$25,F17:F$25)&gt;5,COUNT(D$9:D16,E$9:E16)&gt;5,ISNUMBER(SUM(RSQ(B17:B$25,F17:F$25),RSQ(E$9:E16,D$9:D16)))),SUM(RSQ(B17:B$25,F17:F$25),RSQ(E$9:E16,D$9:D16)),"")</f>
        <v>1.9037924452466926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1.9168831177696308</v>
      </c>
      <c r="B40" s="41">
        <f ca="1">IF(AND(COUNT(B18:B$25,F18:F$25)&gt;5,COUNT(D$5:D17,E$5:E17)&gt;5,ISNUMBER(SUM(RSQ(B18:B$25,F18:F$25),RSQ(E$5:E17,D$5:D17)))),SUM(RSQ(B18:B$25,F18:F$25),RSQ(E$5:E17,D$5:D17)),"")</f>
        <v>1.9231706333314202</v>
      </c>
      <c r="C40" s="66">
        <f ca="1">IF(AND(COUNT(B18:B$25,F18:F$25)&gt;5,COUNT(D$6:D18,E$6:E18)&gt;5,ISNUMBER(SUM(RSQ(B18:B$25,F18:F$25),RSQ(E$6:E18,D$6:D18)))),SUM(RSQ(B18:B$25,F18:F$25),RSQ(E$6:E18,D$6:D18)),"")</f>
        <v>1.9133465348094778</v>
      </c>
      <c r="D40" s="32">
        <f ca="1">IF(AND(COUNT(B18:B$25,F18:F$25)&gt;5,COUNT(D$6:D17,E$6:E17)&gt;5,ISNUMBER(SUM(RSQ(B18:B$25,F18:F$25),RSQ(E$6:E17,D$6:D17)))),SUM(RSQ(B18:B$25,F18:F$25),RSQ(E$6:E17,D$6:D17)),"")</f>
        <v>1.9299684086119253</v>
      </c>
      <c r="E40" s="66">
        <f ca="1">IF(AND(COUNT(B18:B$25,F18:F$25)&gt;5,COUNT(D$7:D18,E$7:E18)&gt;5,ISNUMBER(SUM(RSQ(B18:B$25,F18:F$25),RSQ(E$7:E18,D$7:D18)))),SUM(RSQ(B18:B$25,F18:F$25),RSQ(E$7:E18,D$7:D18)),"")</f>
        <v>1.8970334582703536</v>
      </c>
      <c r="F40" s="32">
        <f ca="1">IF(AND(COUNT(B18:B$25,F18:F$25)&gt;5,COUNT(D$7:D17,E$7:E17)&gt;5,ISNUMBER(SUM(RSQ(B18:B$25,F18:F$25),RSQ(E$7:E17,D$7:D17)))),SUM(RSQ(B18:B$25,F18:F$25),RSQ(E$7:E17,D$7:D17)),"")</f>
        <v>1.9181758669659219</v>
      </c>
      <c r="G40" s="66">
        <f ca="1">IF(AND(COUNT(B18:B$25,F18:F$25)&gt;5,COUNT(D$8:D18,E$8:E18)&gt;5,ISNUMBER(SUM(RSQ(B18:B$25,F18:F$25),RSQ(E$8:E18,D$8:D18)))),SUM(RSQ(B18:B$25,F18:F$25),RSQ(E$8:E18,D$8:D18)),"")</f>
        <v>1.8756959589217124</v>
      </c>
      <c r="H40" s="32">
        <f ca="1">IF(AND(COUNT(B18:B$25,F18:F$25)&gt;5,COUNT(D$8:D17,E$8:E17)&gt;5,ISNUMBER(SUM(RSQ(B18:B$25,F18:F$25),RSQ(E$8:E17,D$8:D17)))),SUM(RSQ(B18:B$25,F18:F$25),RSQ(E$8:E17,D$8:D17)),"")</f>
        <v>1.8977337625782598</v>
      </c>
      <c r="I40" s="66">
        <f ca="1">IF(AND(COUNT(B18:B$25,F18:F$25)&gt;5,COUNT(D$9:D18,E$9:E18)&gt;5,ISNUMBER(SUM(RSQ(B18:B$25,F18:F$25),RSQ(E$9:E18,D$9:D18)))),SUM(RSQ(B18:B$25,F18:F$25),RSQ(E$9:E18,D$9:D18)),"")</f>
        <v>1.8546613600720254</v>
      </c>
      <c r="J40" s="67">
        <f ca="1">IF(AND(COUNT(B18:B$25,F18:F$25)&gt;5,COUNT(D$9:D17,E$9:E17)&gt;5,ISNUMBER(SUM(RSQ(B18:B$25,F18:F$25),RSQ(E$9:E17,D$9:D17)))),SUM(RSQ(B18:B$25,F18:F$25),RSQ(E$9:E17,D$9:D17)),"")</f>
        <v>1.8728691590600768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1.901732900311877</v>
      </c>
      <c r="B41" s="41">
        <f ca="1">IF(AND(COUNT(B19:B$25,F19:F$25)&gt;5,COUNT(D$5:D18,E$5:E18)&gt;5,ISNUMBER(SUM(RSQ(B19:B$25,F19:F$25),RSQ(E$5:E18,D$5:D18)))),SUM(RSQ(B19:B$25,F19:F$25),RSQ(E$5:E18,D$5:D18)),"")</f>
        <v>1.9156938415695746</v>
      </c>
      <c r="C41" s="66">
        <f ca="1">IF(AND(COUNT(B19:B$25,F19:F$25)&gt;5,COUNT(D$6:D19,E$6:E19)&gt;5,ISNUMBER(SUM(RSQ(B19:B$25,F19:F$25),RSQ(E$6:E19,D$6:D19)))),SUM(RSQ(B19:B$25,F19:F$25),RSQ(E$6:E19,D$6:D19)),"")</f>
        <v>1.8905900727177527</v>
      </c>
      <c r="D41" s="32">
        <f ca="1">IF(AND(COUNT(B19:B$25,F19:F$25)&gt;5,COUNT(D$6:D18,E$6:E18)&gt;5,ISNUMBER(SUM(RSQ(B19:B$25,F19:F$25),RSQ(E$6:E18,D$6:D18)))),SUM(RSQ(B19:B$25,F19:F$25),RSQ(E$6:E18,D$6:D18)),"")</f>
        <v>1.9121572586094215</v>
      </c>
      <c r="E41" s="66">
        <f ca="1">IF(AND(COUNT(B19:B$25,F19:F$25)&gt;5,COUNT(D$7:D19,E$7:E19)&gt;5,ISNUMBER(SUM(RSQ(B19:B$25,F19:F$25),RSQ(E$7:E19,D$7:D19)))),SUM(RSQ(B19:B$25,F19:F$25),RSQ(E$7:E19,D$7:D19)),"")</f>
        <v>1.8717218797433035</v>
      </c>
      <c r="F41" s="32">
        <f ca="1">IF(AND(COUNT(B19:B$25,F19:F$25)&gt;5,COUNT(D$7:D18,E$7:E18)&gt;5,ISNUMBER(SUM(RSQ(B19:B$25,F19:F$25),RSQ(E$7:E18,D$7:D18)))),SUM(RSQ(B19:B$25,F19:F$25),RSQ(E$7:E18,D$7:D18)),"")</f>
        <v>1.8958441820702974</v>
      </c>
      <c r="G41" s="66">
        <f ca="1">IF(AND(COUNT(B19:B$25,F19:F$25)&gt;5,COUNT(D$8:D19,E$8:E19)&gt;5,ISNUMBER(SUM(RSQ(B19:B$25,F19:F$25),RSQ(E$8:E19,D$8:D19)))),SUM(RSQ(B19:B$25,F19:F$25),RSQ(E$8:E19,D$8:D19)),"")</f>
        <v>1.8510394054894026</v>
      </c>
      <c r="H41" s="32">
        <f ca="1">IF(AND(COUNT(B19:B$25,F19:F$25)&gt;5,COUNT(D$8:D18,E$8:E18)&gt;5,ISNUMBER(SUM(RSQ(B19:B$25,F19:F$25),RSQ(E$8:E18,D$8:D18)))),SUM(RSQ(B19:B$25,F19:F$25),RSQ(E$8:E18,D$8:D18)),"")</f>
        <v>1.8745066827216561</v>
      </c>
      <c r="I41" s="66">
        <f ca="1">IF(AND(COUNT(B19:B$25,F19:F$25)&gt;5,COUNT(D$9:D19,E$9:E19)&gt;5,ISNUMBER(SUM(RSQ(B19:B$25,F19:F$25),RSQ(E$9:E19,D$9:D19)))),SUM(RSQ(B19:B$25,F19:F$25),RSQ(E$9:E19,D$9:D19)),"")</f>
        <v>1.8345280657838039</v>
      </c>
      <c r="J41" s="67">
        <f ca="1">IF(AND(COUNT(B19:B$25,F19:F$25)&gt;5,COUNT(D$9:D18,E$9:E18)&gt;5,ISNUMBER(SUM(RSQ(B19:B$25,F19:F$25),RSQ(E$9:E18,D$9:D18)))),SUM(RSQ(B19:B$25,F19:F$25),RSQ(E$9:E18,D$9:D18)),"")</f>
        <v>1.8534720838719692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>
        <f ca="1">IF(AND(COUNT(B20:B$25,F20:F$25)&gt;5,COUNT(D$5:D20,E$5:E20)&gt;5,ISNUMBER(SUM(RSQ(B20:B$25,F20:F$25),RSQ(E$5:E20,D$5:D20)))),SUM(RSQ(B20:B$25,F20:F$25),RSQ(E$5:E20,D$5:D20)),"")</f>
        <v>1.8864506035864634</v>
      </c>
      <c r="B42" s="41">
        <f ca="1">IF(AND(COUNT(B20:B$25,F20:F$25)&gt;5,COUNT(D$5:D19,E$5:E19)&gt;5,ISNUMBER(SUM(RSQ(B20:B$25,F20:F$25),RSQ(E$5:E19,D$5:D19)))),SUM(RSQ(B20:B$25,F20:F$25),RSQ(E$5:E19,D$5:D19)),"")</f>
        <v>1.8981377890575761</v>
      </c>
      <c r="C42" s="66">
        <f ca="1">IF(AND(COUNT(B20:B$25,F20:F$25)&gt;5,COUNT(D$6:D20,E$6:E20)&gt;5,ISNUMBER(SUM(RSQ(B20:B$25,F20:F$25),RSQ(E$6:E20,D$6:D20)))),SUM(RSQ(B20:B$25,F20:F$25),RSQ(E$6:E20,D$6:D20)),"")</f>
        <v>1.8716119760251648</v>
      </c>
      <c r="D42" s="32">
        <f ca="1">IF(AND(COUNT(B20:B$25,F20:F$25)&gt;5,COUNT(D$6:D19,E$6:E19)&gt;5,ISNUMBER(SUM(RSQ(B20:B$25,F20:F$25),RSQ(E$6:E19,D$6:D19)))),SUM(RSQ(B20:B$25,F20:F$25),RSQ(E$6:E19,D$6:D19)),"")</f>
        <v>1.8869949614634516</v>
      </c>
      <c r="E42" s="66">
        <f ca="1">IF(AND(COUNT(B20:B$25,F20:F$25)&gt;5,COUNT(D$7:D20,E$7:E20)&gt;5,ISNUMBER(SUM(RSQ(B20:B$25,F20:F$25),RSQ(E$7:E20,D$7:D20)))),SUM(RSQ(B20:B$25,F20:F$25),RSQ(E$7:E20,D$7:D20)),"")</f>
        <v>1.8526245355118265</v>
      </c>
      <c r="F42" s="32">
        <f ca="1">IF(AND(COUNT(B20:B$25,F20:F$25)&gt;5,COUNT(D$7:D19,E$7:E19)&gt;5,ISNUMBER(SUM(RSQ(B20:B$25,F20:F$25),RSQ(E$7:E19,D$7:D19)))),SUM(RSQ(B20:B$25,F20:F$25),RSQ(E$7:E19,D$7:D19)),"")</f>
        <v>1.8681267684890026</v>
      </c>
      <c r="G42" s="66">
        <f ca="1">IF(AND(COUNT(B20:B$25,F20:F$25)&gt;5,COUNT(D$8:D20,E$8:E20)&gt;5,ISNUMBER(SUM(RSQ(B20:B$25,F20:F$25),RSQ(E$8:E20,D$8:D20)))),SUM(RSQ(B20:B$25,F20:F$25),RSQ(E$8:E20,D$8:D20)),"")</f>
        <v>1.8341426474408502</v>
      </c>
      <c r="H42" s="32">
        <f ca="1">IF(AND(COUNT(B20:B$25,F20:F$25)&gt;5,COUNT(D$8:D19,E$8:E19)&gt;5,ISNUMBER(SUM(RSQ(B20:B$25,F20:F$25),RSQ(E$8:E19,D$8:D19)))),SUM(RSQ(B20:B$25,F20:F$25),RSQ(E$8:E19,D$8:D19)),"")</f>
        <v>1.8474442942351019</v>
      </c>
      <c r="I42" s="66">
        <f ca="1">IF(AND(COUNT(B20:B$25,F20:F$25)&gt;5,COUNT(D$9:D20,E$9:E20)&gt;5,ISNUMBER(SUM(RSQ(B20:B$25,F20:F$25),RSQ(E$9:E20,D$9:D20)))),SUM(RSQ(B20:B$25,F20:F$25),RSQ(E$9:E20,D$9:D20)),"")</f>
        <v>1.8224054363657576</v>
      </c>
      <c r="J42" s="67">
        <f ca="1">IF(AND(COUNT(B20:B$25,F20:F$25)&gt;5,COUNT(D$9:D19,E$9:E19)&gt;5,ISNUMBER(SUM(RSQ(B20:B$25,F20:F$25),RSQ(E$9:E19,D$9:D19)))),SUM(RSQ(B20:B$25,F20:F$25),RSQ(E$9:E19,D$9:D19)),"")</f>
        <v>1.8309329545295032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D1" zoomScale="85" zoomScaleNormal="85" zoomScalePageLayoutView="85" workbookViewId="0">
      <selection activeCell="A3" sqref="A3"/>
    </sheetView>
  </sheetViews>
  <sheetFormatPr baseColWidth="10" defaultColWidth="12.33203125" defaultRowHeight="17.25" customHeight="1" x14ac:dyDescent="0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88</v>
      </c>
      <c r="B3" s="9">
        <v>0.20319999999999999</v>
      </c>
      <c r="C3" s="10">
        <v>2.0100000000000001E-3</v>
      </c>
      <c r="D3" s="11">
        <v>2</v>
      </c>
      <c r="E3" s="12">
        <f ca="1">$L$7/$B$3</f>
        <v>1.2163264028784377</v>
      </c>
      <c r="F3" s="13">
        <f ca="1">(100-(-R7/R6))/100</f>
        <v>4.4335717253589733E-3</v>
      </c>
      <c r="G3" s="13">
        <f ca="1">-1/R7</f>
        <v>-3.1846797463218883</v>
      </c>
      <c r="H3" s="13">
        <f ca="1">L29</f>
        <v>-3.7326280479086331</v>
      </c>
      <c r="I3" s="13">
        <f ca="1">R29</f>
        <v>0.85250743769397186</v>
      </c>
      <c r="J3" s="14">
        <f ca="1">(I3-F3)/(1-F3)</f>
        <v>0.85185060673285351</v>
      </c>
      <c r="K3" s="13">
        <f ca="1">R28</f>
        <v>21.478285694493717</v>
      </c>
      <c r="L3" s="13">
        <f ca="1">K3*(1-F3)</f>
        <v>21.38306017432943</v>
      </c>
      <c r="M3" s="73">
        <f ca="1">STDEV(INDIRECT("G"&amp;K5):INDIRECT("G"&amp;K6))/STDEV(INDIRECT("E"&amp;K5):INDIRECT("E"&amp;K6))</f>
        <v>3.9595742467075694E-2</v>
      </c>
      <c r="N3" s="15">
        <f ca="1">M3*E3</f>
        <v>4.8161347004279174E-2</v>
      </c>
      <c r="O3" s="14">
        <f ca="1">M3*L7/C3</f>
        <v>4.8688486125719042</v>
      </c>
      <c r="P3" s="12">
        <f ca="1">(1-I3)*E3</f>
        <v>0.17939909776101506</v>
      </c>
      <c r="Q3" s="13">
        <f ca="1">(1-I3)*L7/C3</f>
        <v>18.136266997531472</v>
      </c>
      <c r="R3" s="10">
        <f ca="1">((-0.01*D3+L6*L7)/L6-I3*L7)/B3</f>
        <v>0.1784358708209294</v>
      </c>
      <c r="S3" s="13">
        <f ca="1">((-0.01*D3+L6*L7)/L6-I3*L7)/C3</f>
        <v>18.038890025280025</v>
      </c>
      <c r="T3" s="73">
        <f ca="1">STDEV(INDIRECT("G"&amp;K7):INDIRECT("G"&amp;K8))/STDEV(INDIRECT("E"&amp;K7):INDIRECT("E"&amp;K8))</f>
        <v>0.1430371660832421</v>
      </c>
      <c r="U3" s="10">
        <f ca="1">T3*E3</f>
        <v>0.17397988169995554</v>
      </c>
      <c r="V3" s="14">
        <f ca="1">T3*L7/C3</f>
        <v>17.588413911159684</v>
      </c>
      <c r="W3" s="12">
        <f ca="1">-G3*L7*(1-F3)/293.15/8.3144621/B3*1000</f>
        <v>1.5822025740672807</v>
      </c>
      <c r="X3" s="81"/>
      <c r="Y3" s="82"/>
      <c r="Z3" s="16"/>
      <c r="AA3" s="7">
        <f ca="1">L7*M3/(C3*18.01528)</f>
        <v>0.27026216703664357</v>
      </c>
      <c r="AB3" s="7">
        <f ca="1">L7*T3/(C3*18.01528)</f>
        <v>0.97630533142752607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0.54764999999999997</v>
      </c>
      <c r="B5" s="37">
        <v>6.666666666666667</v>
      </c>
      <c r="C5" s="36">
        <f t="shared" ref="C5:C25" si="0">IF(OR(ISBLANK(A5),J5="x"),"",-(A5-1))</f>
        <v>0.45235000000000003</v>
      </c>
      <c r="D5" s="38">
        <f t="shared" ref="D5:D25" si="1">IF(OR(ISBLANK(A5),J5="x"),"",-(A5-1)-$B$3)</f>
        <v>0.24915000000000004</v>
      </c>
      <c r="E5" s="39">
        <f t="shared" ref="E5:E25" si="2">IF(OR(ISBLANK(A5),J5="x"),"",-1/B5)</f>
        <v>-0.15</v>
      </c>
      <c r="F5" s="38">
        <f t="shared" ref="F5:F25" ca="1" si="3">IF(OR(ISBLANK(A5),J5="x"),"",1-(D5/$L$7))</f>
        <v>-8.0615588563541785E-3</v>
      </c>
      <c r="G5" s="38">
        <f ca="1">IF(OR(ISBLANK(A5),J5="x"),"",-(F5-1))</f>
        <v>1.0080615588563542</v>
      </c>
      <c r="H5" s="74">
        <f t="shared" ref="H5:H25" ca="1" si="4">IF(OR(ISBLANK(A5),J5="x"),"",-1/($R$7+$R$6*F5*100))</f>
        <v>-3.1590990694746788</v>
      </c>
      <c r="I5" s="74">
        <f ca="1">IF(OR(ISBLANK(A5),J5="x"),"",E5-H5)</f>
        <v>3.0090990694746789</v>
      </c>
      <c r="J5" s="25"/>
      <c r="K5" s="109" t="s">
        <v>108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s="113" customFormat="1" ht="17.25" customHeight="1">
      <c r="A6" s="92">
        <v>0.55194999999999994</v>
      </c>
      <c r="B6" s="93">
        <v>3.3333333333333335</v>
      </c>
      <c r="C6" s="92">
        <f t="shared" si="0"/>
        <v>0.44805000000000006</v>
      </c>
      <c r="D6" s="94">
        <f t="shared" si="1"/>
        <v>0.24485000000000007</v>
      </c>
      <c r="E6" s="95">
        <f t="shared" si="2"/>
        <v>-0.3</v>
      </c>
      <c r="F6" s="94">
        <f t="shared" ca="1" si="3"/>
        <v>9.3362525146363229E-3</v>
      </c>
      <c r="G6" s="94">
        <f t="shared" ref="G6:G25" ca="1" si="5">IF(OR(ISBLANK(A6),J6="x"),"",-(F6-1))</f>
        <v>0.99066374748536368</v>
      </c>
      <c r="H6" s="96">
        <f t="shared" ca="1" si="4"/>
        <v>-3.2148278547662441</v>
      </c>
      <c r="I6" s="96">
        <f t="shared" ref="I6:I25" ca="1" si="6">IF(OR(ISBLANK(A6),J6="x"),"",E6-H6)</f>
        <v>2.9148278547662443</v>
      </c>
      <c r="J6" s="115"/>
      <c r="K6" s="116" t="s">
        <v>95</v>
      </c>
      <c r="L6" s="117">
        <f ca="1">STDEV(INDIRECT("E"&amp;K5):INDIRECT("E"&amp;K6))/STDEV(INDIRECT("D"&amp;K5):INDIRECT("D"&amp;K6))</f>
        <v>102.18276997282547</v>
      </c>
      <c r="M6" s="113" t="s">
        <v>50</v>
      </c>
      <c r="O6" s="43"/>
      <c r="P6" s="118"/>
      <c r="Q6" s="114"/>
      <c r="R6" s="119">
        <f ca="1">-STDEV(INDIRECT("B"&amp;K7):INDIRECT("B"&amp;K8))/STDEV(INDIRECT("F"&amp;K7):INDIRECT("F"&amp;K8))/100</f>
        <v>-3.154016717004425E-3</v>
      </c>
      <c r="S6" s="113" t="s">
        <v>50</v>
      </c>
    </row>
    <row r="7" spans="1:28" ht="17.25" customHeight="1">
      <c r="A7" s="36">
        <v>0.55590000000000006</v>
      </c>
      <c r="B7" s="37">
        <v>2</v>
      </c>
      <c r="C7" s="36">
        <f t="shared" si="0"/>
        <v>0.44409999999999994</v>
      </c>
      <c r="D7" s="38">
        <f t="shared" si="1"/>
        <v>0.24089999999999995</v>
      </c>
      <c r="E7" s="39">
        <f t="shared" si="2"/>
        <v>-0.5</v>
      </c>
      <c r="F7" s="38">
        <f t="shared" ca="1" si="3"/>
        <v>2.5317962960081708E-2</v>
      </c>
      <c r="G7" s="38">
        <f t="shared" ca="1" si="5"/>
        <v>0.97468203703991829</v>
      </c>
      <c r="H7" s="74">
        <f t="shared" ca="1" si="4"/>
        <v>-3.2677817627017438</v>
      </c>
      <c r="I7" s="74">
        <f t="shared" ca="1" si="6"/>
        <v>2.7677817627017438</v>
      </c>
      <c r="J7" s="25"/>
      <c r="K7" s="110" t="s">
        <v>106</v>
      </c>
      <c r="L7" s="34">
        <f ca="1">AVERAGE(INDIRECT("D"&amp;K5):INDIRECT("D"&amp;K6))-(1/L6)*AVERAGE(INDIRECT("E"&amp;K5):INDIRECT("E"&amp;K6))</f>
        <v>0.24715752506489852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0.31400331576666046</v>
      </c>
      <c r="S7" s="21" t="s">
        <v>71</v>
      </c>
      <c r="U7" s="21"/>
    </row>
    <row r="8" spans="1:28" ht="17.25" customHeight="1">
      <c r="A8" s="36">
        <v>0.56000000000000005</v>
      </c>
      <c r="B8" s="37">
        <v>1.0526315789473684</v>
      </c>
      <c r="C8" s="36">
        <f t="shared" si="0"/>
        <v>0.43999999999999995</v>
      </c>
      <c r="D8" s="38">
        <f t="shared" si="1"/>
        <v>0.23679999999999995</v>
      </c>
      <c r="E8" s="39">
        <f t="shared" si="2"/>
        <v>-0.95000000000000007</v>
      </c>
      <c r="F8" s="38">
        <f t="shared" ca="1" si="3"/>
        <v>4.1906573802189095E-2</v>
      </c>
      <c r="G8" s="38">
        <f t="shared" ca="1" si="5"/>
        <v>0.9580934261978109</v>
      </c>
      <c r="H8" s="71">
        <f t="shared" ca="1" si="4"/>
        <v>-3.3246237905213816</v>
      </c>
      <c r="I8" s="71">
        <f t="shared" ca="1" si="6"/>
        <v>2.3746237905213814</v>
      </c>
      <c r="J8" s="25"/>
      <c r="K8" s="110" t="s">
        <v>109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0.56295000000000006</v>
      </c>
      <c r="B9" s="37">
        <v>0.76923076923076916</v>
      </c>
      <c r="C9" s="36">
        <f t="shared" si="0"/>
        <v>0.43704999999999994</v>
      </c>
      <c r="D9" s="38">
        <f t="shared" si="1"/>
        <v>0.23384999999999995</v>
      </c>
      <c r="E9" s="39">
        <f t="shared" si="2"/>
        <v>-1.3</v>
      </c>
      <c r="F9" s="38">
        <f t="shared" ca="1" si="3"/>
        <v>5.3842281603217579E-2</v>
      </c>
      <c r="G9" s="38">
        <f t="shared" ca="1" si="5"/>
        <v>0.94615771839678242</v>
      </c>
      <c r="H9" s="71">
        <f t="shared" ca="1" si="4"/>
        <v>-3.3667611173089211</v>
      </c>
      <c r="I9" s="71">
        <f t="shared" ca="1" si="6"/>
        <v>2.0667611173089213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0.56535000000000002</v>
      </c>
      <c r="B10" s="40">
        <v>0.5714285714285714</v>
      </c>
      <c r="C10" s="32">
        <f t="shared" si="0"/>
        <v>0.43464999999999998</v>
      </c>
      <c r="D10" s="41">
        <f t="shared" si="1"/>
        <v>0.23144999999999999</v>
      </c>
      <c r="E10" s="42">
        <f t="shared" si="2"/>
        <v>-1.75</v>
      </c>
      <c r="F10" s="41">
        <f t="shared" ca="1" si="3"/>
        <v>6.3552687949816833E-2</v>
      </c>
      <c r="G10" s="41">
        <f t="shared" ca="1" si="5"/>
        <v>0.93644731205018317</v>
      </c>
      <c r="H10" s="71">
        <f t="shared" ca="1" si="4"/>
        <v>-3.4018385170365324</v>
      </c>
      <c r="I10" s="71">
        <f t="shared" ca="1" si="6"/>
        <v>1.6518385170365324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0.56794999999999995</v>
      </c>
      <c r="B11" s="40">
        <v>0.55555555555555558</v>
      </c>
      <c r="C11" s="32">
        <f t="shared" si="0"/>
        <v>0.43205000000000005</v>
      </c>
      <c r="D11" s="41">
        <f t="shared" si="1"/>
        <v>0.22885000000000005</v>
      </c>
      <c r="E11" s="42">
        <f t="shared" si="2"/>
        <v>-1.7999999999999998</v>
      </c>
      <c r="F11" s="41">
        <f t="shared" ca="1" si="3"/>
        <v>7.4072294825299312E-2</v>
      </c>
      <c r="G11" s="41">
        <f t="shared" ca="1" si="5"/>
        <v>0.92592770517470069</v>
      </c>
      <c r="H11" s="27">
        <f t="shared" ca="1" si="4"/>
        <v>-3.4406732774046151</v>
      </c>
      <c r="I11" s="27">
        <f t="shared" ca="1" si="6"/>
        <v>1.6406732774046153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0.57135000000000002</v>
      </c>
      <c r="B12" s="40">
        <v>0.41666666666666669</v>
      </c>
      <c r="C12" s="32">
        <f t="shared" si="0"/>
        <v>0.42864999999999998</v>
      </c>
      <c r="D12" s="41">
        <f t="shared" si="1"/>
        <v>0.22544999999999998</v>
      </c>
      <c r="E12" s="42">
        <f t="shared" si="2"/>
        <v>-2.4</v>
      </c>
      <c r="F12" s="41">
        <f t="shared" ca="1" si="3"/>
        <v>8.7828703816315468E-2</v>
      </c>
      <c r="G12" s="41">
        <f t="shared" ca="1" si="5"/>
        <v>0.91217129618368453</v>
      </c>
      <c r="H12" s="27">
        <f t="shared" ca="1" si="4"/>
        <v>-3.4928153307016525</v>
      </c>
      <c r="I12" s="27">
        <f t="shared" ca="1" si="6"/>
        <v>1.0928153307016526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0.57455000000000001</v>
      </c>
      <c r="B13" s="40">
        <v>0.35714285714285715</v>
      </c>
      <c r="C13" s="32">
        <f t="shared" si="0"/>
        <v>0.42544999999999999</v>
      </c>
      <c r="D13" s="41">
        <f t="shared" si="1"/>
        <v>0.22225</v>
      </c>
      <c r="E13" s="42">
        <f t="shared" si="2"/>
        <v>-2.8</v>
      </c>
      <c r="F13" s="41">
        <f t="shared" ca="1" si="3"/>
        <v>0.10077591227844795</v>
      </c>
      <c r="G13" s="41">
        <f t="shared" ca="1" si="5"/>
        <v>0.89922408772155205</v>
      </c>
      <c r="H13" s="27">
        <f t="shared" ca="1" si="4"/>
        <v>-3.5433547669136911</v>
      </c>
      <c r="I13" s="27">
        <f t="shared" ca="1" si="6"/>
        <v>0.74335476691369129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0.57820000000000005</v>
      </c>
      <c r="B14" s="40">
        <v>0.31746031746031744</v>
      </c>
      <c r="C14" s="32">
        <f t="shared" si="0"/>
        <v>0.42179999999999995</v>
      </c>
      <c r="D14" s="41">
        <f t="shared" si="1"/>
        <v>0.21859999999999996</v>
      </c>
      <c r="E14" s="42">
        <f t="shared" si="2"/>
        <v>-3.1500000000000004</v>
      </c>
      <c r="F14" s="41">
        <f t="shared" ca="1" si="3"/>
        <v>0.11554382193056811</v>
      </c>
      <c r="G14" s="41">
        <f t="shared" ca="1" si="5"/>
        <v>0.88445617806943189</v>
      </c>
      <c r="H14" s="27">
        <f t="shared" ca="1" si="4"/>
        <v>-3.6028168110543297</v>
      </c>
      <c r="I14" s="27">
        <f t="shared" ca="1" si="6"/>
        <v>0.45281681105432936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0.58309999999999995</v>
      </c>
      <c r="B15" s="40">
        <v>0.29411764705882354</v>
      </c>
      <c r="C15" s="32">
        <f t="shared" si="0"/>
        <v>0.41690000000000005</v>
      </c>
      <c r="D15" s="32">
        <f t="shared" si="1"/>
        <v>0.21370000000000006</v>
      </c>
      <c r="E15" s="40">
        <f t="shared" si="2"/>
        <v>-3.4</v>
      </c>
      <c r="F15" s="32">
        <f t="shared" ca="1" si="3"/>
        <v>0.13536923488820829</v>
      </c>
      <c r="G15" s="32">
        <f t="shared" ca="1" si="5"/>
        <v>0.86463076511179171</v>
      </c>
      <c r="H15" s="35">
        <f t="shared" ca="1" si="4"/>
        <v>-3.6858528074968246</v>
      </c>
      <c r="I15" s="35">
        <f t="shared" ca="1" si="6"/>
        <v>0.28585280749682473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s="113" customFormat="1" ht="17.25" customHeight="1">
      <c r="A16" s="43">
        <v>0.58894999999999997</v>
      </c>
      <c r="B16" s="89">
        <v>0.27777777777777779</v>
      </c>
      <c r="C16" s="43">
        <f t="shared" si="0"/>
        <v>0.41105000000000003</v>
      </c>
      <c r="D16" s="44">
        <f t="shared" si="1"/>
        <v>0.20785000000000003</v>
      </c>
      <c r="E16" s="90">
        <f t="shared" si="2"/>
        <v>-3.5999999999999996</v>
      </c>
      <c r="F16" s="44">
        <f t="shared" ca="1" si="3"/>
        <v>0.15903835035804448</v>
      </c>
      <c r="G16" s="44">
        <f t="shared" ca="1" si="5"/>
        <v>0.84096164964195552</v>
      </c>
      <c r="H16" s="91">
        <f t="shared" ca="1" si="4"/>
        <v>-3.7901420453700339</v>
      </c>
      <c r="I16" s="91">
        <f t="shared" ca="1" si="6"/>
        <v>0.19014204537003421</v>
      </c>
      <c r="J16" s="111"/>
      <c r="K16" s="112"/>
      <c r="M16" s="114"/>
      <c r="N16" s="91"/>
      <c r="O16" s="114"/>
      <c r="P16" s="114"/>
      <c r="Q16" s="114"/>
      <c r="R16" s="114"/>
      <c r="S16" s="91"/>
    </row>
    <row r="17" spans="1:26" ht="17.25" customHeight="1">
      <c r="A17" s="32">
        <v>0.5958</v>
      </c>
      <c r="B17" s="40">
        <v>0.25641025641025644</v>
      </c>
      <c r="C17" s="32">
        <f t="shared" si="0"/>
        <v>0.4042</v>
      </c>
      <c r="D17" s="41">
        <f t="shared" si="1"/>
        <v>0.20100000000000001</v>
      </c>
      <c r="E17" s="42">
        <f t="shared" si="2"/>
        <v>-3.8999999999999995</v>
      </c>
      <c r="F17" s="41">
        <f t="shared" ca="1" si="3"/>
        <v>0.18675346847229712</v>
      </c>
      <c r="G17" s="41">
        <f t="shared" ca="1" si="5"/>
        <v>0.81324653152770288</v>
      </c>
      <c r="H17" s="27">
        <f t="shared" ca="1" si="4"/>
        <v>-3.9200166142479804</v>
      </c>
      <c r="I17" s="27">
        <f t="shared" ca="1" si="6"/>
        <v>2.0016614247980957E-2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0.60199999999999998</v>
      </c>
      <c r="B18" s="40">
        <v>0.24691358024691359</v>
      </c>
      <c r="C18" s="32">
        <f t="shared" si="0"/>
        <v>0.39800000000000002</v>
      </c>
      <c r="D18" s="41">
        <f t="shared" si="1"/>
        <v>0.19480000000000003</v>
      </c>
      <c r="E18" s="42">
        <f t="shared" si="2"/>
        <v>-4.05</v>
      </c>
      <c r="F18" s="41">
        <f t="shared" ca="1" si="3"/>
        <v>0.21183868486767887</v>
      </c>
      <c r="G18" s="41">
        <f t="shared" ca="1" si="5"/>
        <v>0.78816131513232113</v>
      </c>
      <c r="H18" s="27">
        <f t="shared" ca="1" si="4"/>
        <v>-4.0454867993589865</v>
      </c>
      <c r="I18" s="27">
        <f t="shared" ca="1" si="6"/>
        <v>-4.5132006410133485E-3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0.60965000000000003</v>
      </c>
      <c r="B19" s="40">
        <v>0.23529411764705882</v>
      </c>
      <c r="C19" s="32">
        <f t="shared" si="0"/>
        <v>0.39034999999999997</v>
      </c>
      <c r="D19" s="41">
        <f t="shared" si="1"/>
        <v>0.18714999999999998</v>
      </c>
      <c r="E19" s="42">
        <f t="shared" si="2"/>
        <v>-4.25</v>
      </c>
      <c r="F19" s="41">
        <f t="shared" ca="1" si="3"/>
        <v>0.24279060509746486</v>
      </c>
      <c r="G19" s="41">
        <f t="shared" ca="1" si="5"/>
        <v>0.75720939490253514</v>
      </c>
      <c r="H19" s="27">
        <f t="shared" ca="1" si="4"/>
        <v>-4.211825277361541</v>
      </c>
      <c r="I19" s="27">
        <f t="shared" ca="1" si="6"/>
        <v>-3.8174722638459002E-2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0.63175000000000003</v>
      </c>
      <c r="B20" s="40">
        <v>0.21052631578947367</v>
      </c>
      <c r="C20" s="32">
        <f t="shared" si="0"/>
        <v>0.36824999999999997</v>
      </c>
      <c r="D20" s="41">
        <f t="shared" si="1"/>
        <v>0.16504999999999997</v>
      </c>
      <c r="E20" s="42">
        <f t="shared" si="2"/>
        <v>-4.75</v>
      </c>
      <c r="F20" s="41">
        <f t="shared" ca="1" si="3"/>
        <v>0.33220726353906804</v>
      </c>
      <c r="G20" s="41">
        <f t="shared" ca="1" si="5"/>
        <v>0.66779273646093196</v>
      </c>
      <c r="H20" s="27">
        <f t="shared" ca="1" si="4"/>
        <v>-4.7795529311909259</v>
      </c>
      <c r="I20" s="27">
        <f t="shared" ca="1" si="6"/>
        <v>2.9552931190925946E-2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0.65684999999999993</v>
      </c>
      <c r="B21" s="40">
        <v>0.17699115044247787</v>
      </c>
      <c r="C21" s="32">
        <f t="shared" si="0"/>
        <v>0.34315000000000007</v>
      </c>
      <c r="D21" s="41">
        <f t="shared" si="1"/>
        <v>0.13995000000000007</v>
      </c>
      <c r="E21" s="42">
        <f t="shared" si="2"/>
        <v>-5.65</v>
      </c>
      <c r="F21" s="41">
        <f t="shared" ca="1" si="3"/>
        <v>0.43376192991392004</v>
      </c>
      <c r="G21" s="41">
        <f t="shared" ca="1" si="5"/>
        <v>0.56623807008607996</v>
      </c>
      <c r="H21" s="27">
        <f t="shared" ca="1" si="4"/>
        <v>-5.6435294653132742</v>
      </c>
      <c r="I21" s="27">
        <f t="shared" ca="1" si="6"/>
        <v>-6.4705346867262037E-3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1.971199462881589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5.5057058108321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21.478285694493717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1.3457440992605685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1.3145584844495213</v>
      </c>
      <c r="I29" s="62">
        <f ca="1">IF(AND(COUNT(B7:B$25,F7:F$25)&gt;5,COUNT(D7:D$9,E7:E$9)&gt;5,ISNUMBER(SUM(RSQ(B7:B$25,F7:F$25),RSQ(E7:E$9,D7:D$9)))),SUM(RSQ(B7:B$25,F7:F$25),RSQ(E7:E$9,D7:D$9)),"")</f>
        <v>1.3566253842170526</v>
      </c>
      <c r="J29" s="64">
        <f ca="1">IF(AND(COUNT(B7:B$25,F7:F$25)&gt;5,COUNT(D6:D$9,E6:E$9)&gt;5,ISNUMBER(SUM(RSQ(B7:B$25,F7:F$25),RSQ(E6:E$9,D6:D$9)))),SUM(RSQ(B7:B$25,F7:F$25),RSQ(E6:E$9,D6:D$9)),"")</f>
        <v>1.3285049790409964</v>
      </c>
      <c r="K29" s="71"/>
      <c r="L29" s="34">
        <f ca="1">AVERAGE(INDIRECT("H"&amp;K5):INDIRECT("H"&amp;K6))-(1/L28)*AVERAGE(INDIRECT("I"&amp;K5):INDIRECT("I"&amp;K6))</f>
        <v>-3.7326280479086331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0.85250743769397186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1.4180416187046483</v>
      </c>
      <c r="B30" s="41">
        <f ca="1">IF(AND(COUNT(B8:B$25,F8:F$25)&gt;5,COUNT(D$5:D7,E$5:E7)&gt;5,ISNUMBER(SUM(RSQ(B8:B$25,F8:F$25),RSQ(E$5:E7,D$5:D7)))),SUM(RSQ(B8:B$25,F8:F$25),RSQ(E$5:E7,D$5:D7)),"")</f>
        <v>1.4780129535141384</v>
      </c>
      <c r="C30" s="66">
        <f ca="1">IF(AND(COUNT(B8:B$25,F8:F$25)&gt;5,COUNT(D$6:D8,E$6:E8)&gt;5,ISNUMBER(SUM(RSQ(B8:B$25,F8:F$25),RSQ(E$6:E8,D$6:D8)))),SUM(RSQ(B8:B$25,F8:F$25),RSQ(E$6:E8,D$6:D8)),"")</f>
        <v>1.4468273387030908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1.4888942384706221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1.4991587577095391</v>
      </c>
      <c r="B31" s="41">
        <f ca="1">IF(AND(COUNT(B9:B$25,F9:F$25)&gt;5,COUNT(D$5:D8,E$5:E8)&gt;5,ISNUMBER(SUM(RSQ(B9:B$25,F9:F$25),RSQ(E$5:E8,D$5:D8)))),SUM(RSQ(B9:B$25,F9:F$25),RSQ(E$5:E8,D$5:D8)),"")</f>
        <v>1.4874281476329898</v>
      </c>
      <c r="C31" s="66">
        <f ca="1">IF(AND(COUNT(B9:B$25,F9:F$25)&gt;5,COUNT(D$6:D9,E$6:E9)&gt;5,ISNUMBER(SUM(RSQ(B9:B$25,F9:F$25),RSQ(E$6:E9,D$6:D9)))),SUM(RSQ(B9:B$25,F9:F$25),RSQ(E$6:E9,D$6:D9)),"")</f>
        <v>1.5301603622229076</v>
      </c>
      <c r="D31" s="32">
        <f ca="1">IF(AND(COUNT(B9:B$25,F9:F$25)&gt;5,COUNT(D$6:D8,E$6:E8)&gt;5,ISNUMBER(SUM(RSQ(B9:B$25,F9:F$25),RSQ(E$6:E8,D$6:D8)))),SUM(RSQ(B9:B$25,F9:F$25),RSQ(E$6:E8,D$6:D8)),"")</f>
        <v>1.5162138676314325</v>
      </c>
      <c r="E31" s="66">
        <f ca="1">IF(AND(COUNT(B9:B$25,F9:F$25)&gt;5,COUNT(D$7:D9,E$7:E9)&gt;5,ISNUMBER(SUM(RSQ(B9:B$25,F9:F$25),RSQ(E$7:E9,D$7:D9)))),SUM(RSQ(B9:B$25,F9:F$25),RSQ(E$7:E9,D$7:D9)),"")</f>
        <v>1.5582807673989638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1.5533377895003406</v>
      </c>
      <c r="B32" s="41">
        <f ca="1">IF(AND(COUNT(B10:B$25,F10:F$25)&gt;5,COUNT(D$5:D9,E$5:E9)&gt;5,ISNUMBER(SUM(RSQ(B10:B$25,F10:F$25),RSQ(E$5:E9,D$5:D9)))),SUM(RSQ(B10:B$25,F10:F$25),RSQ(E$5:E9,D$5:D9)),"")</f>
        <v>1.5629859572285052</v>
      </c>
      <c r="C32" s="66">
        <f ca="1">IF(AND(COUNT(B10:B$25,F10:F$25)&gt;5,COUNT(D$6:D10,E$6:E10)&gt;5,ISNUMBER(SUM(RSQ(B10:B$25,F10:F$25),RSQ(E$6:E10,D$6:D10)))),SUM(RSQ(B10:B$25,F10:F$25),RSQ(E$6:E10,D$6:D10)),"")</f>
        <v>1.5828793151263478</v>
      </c>
      <c r="D32" s="32">
        <f ca="1">IF(AND(COUNT(B10:B$25,F10:F$25)&gt;5,COUNT(D$6:D9,E$6:E9)&gt;5,ISNUMBER(SUM(RSQ(B10:B$25,F10:F$25),RSQ(E$6:E9,D$6:D9)))),SUM(RSQ(B10:B$25,F10:F$25),RSQ(E$6:E9,D$6:D9)),"")</f>
        <v>1.5939875617418737</v>
      </c>
      <c r="E32" s="66">
        <f ca="1">IF(AND(COUNT(B10:B$25,F10:F$25)&gt;5,COUNT(D$7:D10,E$7:E10)&gt;5,ISNUMBER(SUM(RSQ(B10:B$25,F10:F$25),RSQ(E$7:E10,D$7:D10)))),SUM(RSQ(B10:B$25,F10:F$25),RSQ(E$7:E10,D$7:D10)),"")</f>
        <v>1.6071939859656603</v>
      </c>
      <c r="F32" s="32">
        <f ca="1">IF(AND(COUNT(B10:B$25,F10:F$25)&gt;5,COUNT(D$7:D9,E$7:E9)&gt;5,ISNUMBER(SUM(RSQ(B10:B$25,F10:F$25),RSQ(E$7:E9,D$7:D9)))),SUM(RSQ(B10:B$25,F10:F$25),RSQ(E$7:E9,D$7:D9)),"")</f>
        <v>1.6221079669179299</v>
      </c>
      <c r="G32" s="66">
        <f ca="1">IF(AND(COUNT(B10:B$25,F10:F$25)&gt;5,COUNT(D$8:D10,E$8:E10)&gt;5,ISNUMBER(SUM(RSQ(B10:B$25,F10:F$25),RSQ(E$8:E10,D$8:D10)))),SUM(RSQ(B10:B$25,F10:F$25),RSQ(E$8:E10,D$8:D10)),"")</f>
        <v>1.6054374706954642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1.5707189630792699</v>
      </c>
      <c r="B33" s="41">
        <f ca="1">IF(AND(COUNT(B11:B$25,F11:F$25)&gt;5,COUNT(D$5:D10,E$5:E10)&gt;5,ISNUMBER(SUM(RSQ(B11:B$25,F11:F$25),RSQ(E$5:E10,D$5:D10)))),SUM(RSQ(B11:B$25,F11:F$25),RSQ(E$5:E10,D$5:D10)),"")</f>
        <v>1.5503638420588781</v>
      </c>
      <c r="C33" s="66">
        <f ca="1">IF(AND(COUNT(B11:B$25,F11:F$25)&gt;5,COUNT(D$6:D11,E$6:E11)&gt;5,ISNUMBER(SUM(RSQ(B11:B$25,F11:F$25),RSQ(E$6:E11,D$6:D11)))),SUM(RSQ(B11:B$25,F11:F$25),RSQ(E$6:E11,D$6:D11)),"")</f>
        <v>1.5892902145636192</v>
      </c>
      <c r="D33" s="32">
        <f ca="1">IF(AND(COUNT(B11:B$25,F11:F$25)&gt;5,COUNT(D$6:D10,E$6:E10)&gt;5,ISNUMBER(SUM(RSQ(B11:B$25,F11:F$25),RSQ(E$6:E10,D$6:D10)))),SUM(RSQ(B11:B$25,F11:F$25),RSQ(E$6:E10,D$6:D10)),"")</f>
        <v>1.5799053676848853</v>
      </c>
      <c r="E33" s="66">
        <f ca="1">IF(AND(COUNT(B11:B$25,F11:F$25)&gt;5,COUNT(D$7:D11,E$7:E11)&gt;5,ISNUMBER(SUM(RSQ(B11:B$25,F11:F$25),RSQ(E$7:E11,D$7:D11)))),SUM(RSQ(B11:B$25,F11:F$25),RSQ(E$7:E11,D$7:D11)),"")</f>
        <v>1.5913238035333317</v>
      </c>
      <c r="F33" s="32">
        <f ca="1">IF(AND(COUNT(B11:B$25,F11:F$25)&gt;5,COUNT(D$7:D10,E$7:E10)&gt;5,ISNUMBER(SUM(RSQ(B11:B$25,F11:F$25),RSQ(E$7:E10,D$7:D10)))),SUM(RSQ(B11:B$25,F11:F$25),RSQ(E$7:E10,D$7:D10)),"")</f>
        <v>1.6042200385241978</v>
      </c>
      <c r="G33" s="66">
        <f ca="1">IF(AND(COUNT(B11:B$25,F11:F$25)&gt;5,COUNT(D$8:D11,E$8:E11)&gt;5,ISNUMBER(SUM(RSQ(B11:B$25,F11:F$25),RSQ(E$8:E11,D$8:D11)))),SUM(RSQ(B11:B$25,F11:F$25),RSQ(E$8:E11,D$8:D11)),"")</f>
        <v>1.5493992052801122</v>
      </c>
      <c r="H33" s="32">
        <f ca="1">IF(AND(COUNT(B11:B$25,F11:F$25)&gt;5,COUNT(D$8:D10,E$8:E10)&gt;5,ISNUMBER(SUM(RSQ(B11:B$25,F11:F$25),RSQ(E$8:E10,D$8:D10)))),SUM(RSQ(B11:B$25,F11:F$25),RSQ(E$8:E10,D$8:D10)),"")</f>
        <v>1.6024635232540017</v>
      </c>
      <c r="I33" s="66">
        <f ca="1">IF(AND(COUNT(B11:B$25,F11:F$25)&gt;5,COUNT(D$9:D11,E$9:E11)&gt;5,ISNUMBER(SUM(RSQ(B11:B$25,F11:F$25),RSQ(E$9:E11,D$9:D11)))),SUM(RSQ(B11:B$25,F11:F$25),RSQ(E$9:E11,D$9:D11)),"")</f>
        <v>1.4258688414279692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1.7362807351804199</v>
      </c>
      <c r="B34" s="41">
        <f ca="1">IF(AND(COUNT(B12:B$25,F12:F$25)&gt;5,COUNT(D$5:D11,E$5:E11)&gt;5,ISNUMBER(SUM(RSQ(B12:B$25,F12:F$25),RSQ(E$5:E11,D$5:D11)))),SUM(RSQ(B12:B$25,F12:F$25),RSQ(E$5:E11,D$5:D11)),"")</f>
        <v>1.7300581952798981</v>
      </c>
      <c r="C34" s="66">
        <f ca="1">IF(AND(COUNT(B12:B$25,F12:F$25)&gt;5,COUNT(D$6:D12,E$6:E12)&gt;5,ISNUMBER(SUM(RSQ(B12:B$25,F12:F$25),RSQ(E$6:E12,D$6:D12)))),SUM(RSQ(B12:B$25,F12:F$25),RSQ(E$6:E12,D$6:D12)),"")</f>
        <v>1.7551186596301394</v>
      </c>
      <c r="D34" s="32">
        <f ca="1">IF(AND(COUNT(B12:B$25,F12:F$25)&gt;5,COUNT(D$6:D11,E$6:E11)&gt;5,ISNUMBER(SUM(RSQ(B12:B$25,F12:F$25),RSQ(E$6:E11,D$6:D11)))),SUM(RSQ(B12:B$25,F12:F$25),RSQ(E$6:E11,D$6:D11)),"")</f>
        <v>1.7486294467642471</v>
      </c>
      <c r="E34" s="66">
        <f ca="1">IF(AND(COUNT(B12:B$25,F12:F$25)&gt;5,COUNT(D$7:D12,E$7:E12)&gt;5,ISNUMBER(SUM(RSQ(B12:B$25,F12:F$25),RSQ(E$7:E12,D$7:D12)))),SUM(RSQ(B12:B$25,F12:F$25),RSQ(E$7:E12,D$7:D12)),"")</f>
        <v>1.7615722109928564</v>
      </c>
      <c r="F34" s="32">
        <f ca="1">IF(AND(COUNT(B12:B$25,F12:F$25)&gt;5,COUNT(D$7:D11,E$7:E11)&gt;5,ISNUMBER(SUM(RSQ(B12:B$25,F12:F$25),RSQ(E$7:E11,D$7:D11)))),SUM(RSQ(B12:B$25,F12:F$25),RSQ(E$7:E11,D$7:D11)),"")</f>
        <v>1.7506630357339596</v>
      </c>
      <c r="G34" s="66">
        <f ca="1">IF(AND(COUNT(B12:B$25,F12:F$25)&gt;5,COUNT(D$8:D12,E$8:E12)&gt;5,ISNUMBER(SUM(RSQ(B12:B$25,F12:F$25),RSQ(E$8:E12,D$8:D12)))),SUM(RSQ(B12:B$25,F12:F$25),RSQ(E$8:E12,D$8:D12)),"")</f>
        <v>1.7466728266607601</v>
      </c>
      <c r="H34" s="32">
        <f ca="1">IF(AND(COUNT(B12:B$25,F12:F$25)&gt;5,COUNT(D$8:D11,E$8:E11)&gt;5,ISNUMBER(SUM(RSQ(B12:B$25,F12:F$25),RSQ(E$8:E11,D$8:D11)))),SUM(RSQ(B12:B$25,F12:F$25),RSQ(E$8:E11,D$8:D11)),"")</f>
        <v>1.7087384374807404</v>
      </c>
      <c r="I34" s="66">
        <f ca="1">IF(AND(COUNT(B12:B$25,F12:F$25)&gt;5,COUNT(D$9:D12,E$9:E12)&gt;5,ISNUMBER(SUM(RSQ(B12:B$25,F12:F$25),RSQ(E$9:E12,D$9:D12)))),SUM(RSQ(B12:B$25,F12:F$25),RSQ(E$9:E12,D$9:D12)),"")</f>
        <v>1.7156928989035207</v>
      </c>
      <c r="J34" s="67">
        <f ca="1">IF(AND(COUNT(B12:B$25,F12:F$25)&gt;5,COUNT(D$9:D11,E$9:E11)&gt;5,ISNUMBER(SUM(RSQ(B12:B$25,F12:F$25),RSQ(E$9:E11,D$9:D11)))),SUM(RSQ(B12:B$25,F12:F$25),RSQ(E$9:E11,D$9:D11)),"")</f>
        <v>1.5852080736285972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1.8380400458383006</v>
      </c>
      <c r="B35" s="41">
        <f ca="1">IF(AND(COUNT(B13:B$25,F13:F$25)&gt;5,COUNT(D$5:D12,E$5:E12)&gt;5,ISNUMBER(SUM(RSQ(B13:B$25,F13:F$25),RSQ(E$5:E12,D$5:D12)))),SUM(RSQ(B13:B$25,F13:F$25),RSQ(E$5:E12,D$5:D12)),"")</f>
        <v>1.830411150560411</v>
      </c>
      <c r="C35" s="66">
        <f ca="1">IF(AND(COUNT(B13:B$25,F13:F$25)&gt;5,COUNT(D$6:D13,E$6:E13)&gt;5,ISNUMBER(SUM(RSQ(B13:B$25,F13:F$25),RSQ(E$6:E13,D$6:D13)))),SUM(RSQ(B13:B$25,F13:F$25),RSQ(E$6:E13,D$6:D13)),"")</f>
        <v>1.8553329002597607</v>
      </c>
      <c r="D35" s="32">
        <f ca="1">IF(AND(COUNT(B13:B$25,F13:F$25)&gt;5,COUNT(D$6:D12,E$6:E12)&gt;5,ISNUMBER(SUM(RSQ(B13:B$25,F13:F$25),RSQ(E$6:E12,D$6:D12)))),SUM(RSQ(B13:B$25,F13:F$25),RSQ(E$6:E12,D$6:D12)),"")</f>
        <v>1.8492490750101305</v>
      </c>
      <c r="E35" s="66">
        <f ca="1">IF(AND(COUNT(B13:B$25,F13:F$25)&gt;5,COUNT(D$7:D13,E$7:E13)&gt;5,ISNUMBER(SUM(RSQ(B13:B$25,F13:F$25),RSQ(E$7:E13,D$7:D13)))),SUM(RSQ(B13:B$25,F13:F$25),RSQ(E$7:E13,D$7:D13)),"")</f>
        <v>1.8621703340064615</v>
      </c>
      <c r="F35" s="32">
        <f ca="1">IF(AND(COUNT(B13:B$25,F13:F$25)&gt;5,COUNT(D$7:D12,E$7:E12)&gt;5,ISNUMBER(SUM(RSQ(B13:B$25,F13:F$25),RSQ(E$7:E12,D$7:D12)))),SUM(RSQ(B13:B$25,F13:F$25),RSQ(E$7:E12,D$7:D12)),"")</f>
        <v>1.8557026263728478</v>
      </c>
      <c r="G35" s="66">
        <f ca="1">IF(AND(COUNT(B13:B$25,F13:F$25)&gt;5,COUNT(D$8:D13,E$8:E13)&gt;5,ISNUMBER(SUM(RSQ(B13:B$25,F13:F$25),RSQ(E$8:E13,D$8:D13)))),SUM(RSQ(B13:B$25,F13:F$25),RSQ(E$8:E13,D$8:D13)),"")</f>
        <v>1.8559137911693251</v>
      </c>
      <c r="H35" s="32">
        <f ca="1">IF(AND(COUNT(B13:B$25,F13:F$25)&gt;5,COUNT(D$8:D12,E$8:E12)&gt;5,ISNUMBER(SUM(RSQ(B13:B$25,F13:F$25),RSQ(E$8:E12,D$8:D12)))),SUM(RSQ(B13:B$25,F13:F$25),RSQ(E$8:E12,D$8:D12)),"")</f>
        <v>1.8408032420407512</v>
      </c>
      <c r="I35" s="66">
        <f ca="1">IF(AND(COUNT(B13:B$25,F13:F$25)&gt;5,COUNT(D$9:D13,E$9:E13)&gt;5,ISNUMBER(SUM(RSQ(B13:B$25,F13:F$25),RSQ(E$9:E13,D$9:D13)))),SUM(RSQ(B13:B$25,F13:F$25),RSQ(E$9:E13,D$9:D13)),"")</f>
        <v>1.8443666308776998</v>
      </c>
      <c r="J35" s="67">
        <f ca="1">IF(AND(COUNT(B13:B$25,F13:F$25)&gt;5,COUNT(D$9:D12,E$9:E12)&gt;5,ISNUMBER(SUM(RSQ(B13:B$25,F13:F$25),RSQ(E$9:E12,D$9:D12)))),SUM(RSQ(B13:B$25,F13:F$25),RSQ(E$9:E12,D$9:D12)),"")</f>
        <v>1.8098233142835118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1.9119001102610269</v>
      </c>
      <c r="B36" s="41">
        <f ca="1">IF(AND(COUNT(B14:B$25,F14:F$25)&gt;5,COUNT(D$5:D13,E$5:E13)&gt;5,ISNUMBER(SUM(RSQ(B14:B$25,F14:F$25),RSQ(E$5:E13,D$5:D13)))),SUM(RSQ(B14:B$25,F14:F$25),RSQ(E$5:E13,D$5:D13)),"")</f>
        <v>1.9030038255575326</v>
      </c>
      <c r="C36" s="66">
        <f ca="1">IF(AND(COUNT(B14:B$25,F14:F$25)&gt;5,COUNT(D$6:D14,E$6:E14)&gt;5,ISNUMBER(SUM(RSQ(B14:B$25,F14:F$25),RSQ(E$6:E14,D$6:D14)))),SUM(RSQ(B14:B$25,F14:F$25),RSQ(E$6:E14,D$6:D14)),"")</f>
        <v>1.925825432590702</v>
      </c>
      <c r="D36" s="32">
        <f ca="1">IF(AND(COUNT(B14:B$25,F14:F$25)&gt;5,COUNT(D$6:D13,E$6:E13)&gt;5,ISNUMBER(SUM(RSQ(B14:B$25,F14:F$25),RSQ(E$6:E13,D$6:D13)))),SUM(RSQ(B14:B$25,F14:F$25),RSQ(E$6:E13,D$6:D13)),"")</f>
        <v>1.9202966799789927</v>
      </c>
      <c r="E36" s="66">
        <f ca="1">IF(AND(COUNT(B14:B$25,F14:F$25)&gt;5,COUNT(D$7:D14,E$7:E14)&gt;5,ISNUMBER(SUM(RSQ(B14:B$25,F14:F$25),RSQ(E$7:E14,D$7:D14)))),SUM(RSQ(B14:B$25,F14:F$25),RSQ(E$7:E14,D$7:D14)),"")</f>
        <v>1.9304390652578447</v>
      </c>
      <c r="F36" s="32">
        <f ca="1">IF(AND(COUNT(B14:B$25,F14:F$25)&gt;5,COUNT(D$7:D13,E$7:E13)&gt;5,ISNUMBER(SUM(RSQ(B14:B$25,F14:F$25),RSQ(E$7:E13,D$7:D13)))),SUM(RSQ(B14:B$25,F14:F$25),RSQ(E$7:E13,D$7:D13)),"")</f>
        <v>1.9271341137256934</v>
      </c>
      <c r="G36" s="66">
        <f ca="1">IF(AND(COUNT(B14:B$25,F14:F$25)&gt;5,COUNT(D$8:D14,E$8:E14)&gt;5,ISNUMBER(SUM(RSQ(B14:B$25,F14:F$25),RSQ(E$8:E14,D$8:D14)))),SUM(RSQ(B14:B$25,F14:F$25),RSQ(E$8:E14,D$8:D14)),"")</f>
        <v>1.9265771243591707</v>
      </c>
      <c r="H36" s="32">
        <f ca="1">IF(AND(COUNT(B14:B$25,F14:F$25)&gt;5,COUNT(D$8:D13,E$8:E13)&gt;5,ISNUMBER(SUM(RSQ(B14:B$25,F14:F$25),RSQ(E$8:E13,D$8:D13)))),SUM(RSQ(B14:B$25,F14:F$25),RSQ(E$8:E13,D$8:D13)),"")</f>
        <v>1.920877570888557</v>
      </c>
      <c r="I36" s="66">
        <f ca="1">IF(AND(COUNT(B14:B$25,F14:F$25)&gt;5,COUNT(D$9:D14,E$9:E14)&gt;5,ISNUMBER(SUM(RSQ(B14:B$25,F14:F$25),RSQ(E$9:E14,D$9:D14)))),SUM(RSQ(B14:B$25,F14:F$25),RSQ(E$9:E14,D$9:D14)),"")</f>
        <v>1.9205749113219015</v>
      </c>
      <c r="J36" s="67">
        <f ca="1">IF(AND(COUNT(B14:B$25,F14:F$25)&gt;5,COUNT(D$9:D13,E$9:E13)&gt;5,ISNUMBER(SUM(RSQ(B14:B$25,F14:F$25),RSQ(E$9:E13,D$9:D13)))),SUM(RSQ(B14:B$25,F14:F$25),RSQ(E$9:E13,D$9:D13)),"")</f>
        <v>1.9093304105969318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1.9436693131767879</v>
      </c>
      <c r="B37" s="32">
        <f ca="1">IF(AND(COUNT(B15:B$25,F15:F$25)&gt;5,COUNT(D$5:D14,E$5:E14)&gt;5,ISNUMBER(SUM(RSQ(B15:B$25,F15:F$25),RSQ(E$5:E14,D$5:D14)))),SUM(RSQ(B15:B$25,F15:F$25),RSQ(E$5:E14,D$5:D14)),"")</f>
        <v>1.9385633574416916</v>
      </c>
      <c r="C37" s="66">
        <f ca="1">IF(AND(COUNT(B15:B$25,F15:F$25)&gt;5,COUNT(D$6:D15,E$6:E15)&gt;5,ISNUMBER(SUM(RSQ(B15:B$25,F15:F$25),RSQ(E$6:E15,D$6:D15)))),SUM(RSQ(B15:B$25,F15:F$25),RSQ(E$6:E15,D$6:D15)),"")</f>
        <v>1.9506271858402271</v>
      </c>
      <c r="D37" s="32">
        <f ca="1">IF(AND(COUNT(B15:B$25,F15:F$25)&gt;5,COUNT(D$6:D14,E$6:E14)&gt;5,ISNUMBER(SUM(RSQ(B15:B$25,F15:F$25),RSQ(E$6:E14,D$6:D14)))),SUM(RSQ(B15:B$25,F15:F$25),RSQ(E$6:E14,D$6:D14)),"")</f>
        <v>1.9524886797713665</v>
      </c>
      <c r="E37" s="66">
        <f ca="1">IF(AND(COUNT(B15:B$25,F15:F$25)&gt;5,COUNT(D$7:D15,E$7:E15)&gt;5,ISNUMBER(SUM(RSQ(B15:B$25,F15:F$25),RSQ(E$7:E15,D$7:D15)))),SUM(RSQ(B15:B$25,F15:F$25),RSQ(E$7:E15,D$7:D15)),"")</f>
        <v>1.9490178564442768</v>
      </c>
      <c r="F37" s="32">
        <f ca="1">IF(AND(COUNT(B15:B$25,F15:F$25)&gt;5,COUNT(D$7:D14,E$7:E14)&gt;5,ISNUMBER(SUM(RSQ(B15:B$25,F15:F$25),RSQ(E$7:E14,D$7:D14)))),SUM(RSQ(B15:B$25,F15:F$25),RSQ(E$7:E14,D$7:D14)),"")</f>
        <v>1.9571023124385092</v>
      </c>
      <c r="G37" s="66">
        <f ca="1">IF(AND(COUNT(B15:B$25,F15:F$25)&gt;5,COUNT(D$8:D15,E$8:E15)&gt;5,ISNUMBER(SUM(RSQ(B15:B$25,F15:F$25),RSQ(E$8:E15,D$8:D15)))),SUM(RSQ(B15:B$25,F15:F$25),RSQ(E$8:E15,D$8:D15)),"")</f>
        <v>1.942478693265371</v>
      </c>
      <c r="H37" s="32">
        <f ca="1">IF(AND(COUNT(B15:B$25,F15:F$25)&gt;5,COUNT(D$8:D14,E$8:E14)&gt;5,ISNUMBER(SUM(RSQ(B15:B$25,F15:F$25),RSQ(E$8:E14,D$8:D14)))),SUM(RSQ(B15:B$25,F15:F$25),RSQ(E$8:E14,D$8:D14)),"")</f>
        <v>1.9532403715398354</v>
      </c>
      <c r="I37" s="66">
        <f ca="1">IF(AND(COUNT(B15:B$25,F15:F$25)&gt;5,COUNT(D$9:D15,E$9:E15)&gt;5,ISNUMBER(SUM(RSQ(B15:B$25,F15:F$25),RSQ(E$9:E15,D$9:D15)))),SUM(RSQ(B15:B$25,F15:F$25),RSQ(E$9:E15,D$9:D15)),"")</f>
        <v>1.93513958308783</v>
      </c>
      <c r="J37" s="67">
        <f ca="1">IF(AND(COUNT(B15:B$25,F15:F$25)&gt;5,COUNT(D$9:D14,E$9:E14)&gt;5,ISNUMBER(SUM(RSQ(B15:B$25,F15:F$25),RSQ(E$9:E14,D$9:D14)))),SUM(RSQ(B15:B$25,F15:F$25),RSQ(E$9:E14,D$9:D14)),"")</f>
        <v>1.9472381585025662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1.952378118503292</v>
      </c>
      <c r="B38" s="41">
        <f ca="1">IF(AND(COUNT(B16:B$25,F16:F$25)&gt;5,COUNT(D$5:D15,E$5:E15)&gt;5,ISNUMBER(SUM(RSQ(B16:B$25,F16:F$25),RSQ(E$5:E15,D$5:D15)))),SUM(RSQ(B16:B$25,F16:F$25),RSQ(E$5:E15,D$5:D15)),"")</f>
        <v>1.958165017598176</v>
      </c>
      <c r="C38" s="66">
        <f ca="1">IF(AND(COUNT(B16:B$25,F16:F$25)&gt;5,COUNT(D$6:D16,E$6:E16)&gt;5,ISNUMBER(SUM(RSQ(B16:B$25,F16:F$25),RSQ(E$6:E16,D$6:D16)))),SUM(RSQ(B16:B$25,F16:F$25),RSQ(E$6:E16,D$6:D16)),"")</f>
        <v>1.9507577735796491</v>
      </c>
      <c r="D38" s="32">
        <f ca="1">IF(AND(COUNT(B16:B$25,F16:F$25)&gt;5,COUNT(D$6:D15,E$6:E15)&gt;5,ISNUMBER(SUM(RSQ(B16:B$25,F16:F$25),RSQ(E$6:E15,D$6:D15)))),SUM(RSQ(B16:B$25,F16:F$25),RSQ(E$6:E15,D$6:D15)),"")</f>
        <v>1.9651228902616151</v>
      </c>
      <c r="E38" s="66">
        <f ca="1">IF(AND(COUNT(B16:B$25,F16:F$25)&gt;5,COUNT(D$7:D16,E$7:E16)&gt;5,ISNUMBER(SUM(RSQ(B16:B$25,F16:F$25),RSQ(E$7:E16,D$7:D16)))),SUM(RSQ(B16:B$25,F16:F$25),RSQ(E$7:E16,D$7:D16)),"")</f>
        <v>1.9420901887779198</v>
      </c>
      <c r="F38" s="32">
        <f ca="1">IF(AND(COUNT(B16:B$25,F16:F$25)&gt;5,COUNT(D$7:D15,E$7:E15)&gt;5,ISNUMBER(SUM(RSQ(B16:B$25,F16:F$25),RSQ(E$7:E15,D$7:D15)))),SUM(RSQ(B16:B$25,F16:F$25),RSQ(E$7:E15,D$7:D15)),"")</f>
        <v>1.9635135608656649</v>
      </c>
      <c r="G38" s="66">
        <f ca="1">IF(AND(COUNT(B16:B$25,F16:F$25)&gt;5,COUNT(D$8:D16,E$8:E16)&gt;5,ISNUMBER(SUM(RSQ(B16:B$25,F16:F$25),RSQ(E$8:E16,D$8:D16)))),SUM(RSQ(B16:B$25,F16:F$25),RSQ(E$8:E16,D$8:D16)),"")</f>
        <v>1.9320731856994531</v>
      </c>
      <c r="H38" s="32">
        <f ca="1">IF(AND(COUNT(B16:B$25,F16:F$25)&gt;5,COUNT(D$8:D15,E$8:E15)&gt;5,ISNUMBER(SUM(RSQ(B16:B$25,F16:F$25),RSQ(E$8:E15,D$8:D15)))),SUM(RSQ(B16:B$25,F16:F$25),RSQ(E$8:E15,D$8:D15)),"")</f>
        <v>1.9569743976867593</v>
      </c>
      <c r="I38" s="66">
        <f ca="1">IF(AND(COUNT(B16:B$25,F16:F$25)&gt;5,COUNT(D$9:D16,E$9:E16)&gt;5,ISNUMBER(SUM(RSQ(B16:B$25,F16:F$25),RSQ(E$9:E16,D$9:D16)))),SUM(RSQ(B16:B$25,F16:F$25),RSQ(E$9:E16,D$9:D16)),"")</f>
        <v>1.9225331741537204</v>
      </c>
      <c r="J38" s="67">
        <f ca="1">IF(AND(COUNT(B16:B$25,F16:F$25)&gt;5,COUNT(D$9:D15,E$9:E15)&gt;5,ISNUMBER(SUM(RSQ(B16:B$25,F16:F$25),RSQ(E$9:E15,D$9:D15)))),SUM(RSQ(B16:B$25,F16:F$25),RSQ(E$9:E15,D$9:D15)),"")</f>
        <v>1.949635287509218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1.9613539033500031</v>
      </c>
      <c r="B39" s="32">
        <f ca="1">IF(AND(COUNT(B17:B$25,F17:F$25)&gt;5,COUNT(D$5:D16,E$5:E16)&gt;5,ISNUMBER(SUM(RSQ(B17:B$25,F17:F$25),RSQ(E$5:E16,D$5:D16)))),SUM(RSQ(B17:B$25,F17:F$25),RSQ(E$5:E16,D$5:D16)),"")</f>
        <v>1.971199462881589</v>
      </c>
      <c r="C39" s="66">
        <f ca="1">IF(AND(COUNT(B17:B$25,F17:F$25)&gt;5,COUNT(D$6:D17,E$6:E17)&gt;5,ISNUMBER(SUM(RSQ(B17:B$25,F17:F$25),RSQ(E$6:E17,D$6:D17)))),SUM(RSQ(B17:B$25,F17:F$25),RSQ(E$6:E17,D$6:D17)),"")</f>
        <v>1.9540858373750098</v>
      </c>
      <c r="D39" s="32">
        <f ca="1">IF(AND(COUNT(B17:B$25,F17:F$25)&gt;5,COUNT(D$6:D16,E$6:E16)&gt;5,ISNUMBER(SUM(RSQ(B17:B$25,F17:F$25),RSQ(E$6:E16,D$6:D16)))),SUM(RSQ(B17:B$25,F17:F$25),RSQ(E$6:E16,D$6:D16)),"")</f>
        <v>1.969579117957946</v>
      </c>
      <c r="E39" s="66">
        <f ca="1">IF(AND(COUNT(B17:B$25,F17:F$25)&gt;5,COUNT(D$7:D17,E$7:E17)&gt;5,ISNUMBER(SUM(RSQ(B17:B$25,F17:F$25),RSQ(E$7:E17,D$7:D17)))),SUM(RSQ(B17:B$25,F17:F$25),RSQ(E$7:E17,D$7:D17)),"")</f>
        <v>1.9425400039848624</v>
      </c>
      <c r="F39" s="32">
        <f ca="1">IF(AND(COUNT(B17:B$25,F17:F$25)&gt;5,COUNT(D$7:D16,E$7:E16)&gt;5,ISNUMBER(SUM(RSQ(B17:B$25,F17:F$25),RSQ(E$7:E16,D$7:D16)))),SUM(RSQ(B17:B$25,F17:F$25),RSQ(E$7:E16,D$7:D16)),"")</f>
        <v>1.9609115331562168</v>
      </c>
      <c r="G39" s="66">
        <f ca="1">IF(AND(COUNT(B17:B$25,F17:F$25)&gt;5,COUNT(D$8:D17,E$8:E17)&gt;5,ISNUMBER(SUM(RSQ(B17:B$25,F17:F$25),RSQ(E$8:E17,D$8:D17)))),SUM(RSQ(B17:B$25,F17:F$25),RSQ(E$8:E17,D$8:D17)),"")</f>
        <v>1.9335112269843593</v>
      </c>
      <c r="H39" s="32">
        <f ca="1">IF(AND(COUNT(B17:B$25,F17:F$25)&gt;5,COUNT(D$8:D16,E$8:E16)&gt;5,ISNUMBER(SUM(RSQ(B17:B$25,F17:F$25),RSQ(E$8:E16,D$8:D16)))),SUM(RSQ(B17:B$25,F17:F$25),RSQ(E$8:E16,D$8:D16)),"")</f>
        <v>1.95089453007775</v>
      </c>
      <c r="I39" s="66">
        <f ca="1">IF(AND(COUNT(B17:B$25,F17:F$25)&gt;5,COUNT(D$9:D17,E$9:E17)&gt;5,ISNUMBER(SUM(RSQ(B17:B$25,F17:F$25),RSQ(E$9:E17,D$9:D17)))),SUM(RSQ(B17:B$25,F17:F$25),RSQ(E$9:E17,D$9:D17)),"")</f>
        <v>1.9264932872783405</v>
      </c>
      <c r="J39" s="67">
        <f ca="1">IF(AND(COUNT(B17:B$25,F17:F$25)&gt;5,COUNT(D$9:D16,E$9:E16)&gt;5,ISNUMBER(SUM(RSQ(B17:B$25,F17:F$25),RSQ(E$9:E16,D$9:D16)))),SUM(RSQ(B17:B$25,F17:F$25),RSQ(E$9:E16,D$9:D16)),"")</f>
        <v>1.9413545185320173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1.9478457751778953</v>
      </c>
      <c r="B40" s="41">
        <f ca="1">IF(AND(COUNT(B18:B$25,F18:F$25)&gt;5,COUNT(D$5:D17,E$5:E17)&gt;5,ISNUMBER(SUM(RSQ(B18:B$25,F18:F$25),RSQ(E$5:E17,D$5:D17)))),SUM(RSQ(B18:B$25,F18:F$25),RSQ(E$5:E17,D$5:D17)),"")</f>
        <v>1.9615912720118434</v>
      </c>
      <c r="C40" s="66">
        <f ca="1">IF(AND(COUNT(B18:B$25,F18:F$25)&gt;5,COUNT(D$6:D18,E$6:E18)&gt;5,ISNUMBER(SUM(RSQ(B18:B$25,F18:F$25),RSQ(E$6:E18,D$6:D18)))),SUM(RSQ(B18:B$25,F18:F$25),RSQ(E$6:E18,D$6:D18)),"")</f>
        <v>1.9371100679459685</v>
      </c>
      <c r="D40" s="32">
        <f ca="1">IF(AND(COUNT(B18:B$25,F18:F$25)&gt;5,COUNT(D$6:D17,E$6:E17)&gt;5,ISNUMBER(SUM(RSQ(B18:B$25,F18:F$25),RSQ(E$6:E17,D$6:D17)))),SUM(RSQ(B18:B$25,F18:F$25),RSQ(E$6:E17,D$6:D17)),"")</f>
        <v>1.9543232060368498</v>
      </c>
      <c r="E40" s="66">
        <f ca="1">IF(AND(COUNT(B18:B$25,F18:F$25)&gt;5,COUNT(D$7:D18,E$7:E18)&gt;5,ISNUMBER(SUM(RSQ(B18:B$25,F18:F$25),RSQ(E$7:E18,D$7:D18)))),SUM(RSQ(B18:B$25,F18:F$25),RSQ(E$7:E18,D$7:D18)),"")</f>
        <v>1.9245346037283557</v>
      </c>
      <c r="F40" s="32">
        <f ca="1">IF(AND(COUNT(B18:B$25,F18:F$25)&gt;5,COUNT(D$7:D17,E$7:E17)&gt;5,ISNUMBER(SUM(RSQ(B18:B$25,F18:F$25),RSQ(E$7:E17,D$7:D17)))),SUM(RSQ(B18:B$25,F18:F$25),RSQ(E$7:E17,D$7:D17)),"")</f>
        <v>1.9427773726467028</v>
      </c>
      <c r="G40" s="66">
        <f ca="1">IF(AND(COUNT(B18:B$25,F18:F$25)&gt;5,COUNT(D$8:D18,E$8:E18)&gt;5,ISNUMBER(SUM(RSQ(B18:B$25,F18:F$25),RSQ(E$8:E18,D$8:D18)))),SUM(RSQ(B18:B$25,F18:F$25),RSQ(E$8:E18,D$8:D18)),"")</f>
        <v>1.9169983615562549</v>
      </c>
      <c r="H40" s="32">
        <f ca="1">IF(AND(COUNT(B18:B$25,F18:F$25)&gt;5,COUNT(D$8:D17,E$8:E17)&gt;5,ISNUMBER(SUM(RSQ(B18:B$25,F18:F$25),RSQ(E$8:E17,D$8:D17)))),SUM(RSQ(B18:B$25,F18:F$25),RSQ(E$8:E17,D$8:D17)),"")</f>
        <v>1.9337485956461995</v>
      </c>
      <c r="I40" s="66">
        <f ca="1">IF(AND(COUNT(B18:B$25,F18:F$25)&gt;5,COUNT(D$9:D18,E$9:E18)&gt;5,ISNUMBER(SUM(RSQ(B18:B$25,F18:F$25),RSQ(E$9:E18,D$9:D18)))),SUM(RSQ(B18:B$25,F18:F$25),RSQ(E$9:E18,D$9:D18)),"")</f>
        <v>1.9120779392279097</v>
      </c>
      <c r="J40" s="67">
        <f ca="1">IF(AND(COUNT(B18:B$25,F18:F$25)&gt;5,COUNT(D$9:D17,E$9:E17)&gt;5,ISNUMBER(SUM(RSQ(B18:B$25,F18:F$25),RSQ(E$9:E17,D$9:D17)))),SUM(RSQ(B18:B$25,F18:F$25),RSQ(E$9:E17,D$9:D17)),"")</f>
        <v>1.9267306559401809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1.9312331623406662</v>
      </c>
      <c r="B41" s="41">
        <f ca="1">IF(AND(COUNT(B19:B$25,F19:F$25)&gt;5,COUNT(D$5:D18,E$5:E18)&gt;5,ISNUMBER(SUM(RSQ(B19:B$25,F19:F$25),RSQ(E$5:E18,D$5:D18)))),SUM(RSQ(B19:B$25,F19:F$25),RSQ(E$5:E18,D$5:D18)),"")</f>
        <v>1.9470927914590435</v>
      </c>
      <c r="C41" s="66">
        <f ca="1">IF(AND(COUNT(B19:B$25,F19:F$25)&gt;5,COUNT(D$6:D19,E$6:E19)&gt;5,ISNUMBER(SUM(RSQ(B19:B$25,F19:F$25),RSQ(E$6:E19,D$6:D19)))),SUM(RSQ(B19:B$25,F19:F$25),RSQ(E$6:E19,D$6:D19)),"")</f>
        <v>1.9186759140735345</v>
      </c>
      <c r="D41" s="32">
        <f ca="1">IF(AND(COUNT(B19:B$25,F19:F$25)&gt;5,COUNT(D$6:D18,E$6:E18)&gt;5,ISNUMBER(SUM(RSQ(B19:B$25,F19:F$25),RSQ(E$6:E18,D$6:D18)))),SUM(RSQ(B19:B$25,F19:F$25),RSQ(E$6:E18,D$6:D18)),"")</f>
        <v>1.9363570842271169</v>
      </c>
      <c r="E41" s="66">
        <f ca="1">IF(AND(COUNT(B19:B$25,F19:F$25)&gt;5,COUNT(D$7:D19,E$7:E19)&gt;5,ISNUMBER(SUM(RSQ(B19:B$25,F19:F$25),RSQ(E$7:E19,D$7:D19)))),SUM(RSQ(B19:B$25,F19:F$25),RSQ(E$7:E19,D$7:D19)),"")</f>
        <v>1.9063969051621505</v>
      </c>
      <c r="F41" s="32">
        <f ca="1">IF(AND(COUNT(B19:B$25,F19:F$25)&gt;5,COUNT(D$7:D18,E$7:E18)&gt;5,ISNUMBER(SUM(RSQ(B19:B$25,F19:F$25),RSQ(E$7:E18,D$7:D18)))),SUM(RSQ(B19:B$25,F19:F$25),RSQ(E$7:E18,D$7:D18)),"")</f>
        <v>1.9237816200095041</v>
      </c>
      <c r="G41" s="66">
        <f ca="1">IF(AND(COUNT(B19:B$25,F19:F$25)&gt;5,COUNT(D$8:D19,E$8:E19)&gt;5,ISNUMBER(SUM(RSQ(B19:B$25,F19:F$25),RSQ(E$8:E19,D$8:D19)))),SUM(RSQ(B19:B$25,F19:F$25),RSQ(E$8:E19,D$8:D19)),"")</f>
        <v>1.9009694168659763</v>
      </c>
      <c r="H41" s="32">
        <f ca="1">IF(AND(COUNT(B19:B$25,F19:F$25)&gt;5,COUNT(D$8:D18,E$8:E18)&gt;5,ISNUMBER(SUM(RSQ(B19:B$25,F19:F$25),RSQ(E$8:E18,D$8:D18)))),SUM(RSQ(B19:B$25,F19:F$25),RSQ(E$8:E18,D$8:D18)),"")</f>
        <v>1.9162453778374031</v>
      </c>
      <c r="I41" s="66">
        <f ca="1">IF(AND(COUNT(B19:B$25,F19:F$25)&gt;5,COUNT(D$9:D19,E$9:E19)&gt;5,ISNUMBER(SUM(RSQ(B19:B$25,F19:F$25),RSQ(E$9:E19,D$9:D19)))),SUM(RSQ(B19:B$25,F19:F$25),RSQ(E$9:E19,D$9:D19)),"")</f>
        <v>1.8984399977787612</v>
      </c>
      <c r="J41" s="67">
        <f ca="1">IF(AND(COUNT(B19:B$25,F19:F$25)&gt;5,COUNT(D$9:D18,E$9:E18)&gt;5,ISNUMBER(SUM(RSQ(B19:B$25,F19:F$25),RSQ(E$9:E18,D$9:D18)))),SUM(RSQ(B19:B$25,F19:F$25),RSQ(E$9:E18,D$9:D18)),"")</f>
        <v>1.9113249555090579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66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66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66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66" t="str">
        <f ca="1">IF(AND(COUNT(B20:B$25,F20:F$25)&gt;5,COUNT(D$9:D20,E$9:E20)&gt;5,ISNUMBER(SUM(RSQ(B20:B$25,F20:F$25),RSQ(E$9:E20,D$9:D20)))),SUM(RSQ(B20:B$25,F20:F$25),RSQ(E$9:E20,D$9:D20)),"")</f>
        <v/>
      </c>
      <c r="J42" s="67" t="str">
        <f ca="1"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D5" zoomScale="85" zoomScaleNormal="85" zoomScalePageLayoutView="85" workbookViewId="0">
      <selection activeCell="L6" sqref="L6"/>
    </sheetView>
  </sheetViews>
  <sheetFormatPr baseColWidth="10" defaultColWidth="12.33203125" defaultRowHeight="17.25" customHeight="1" x14ac:dyDescent="0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89</v>
      </c>
      <c r="B3" s="9">
        <v>0.25919999999999999</v>
      </c>
      <c r="C3" s="10">
        <v>2.7000000000000001E-3</v>
      </c>
      <c r="D3" s="11">
        <v>2</v>
      </c>
      <c r="E3" s="12">
        <f ca="1">$L$7/$B$3</f>
        <v>1.1753139205021148</v>
      </c>
      <c r="F3" s="13">
        <f ca="1">(100-(-R7/R6))/100</f>
        <v>-0.31078905420966663</v>
      </c>
      <c r="G3" s="13">
        <f ca="1">-1/R7</f>
        <v>-3.1311522956778179</v>
      </c>
      <c r="H3" s="13">
        <f ca="1">L29</f>
        <v>-3.4846660542499044</v>
      </c>
      <c r="I3" s="13">
        <f ca="1">R29</f>
        <v>0.86570821869484182</v>
      </c>
      <c r="J3" s="14">
        <f ca="1">(I3-F3)/(1-F3)</f>
        <v>0.8975488993641858</v>
      </c>
      <c r="K3" s="13">
        <f ca="1">R28</f>
        <v>23.268724926501029</v>
      </c>
      <c r="L3" s="13">
        <f ca="1">K3*(1-F3)</f>
        <v>30.50038993907318</v>
      </c>
      <c r="M3" s="73">
        <f ca="1">STDEV(INDIRECT("G"&amp;K5):INDIRECT("G"&amp;K6))/STDEV(INDIRECT("E"&amp;K5):INDIRECT("E"&amp;K6))</f>
        <v>3.8568037086987909E-2</v>
      </c>
      <c r="N3" s="15">
        <f ca="1">M3*E3</f>
        <v>4.5329550874778725E-2</v>
      </c>
      <c r="O3" s="14">
        <f ca="1">M3*L7/C3</f>
        <v>4.3516368839787569</v>
      </c>
      <c r="P3" s="12">
        <f ca="1">(1-I3)*E3</f>
        <v>0.15783499997697806</v>
      </c>
      <c r="Q3" s="13">
        <f ca="1">(1-I3)*L7/C3</f>
        <v>15.152159997789893</v>
      </c>
      <c r="R3" s="10">
        <f ca="1">((-0.01*D3+L6*L7)/L6-I3*L7)/B3</f>
        <v>0.15692840895948251</v>
      </c>
      <c r="S3" s="13">
        <f ca="1">((-0.01*D3+L6*L7)/L6-I3*L7)/C3</f>
        <v>15.065127260110321</v>
      </c>
      <c r="T3" s="73">
        <f ca="1">STDEV(INDIRECT("G"&amp;K7):INDIRECT("G"&amp;K8))/STDEV(INDIRECT("E"&amp;K7):INDIRECT("E"&amp;K8))</f>
        <v>0.24968093080700207</v>
      </c>
      <c r="U3" s="10">
        <f ca="1">T3*E3</f>
        <v>0.29345347366139485</v>
      </c>
      <c r="V3" s="14">
        <f ca="1">T3*L7/C3</f>
        <v>28.171533471493905</v>
      </c>
      <c r="W3" s="12">
        <f ca="1">-G3*L7*(1-F3)/293.15/8.3144621/B3*1000</f>
        <v>1.9790958190584149</v>
      </c>
      <c r="X3" s="81"/>
      <c r="Y3" s="82"/>
      <c r="Z3" s="16"/>
      <c r="AA3" s="7">
        <f ca="1">L7*M3/(C3*18.01528)</f>
        <v>0.24155255338683365</v>
      </c>
      <c r="AB3" s="7">
        <f ca="1">L7*T3/(C3*18.01528)</f>
        <v>1.5637577362935187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0.43320000000000003</v>
      </c>
      <c r="B5" s="37">
        <v>9.0909090909090917</v>
      </c>
      <c r="C5" s="36">
        <f t="shared" ref="C5:C25" si="0">IF(OR(ISBLANK(A5),J5="x"),"",-(A5-1))</f>
        <v>0.56679999999999997</v>
      </c>
      <c r="D5" s="38">
        <f t="shared" ref="D5:D25" si="1">IF(OR(ISBLANK(A5),J5="x"),"",-(A5-1)-$B$3)</f>
        <v>0.30759999999999998</v>
      </c>
      <c r="E5" s="39">
        <f t="shared" ref="E5:E25" si="2">IF(OR(ISBLANK(A5),J5="x"),"",-1/B5)</f>
        <v>-0.10999999999999999</v>
      </c>
      <c r="F5" s="38">
        <f t="shared" ref="F5:F25" ca="1" si="3">IF(OR(ISBLANK(A5),J5="x"),"",1-(D5/$L$7))</f>
        <v>-9.7118517533911763E-3</v>
      </c>
      <c r="G5" s="38">
        <f ca="1">IF(OR(ISBLANK(A5),J5="x"),"",-(F5-1))</f>
        <v>1.0097118517533912</v>
      </c>
      <c r="H5" s="74">
        <f t="shared" ref="H5:H25" ca="1" si="4">IF(OR(ISBLANK(A5),J5="x"),"",-1/($R$7+$R$6*F5*100))</f>
        <v>-3.1081236958672513</v>
      </c>
      <c r="I5" s="74">
        <f ca="1">IF(OR(ISBLANK(A5),J5="x"),"",E5-H5)</f>
        <v>2.9981236958672515</v>
      </c>
      <c r="J5" s="25"/>
      <c r="K5" s="109" t="s">
        <v>108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92">
        <v>0.43654999999999999</v>
      </c>
      <c r="B6" s="93">
        <v>3.8461538461538458</v>
      </c>
      <c r="C6" s="92">
        <f t="shared" si="0"/>
        <v>0.56345000000000001</v>
      </c>
      <c r="D6" s="94">
        <f t="shared" si="1"/>
        <v>0.30425000000000002</v>
      </c>
      <c r="E6" s="95">
        <f t="shared" si="2"/>
        <v>-0.26</v>
      </c>
      <c r="F6" s="94">
        <f t="shared" ca="1" si="3"/>
        <v>1.2846849935979066E-3</v>
      </c>
      <c r="G6" s="94">
        <f t="shared" ref="G6:G25" ca="1" si="5">IF(OR(ISBLANK(A6),J6="x"),"",-(F6-1))</f>
        <v>0.99871531500640209</v>
      </c>
      <c r="H6" s="96">
        <f t="shared" ca="1" si="4"/>
        <v>-3.1342241024327162</v>
      </c>
      <c r="I6" s="96">
        <f t="shared" ref="I6:I25" ca="1" si="6">IF(OR(ISBLANK(A6),J6="x"),"",E6-H6)</f>
        <v>2.8742241024327164</v>
      </c>
      <c r="J6" s="25"/>
      <c r="K6" s="109" t="s">
        <v>95</v>
      </c>
      <c r="L6" s="31">
        <f ca="1">STDEV(INDIRECT("E"&amp;K5):INDIRECT("E"&amp;K6))/STDEV(INDIRECT("D"&amp;K5):INDIRECT("D"&amp;K6))</f>
        <v>85.110587175586261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-2.4364808490963626E-3</v>
      </c>
      <c r="S6" s="7" t="s">
        <v>50</v>
      </c>
      <c r="U6" s="7"/>
    </row>
    <row r="7" spans="1:28" ht="17.25" customHeight="1">
      <c r="A7" s="36">
        <v>0.44130000000000003</v>
      </c>
      <c r="B7" s="37">
        <v>2.5</v>
      </c>
      <c r="C7" s="36">
        <f t="shared" si="0"/>
        <v>0.55869999999999997</v>
      </c>
      <c r="D7" s="38">
        <f t="shared" si="1"/>
        <v>0.29949999999999999</v>
      </c>
      <c r="E7" s="39">
        <f t="shared" si="2"/>
        <v>-0.4</v>
      </c>
      <c r="F7" s="38">
        <f t="shared" ca="1" si="3"/>
        <v>1.6876789336343734E-2</v>
      </c>
      <c r="G7" s="38">
        <f t="shared" ca="1" si="5"/>
        <v>0.98312321066365627</v>
      </c>
      <c r="H7" s="74">
        <f t="shared" ca="1" si="4"/>
        <v>-3.1719926208750886</v>
      </c>
      <c r="I7" s="74">
        <f t="shared" ca="1" si="6"/>
        <v>2.7719926208750887</v>
      </c>
      <c r="J7" s="25"/>
      <c r="K7" s="110" t="s">
        <v>106</v>
      </c>
      <c r="L7" s="34">
        <f ca="1">AVERAGE(INDIRECT("D"&amp;K5):INDIRECT("D"&amp;K6))-(1/L6)*AVERAGE(INDIRECT("E"&amp;K5):INDIRECT("E"&amp;K6))</f>
        <v>0.30464136819414817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0.31937124277869866</v>
      </c>
      <c r="S7" s="21" t="s">
        <v>71</v>
      </c>
      <c r="U7" s="21"/>
    </row>
    <row r="8" spans="1:28" ht="17.25" customHeight="1">
      <c r="A8" s="36">
        <v>0.44555</v>
      </c>
      <c r="B8" s="37">
        <v>1.4285714285714286</v>
      </c>
      <c r="C8" s="36">
        <f t="shared" si="0"/>
        <v>0.55445</v>
      </c>
      <c r="D8" s="38">
        <f t="shared" si="1"/>
        <v>0.29525000000000001</v>
      </c>
      <c r="E8" s="39">
        <f t="shared" si="2"/>
        <v>-0.7</v>
      </c>
      <c r="F8" s="38">
        <f t="shared" ca="1" si="3"/>
        <v>3.0827619537747819E-2</v>
      </c>
      <c r="G8" s="38">
        <f t="shared" ca="1" si="5"/>
        <v>0.96917238046225218</v>
      </c>
      <c r="H8" s="71">
        <f t="shared" ca="1" si="4"/>
        <v>-3.2065654831936143</v>
      </c>
      <c r="I8" s="71">
        <f t="shared" ca="1" si="6"/>
        <v>2.5065654831936142</v>
      </c>
      <c r="J8" s="25"/>
      <c r="K8" s="110" t="s">
        <v>101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0.45065</v>
      </c>
      <c r="B9" s="37">
        <v>0.95238095238095233</v>
      </c>
      <c r="C9" s="36">
        <f t="shared" si="0"/>
        <v>0.54935</v>
      </c>
      <c r="D9" s="38">
        <f t="shared" si="1"/>
        <v>0.29015000000000002</v>
      </c>
      <c r="E9" s="39">
        <f t="shared" si="2"/>
        <v>-1.05</v>
      </c>
      <c r="F9" s="38">
        <f t="shared" ca="1" si="3"/>
        <v>4.7568615779432721E-2</v>
      </c>
      <c r="G9" s="38">
        <f t="shared" ca="1" si="5"/>
        <v>0.95243138422056728</v>
      </c>
      <c r="H9" s="71">
        <f t="shared" ca="1" si="4"/>
        <v>-3.2490609171414446</v>
      </c>
      <c r="I9" s="71">
        <f t="shared" ca="1" si="6"/>
        <v>2.1990609171414448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0.45314999999999994</v>
      </c>
      <c r="B10" s="40">
        <v>0.60606060606060608</v>
      </c>
      <c r="C10" s="32">
        <f t="shared" si="0"/>
        <v>0.54685000000000006</v>
      </c>
      <c r="D10" s="41">
        <f t="shared" si="1"/>
        <v>0.28765000000000007</v>
      </c>
      <c r="E10" s="42">
        <f t="shared" si="2"/>
        <v>-1.65</v>
      </c>
      <c r="F10" s="41">
        <f t="shared" ca="1" si="3"/>
        <v>5.5774986486140876E-2</v>
      </c>
      <c r="G10" s="41">
        <f t="shared" ca="1" si="5"/>
        <v>0.94422501351385912</v>
      </c>
      <c r="H10" s="71">
        <f t="shared" ca="1" si="4"/>
        <v>-3.2703060959967734</v>
      </c>
      <c r="I10" s="71">
        <f t="shared" ca="1" si="6"/>
        <v>1.6203060959967734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0.45584999999999998</v>
      </c>
      <c r="B11" s="40">
        <v>0.58823529411764708</v>
      </c>
      <c r="C11" s="32">
        <f t="shared" si="0"/>
        <v>0.54415000000000002</v>
      </c>
      <c r="D11" s="41">
        <f t="shared" si="1"/>
        <v>0.28495000000000004</v>
      </c>
      <c r="E11" s="42">
        <f t="shared" si="2"/>
        <v>-1.7</v>
      </c>
      <c r="F11" s="41">
        <f t="shared" ca="1" si="3"/>
        <v>6.4637866849385994E-2</v>
      </c>
      <c r="G11" s="41">
        <f t="shared" ca="1" si="5"/>
        <v>0.93536213315061401</v>
      </c>
      <c r="H11" s="27">
        <f t="shared" ca="1" si="4"/>
        <v>-3.2935651772174133</v>
      </c>
      <c r="I11" s="27">
        <f t="shared" ca="1" si="6"/>
        <v>1.5935651772174133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0.45989999999999998</v>
      </c>
      <c r="B12" s="40">
        <v>0.46511627906976744</v>
      </c>
      <c r="C12" s="32">
        <f t="shared" si="0"/>
        <v>0.54010000000000002</v>
      </c>
      <c r="D12" s="41">
        <f t="shared" si="1"/>
        <v>0.28090000000000004</v>
      </c>
      <c r="E12" s="42">
        <f t="shared" si="2"/>
        <v>-2.15</v>
      </c>
      <c r="F12" s="41">
        <f t="shared" ca="1" si="3"/>
        <v>7.7932187394253449E-2</v>
      </c>
      <c r="G12" s="41">
        <f t="shared" ca="1" si="5"/>
        <v>0.92206781260574655</v>
      </c>
      <c r="H12" s="27">
        <f t="shared" ca="1" si="4"/>
        <v>-3.3290808257731492</v>
      </c>
      <c r="I12" s="27">
        <f t="shared" ca="1" si="6"/>
        <v>1.1790808257731493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0.46415000000000006</v>
      </c>
      <c r="B13" s="40">
        <v>0.4</v>
      </c>
      <c r="C13" s="32">
        <f t="shared" si="0"/>
        <v>0.53584999999999994</v>
      </c>
      <c r="D13" s="41">
        <f t="shared" si="1"/>
        <v>0.27664999999999995</v>
      </c>
      <c r="E13" s="42">
        <f t="shared" si="2"/>
        <v>-2.5</v>
      </c>
      <c r="F13" s="41">
        <f t="shared" ca="1" si="3"/>
        <v>9.1883017595657868E-2</v>
      </c>
      <c r="G13" s="41">
        <f t="shared" ca="1" si="5"/>
        <v>0.90811698240434213</v>
      </c>
      <c r="H13" s="27">
        <f t="shared" ca="1" si="4"/>
        <v>-3.3671833865383145</v>
      </c>
      <c r="I13" s="27">
        <f t="shared" ca="1" si="6"/>
        <v>0.8671833865383145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0.46884999999999999</v>
      </c>
      <c r="B14" s="40">
        <v>0.34482758620689657</v>
      </c>
      <c r="C14" s="32">
        <f t="shared" si="0"/>
        <v>0.53115000000000001</v>
      </c>
      <c r="D14" s="41">
        <f t="shared" si="1"/>
        <v>0.27195000000000003</v>
      </c>
      <c r="E14" s="42">
        <f t="shared" si="2"/>
        <v>-2.9</v>
      </c>
      <c r="F14" s="41">
        <f t="shared" ca="1" si="3"/>
        <v>0.10731099452426929</v>
      </c>
      <c r="G14" s="41">
        <f t="shared" ca="1" si="5"/>
        <v>0.89268900547573071</v>
      </c>
      <c r="H14" s="27">
        <f t="shared" ca="1" si="4"/>
        <v>-3.4103489658223247</v>
      </c>
      <c r="I14" s="27">
        <f t="shared" ca="1" si="6"/>
        <v>0.51034896582232481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0.47284999999999999</v>
      </c>
      <c r="B15" s="40">
        <v>0.31746031746031744</v>
      </c>
      <c r="C15" s="32">
        <f t="shared" si="0"/>
        <v>0.52715000000000001</v>
      </c>
      <c r="D15" s="32">
        <f t="shared" si="1"/>
        <v>0.26795000000000002</v>
      </c>
      <c r="E15" s="40">
        <f t="shared" si="2"/>
        <v>-3.1500000000000004</v>
      </c>
      <c r="F15" s="32">
        <f t="shared" ca="1" si="3"/>
        <v>0.12044118765500267</v>
      </c>
      <c r="G15" s="32">
        <f t="shared" ca="1" si="5"/>
        <v>0.87955881234499733</v>
      </c>
      <c r="H15" s="35">
        <f t="shared" ca="1" si="4"/>
        <v>-3.4479669948225795</v>
      </c>
      <c r="I15" s="35">
        <f t="shared" ca="1" si="6"/>
        <v>0.29796699482257916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43">
        <v>0.47845000000000004</v>
      </c>
      <c r="B16" s="89">
        <v>0.30303030303030304</v>
      </c>
      <c r="C16" s="43">
        <f t="shared" si="0"/>
        <v>0.52154999999999996</v>
      </c>
      <c r="D16" s="44">
        <f t="shared" si="1"/>
        <v>0.26234999999999997</v>
      </c>
      <c r="E16" s="90">
        <f t="shared" si="2"/>
        <v>-3.3</v>
      </c>
      <c r="F16" s="44">
        <f t="shared" ca="1" si="3"/>
        <v>0.13882345803802942</v>
      </c>
      <c r="G16" s="44">
        <f t="shared" ca="1" si="5"/>
        <v>0.86117654196197058</v>
      </c>
      <c r="H16" s="91">
        <f t="shared" ca="1" si="4"/>
        <v>-3.5020483277368077</v>
      </c>
      <c r="I16" s="91">
        <f t="shared" ca="1" si="6"/>
        <v>0.20204832773680792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0.48524999999999996</v>
      </c>
      <c r="B17" s="40">
        <v>0.2857142857142857</v>
      </c>
      <c r="C17" s="32">
        <f t="shared" si="0"/>
        <v>0.51475000000000004</v>
      </c>
      <c r="D17" s="41">
        <f t="shared" si="1"/>
        <v>0.25555000000000005</v>
      </c>
      <c r="E17" s="42">
        <f t="shared" si="2"/>
        <v>-3.5</v>
      </c>
      <c r="F17" s="41">
        <f t="shared" ca="1" si="3"/>
        <v>0.16114478636027574</v>
      </c>
      <c r="G17" s="41">
        <f t="shared" ca="1" si="5"/>
        <v>0.83885521363972426</v>
      </c>
      <c r="H17" s="27">
        <f t="shared" ca="1" si="4"/>
        <v>-3.5700435961079693</v>
      </c>
      <c r="I17" s="27">
        <f t="shared" ca="1" si="6"/>
        <v>7.0043596107969286E-2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0.49895</v>
      </c>
      <c r="B18" s="40">
        <v>0.26666666666666666</v>
      </c>
      <c r="C18" s="32">
        <f t="shared" si="0"/>
        <v>0.50105</v>
      </c>
      <c r="D18" s="41">
        <f t="shared" si="1"/>
        <v>0.24185000000000001</v>
      </c>
      <c r="E18" s="42">
        <f t="shared" si="2"/>
        <v>-3.75</v>
      </c>
      <c r="F18" s="41">
        <f t="shared" ca="1" si="3"/>
        <v>0.20611569783303751</v>
      </c>
      <c r="G18" s="41">
        <f t="shared" ca="1" si="5"/>
        <v>0.79388430216696249</v>
      </c>
      <c r="H18" s="27">
        <f t="shared" ca="1" si="4"/>
        <v>-3.7153789693092172</v>
      </c>
      <c r="I18" s="27">
        <f t="shared" ca="1" si="6"/>
        <v>-3.4621030690782817E-2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0.50459999999999994</v>
      </c>
      <c r="B19" s="40">
        <v>0.25641025641025644</v>
      </c>
      <c r="C19" s="32">
        <f t="shared" si="0"/>
        <v>0.49540000000000006</v>
      </c>
      <c r="D19" s="41">
        <f t="shared" si="1"/>
        <v>0.23620000000000008</v>
      </c>
      <c r="E19" s="42">
        <f t="shared" si="2"/>
        <v>-3.8999999999999995</v>
      </c>
      <c r="F19" s="41">
        <f t="shared" ca="1" si="3"/>
        <v>0.22466209563019801</v>
      </c>
      <c r="G19" s="41">
        <f t="shared" ca="1" si="5"/>
        <v>0.77533790436980199</v>
      </c>
      <c r="H19" s="27">
        <f t="shared" ca="1" si="4"/>
        <v>-3.7788217333320664</v>
      </c>
      <c r="I19" s="27">
        <f t="shared" ca="1" si="6"/>
        <v>-0.12117826666793308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0.52429999999999999</v>
      </c>
      <c r="B20" s="40">
        <v>0.24390243902439027</v>
      </c>
      <c r="C20" s="32">
        <f t="shared" si="0"/>
        <v>0.47570000000000001</v>
      </c>
      <c r="D20" s="41">
        <f t="shared" si="1"/>
        <v>0.21650000000000003</v>
      </c>
      <c r="E20" s="42">
        <f t="shared" si="2"/>
        <v>-4.0999999999999996</v>
      </c>
      <c r="F20" s="41">
        <f t="shared" ca="1" si="3"/>
        <v>0.28932829679905969</v>
      </c>
      <c r="G20" s="41">
        <f t="shared" ca="1" si="5"/>
        <v>0.71067170320094031</v>
      </c>
      <c r="H20" s="27">
        <f t="shared" ca="1" si="4"/>
        <v>-4.0180497649682243</v>
      </c>
      <c r="I20" s="27">
        <f t="shared" ca="1" si="6"/>
        <v>-8.1950235031775343E-2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0.53615000000000002</v>
      </c>
      <c r="B21" s="40">
        <v>0.24390243902439027</v>
      </c>
      <c r="C21" s="32">
        <f t="shared" si="0"/>
        <v>0.46384999999999998</v>
      </c>
      <c r="D21" s="41">
        <f t="shared" si="1"/>
        <v>0.20465</v>
      </c>
      <c r="E21" s="42">
        <f t="shared" si="2"/>
        <v>-4.0999999999999996</v>
      </c>
      <c r="F21" s="41">
        <f t="shared" ca="1" si="3"/>
        <v>0.32822649394885728</v>
      </c>
      <c r="G21" s="41">
        <f t="shared" ca="1" si="5"/>
        <v>0.67177350605114272</v>
      </c>
      <c r="H21" s="27">
        <f t="shared" ca="1" si="4"/>
        <v>-4.1771184067389271</v>
      </c>
      <c r="I21" s="27">
        <f t="shared" ca="1" si="6"/>
        <v>7.7118406738927447E-2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>
        <v>0.54830000000000001</v>
      </c>
      <c r="B22" s="40">
        <v>0.23809523809523808</v>
      </c>
      <c r="C22" s="32">
        <f t="shared" si="0"/>
        <v>0.45169999999999999</v>
      </c>
      <c r="D22" s="41">
        <f t="shared" si="1"/>
        <v>0.1925</v>
      </c>
      <c r="E22" s="42">
        <f t="shared" si="2"/>
        <v>-4.2</v>
      </c>
      <c r="F22" s="41">
        <f t="shared" ca="1" si="3"/>
        <v>0.36810945558345964</v>
      </c>
      <c r="G22" s="41">
        <f t="shared" ca="1" si="5"/>
        <v>0.63189054441654036</v>
      </c>
      <c r="H22" s="71">
        <f t="shared" ca="1" si="4"/>
        <v>-4.3538442565419198</v>
      </c>
      <c r="I22" s="71">
        <f t="shared" ca="1" si="6"/>
        <v>0.15384425654191958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>
        <v>0.56590000000000007</v>
      </c>
      <c r="B23" s="40">
        <v>0.21276595744680851</v>
      </c>
      <c r="C23" s="32">
        <f t="shared" si="0"/>
        <v>0.43409999999999993</v>
      </c>
      <c r="D23" s="41">
        <f t="shared" si="1"/>
        <v>0.17489999999999994</v>
      </c>
      <c r="E23" s="42">
        <f t="shared" si="2"/>
        <v>-4.7</v>
      </c>
      <c r="F23" s="41">
        <f t="shared" ca="1" si="3"/>
        <v>0.42588230535868643</v>
      </c>
      <c r="G23" s="41">
        <f t="shared" ca="1" si="5"/>
        <v>0.57411769464131357</v>
      </c>
      <c r="H23" s="71">
        <f t="shared" ca="1" si="4"/>
        <v>-4.6380934053980427</v>
      </c>
      <c r="I23" s="71">
        <f t="shared" ca="1" si="6"/>
        <v>-6.1906594601957465E-2</v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1.9093371412433104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8.6004127309389435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23.268724926501029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1.3205155011452667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1.2786526055525449</v>
      </c>
      <c r="I29" s="62">
        <f ca="1">IF(AND(COUNT(B7:B$25,F7:F$25)&gt;5,COUNT(D7:D$9,E7:E$9)&gt;5,ISNUMBER(SUM(RSQ(B7:B$25,F7:F$25),RSQ(E7:E$9,D7:D$9)))),SUM(RSQ(B7:B$25,F7:F$25),RSQ(E7:E$9,D7:D$9)),"")</f>
        <v>1.3346312278121057</v>
      </c>
      <c r="J29" s="64">
        <f ca="1">IF(AND(COUNT(B7:B$25,F7:F$25)&gt;5,COUNT(D6:D$9,E6:E$9)&gt;5,ISNUMBER(SUM(RSQ(B7:B$25,F7:F$25),RSQ(E6:E$9,D6:D$9)))),SUM(RSQ(B7:B$25,F7:F$25),RSQ(E6:E$9,D6:D$9)),"")</f>
        <v>1.3054241885072417</v>
      </c>
      <c r="K29" s="71"/>
      <c r="L29" s="34">
        <f ca="1">AVERAGE(INDIRECT("H"&amp;K5):INDIRECT("H"&amp;K6))-(1/L28)*AVERAGE(INDIRECT("I"&amp;K5):INDIRECT("I"&amp;K6))</f>
        <v>-3.4846660542499044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0.86570821869484182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1.3751632695502589</v>
      </c>
      <c r="B30" s="41">
        <f ca="1">IF(AND(COUNT(B8:B$25,F8:F$25)&gt;5,COUNT(D$5:D7,E$5:E7)&gt;5,ISNUMBER(SUM(RSQ(B8:B$25,F8:F$25),RSQ(E$5:E7,D$5:D7)))),SUM(RSQ(B8:B$25,F8:F$25),RSQ(E$5:E7,D$5:D7)),"")</f>
        <v>1.394027918440623</v>
      </c>
      <c r="C30" s="66">
        <f ca="1">IF(AND(COUNT(B8:B$25,F8:F$25)&gt;5,COUNT(D$6:D8,E$6:E8)&gt;5,ISNUMBER(SUM(RSQ(B8:B$25,F8:F$25),RSQ(E$6:E8,D$6:D8)))),SUM(RSQ(B8:B$25,F8:F$25),RSQ(E$6:E8,D$6:D8)),"")</f>
        <v>1.3521650228479012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1.408143645107462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1.4592172453252941</v>
      </c>
      <c r="B31" s="41">
        <f ca="1">IF(AND(COUNT(B9:B$25,F9:F$25)&gt;5,COUNT(D$5:D8,E$5:E8)&gt;5,ISNUMBER(SUM(RSQ(B9:B$25,F9:F$25),RSQ(E$5:E8,D$5:D8)))),SUM(RSQ(B9:B$25,F9:F$25),RSQ(E$5:E8,D$5:D8)),"")</f>
        <v>1.4532161324183959</v>
      </c>
      <c r="C31" s="66">
        <f ca="1">IF(AND(COUNT(B9:B$25,F9:F$25)&gt;5,COUNT(D$6:D9,E$6:E9)&gt;5,ISNUMBER(SUM(RSQ(B9:B$25,F9:F$25),RSQ(E$6:E9,D$6:D9)))),SUM(RSQ(B9:B$25,F9:F$25),RSQ(E$6:E9,D$6:D9)),"")</f>
        <v>1.4569894686707348</v>
      </c>
      <c r="D31" s="32">
        <f ca="1">IF(AND(COUNT(B9:B$25,F9:F$25)&gt;5,COUNT(D$6:D8,E$6:E8)&gt;5,ISNUMBER(SUM(RSQ(B9:B$25,F9:F$25),RSQ(E$6:E8,D$6:D8)))),SUM(RSQ(B9:B$25,F9:F$25),RSQ(E$6:E8,D$6:D8)),"")</f>
        <v>1.4302178857160381</v>
      </c>
      <c r="E31" s="66">
        <f ca="1">IF(AND(COUNT(B9:B$25,F9:F$25)&gt;5,COUNT(D$7:D9,E$7:E9)&gt;5,ISNUMBER(SUM(RSQ(B9:B$25,F9:F$25),RSQ(E$7:E9,D$7:D9)))),SUM(RSQ(B9:B$25,F9:F$25),RSQ(E$7:E9,D$7:D9)),"")</f>
        <v>1.486196507975599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1.5155331773709202</v>
      </c>
      <c r="B32" s="41">
        <f ca="1">IF(AND(COUNT(B10:B$25,F10:F$25)&gt;5,COUNT(D$5:D9,E$5:E9)&gt;5,ISNUMBER(SUM(RSQ(B10:B$25,F10:F$25),RSQ(E$5:E9,D$5:D9)))),SUM(RSQ(B10:B$25,F10:F$25),RSQ(E$5:E9,D$5:D9)),"")</f>
        <v>1.5845871915351109</v>
      </c>
      <c r="C32" s="66">
        <f ca="1">IF(AND(COUNT(B10:B$25,F10:F$25)&gt;5,COUNT(D$6:D10,E$6:E10)&gt;5,ISNUMBER(SUM(RSQ(B10:B$25,F10:F$25),RSQ(E$6:E10,D$6:D10)))),SUM(RSQ(B10:B$25,F10:F$25),RSQ(E$6:E10,D$6:D10)),"")</f>
        <v>1.5098527045222958</v>
      </c>
      <c r="D32" s="32">
        <f ca="1">IF(AND(COUNT(B10:B$25,F10:F$25)&gt;5,COUNT(D$6:D9,E$6:E9)&gt;5,ISNUMBER(SUM(RSQ(B10:B$25,F10:F$25),RSQ(E$6:E9,D$6:D9)))),SUM(RSQ(B10:B$25,F10:F$25),RSQ(E$6:E9,D$6:D9)),"")</f>
        <v>1.5823594148805515</v>
      </c>
      <c r="E32" s="66">
        <f ca="1">IF(AND(COUNT(B10:B$25,F10:F$25)&gt;5,COUNT(D$7:D10,E$7:E10)&gt;5,ISNUMBER(SUM(RSQ(B10:B$25,F10:F$25),RSQ(E$7:E10,D$7:D10)))),SUM(RSQ(B10:B$25,F10:F$25),RSQ(E$7:E10,D$7:D10)),"")</f>
        <v>1.5299144934361093</v>
      </c>
      <c r="F32" s="32">
        <f ca="1">IF(AND(COUNT(B10:B$25,F10:F$25)&gt;5,COUNT(D$7:D9,E$7:E9)&gt;5,ISNUMBER(SUM(RSQ(B10:B$25,F10:F$25),RSQ(E$7:E9,D$7:D9)))),SUM(RSQ(B10:B$25,F10:F$25),RSQ(E$7:E9,D$7:D9)),"")</f>
        <v>1.6115664541854158</v>
      </c>
      <c r="G32" s="66">
        <f ca="1">IF(AND(COUNT(B10:B$25,F10:F$25)&gt;5,COUNT(D$8:D10,E$8:E10)&gt;5,ISNUMBER(SUM(RSQ(B10:B$25,F10:F$25),RSQ(E$8:E10,D$8:D10)))),SUM(RSQ(B10:B$25,F10:F$25),RSQ(E$8:E10,D$8:D10)),"")</f>
        <v>1.4967537495147165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1.535781478426236</v>
      </c>
      <c r="B33" s="41">
        <f ca="1">IF(AND(COUNT(B11:B$25,F11:F$25)&gt;5,COUNT(D$5:D10,E$5:E10)&gt;5,ISNUMBER(SUM(RSQ(B11:B$25,F11:F$25),RSQ(E$5:E10,D$5:D10)))),SUM(RSQ(B11:B$25,F11:F$25),RSQ(E$5:E10,D$5:D10)),"")</f>
        <v>1.5072120624907126</v>
      </c>
      <c r="C33" s="66">
        <f ca="1">IF(AND(COUNT(B11:B$25,F11:F$25)&gt;5,COUNT(D$6:D11,E$6:E11)&gt;5,ISNUMBER(SUM(RSQ(B11:B$25,F11:F$25),RSQ(E$6:E11,D$6:D11)))),SUM(RSQ(B11:B$25,F11:F$25),RSQ(E$6:E11,D$6:D11)),"")</f>
        <v>1.5350959568840086</v>
      </c>
      <c r="D33" s="32">
        <f ca="1">IF(AND(COUNT(B11:B$25,F11:F$25)&gt;5,COUNT(D$6:D10,E$6:E10)&gt;5,ISNUMBER(SUM(RSQ(B11:B$25,F11:F$25),RSQ(E$6:E10,D$6:D10)))),SUM(RSQ(B11:B$25,F11:F$25),RSQ(E$6:E10,D$6:D10)),"")</f>
        <v>1.501531589642088</v>
      </c>
      <c r="E33" s="66">
        <f ca="1">IF(AND(COUNT(B11:B$25,F11:F$25)&gt;5,COUNT(D$7:D11,E$7:E11)&gt;5,ISNUMBER(SUM(RSQ(B11:B$25,F11:F$25),RSQ(E$7:E11,D$7:D11)))),SUM(RSQ(B11:B$25,F11:F$25),RSQ(E$7:E11,D$7:D11)),"")</f>
        <v>1.5487627910726869</v>
      </c>
      <c r="F33" s="32">
        <f ca="1">IF(AND(COUNT(B11:B$25,F11:F$25)&gt;5,COUNT(D$7:D10,E$7:E10)&gt;5,ISNUMBER(SUM(RSQ(B11:B$25,F11:F$25),RSQ(E$7:E10,D$7:D10)))),SUM(RSQ(B11:B$25,F11:F$25),RSQ(E$7:E10,D$7:D10)),"")</f>
        <v>1.5215933785559015</v>
      </c>
      <c r="G33" s="66">
        <f ca="1">IF(AND(COUNT(B11:B$25,F11:F$25)&gt;5,COUNT(D$8:D11,E$8:E11)&gt;5,ISNUMBER(SUM(RSQ(B11:B$25,F11:F$25),RSQ(E$8:E11,D$8:D11)))),SUM(RSQ(B11:B$25,F11:F$25),RSQ(E$8:E11,D$8:D11)),"")</f>
        <v>1.5167143309326896</v>
      </c>
      <c r="H33" s="32">
        <f ca="1">IF(AND(COUNT(B11:B$25,F11:F$25)&gt;5,COUNT(D$8:D10,E$8:E10)&gt;5,ISNUMBER(SUM(RSQ(B11:B$25,F11:F$25),RSQ(E$8:E10,D$8:D10)))),SUM(RSQ(B11:B$25,F11:F$25),RSQ(E$8:E10,D$8:D10)),"")</f>
        <v>1.4884326346345087</v>
      </c>
      <c r="I33" s="66">
        <f ca="1">IF(AND(COUNT(B11:B$25,F11:F$25)&gt;5,COUNT(D$9:D11,E$9:E11)&gt;5,ISNUMBER(SUM(RSQ(B11:B$25,F11:F$25),RSQ(E$9:E11,D$9:D11)))),SUM(RSQ(B11:B$25,F11:F$25),RSQ(E$9:E11,D$9:D11)),"")</f>
        <v>1.3928248527011267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1.647770685489486</v>
      </c>
      <c r="B34" s="41">
        <f ca="1">IF(AND(COUNT(B12:B$25,F12:F$25)&gt;5,COUNT(D$5:D11,E$5:E11)&gt;5,ISNUMBER(SUM(RSQ(B12:B$25,F12:F$25),RSQ(E$5:E11,D$5:D11)))),SUM(RSQ(B12:B$25,F12:F$25),RSQ(E$5:E11,D$5:D11)),"")</f>
        <v>1.6309746550247972</v>
      </c>
      <c r="C34" s="66">
        <f ca="1">IF(AND(COUNT(B12:B$25,F12:F$25)&gt;5,COUNT(D$6:D12,E$6:E12)&gt;5,ISNUMBER(SUM(RSQ(B12:B$25,F12:F$25),RSQ(E$6:E12,D$6:D12)))),SUM(RSQ(B12:B$25,F12:F$25),RSQ(E$6:E12,D$6:D12)),"")</f>
        <v>1.6519140382390154</v>
      </c>
      <c r="D34" s="32">
        <f ca="1">IF(AND(COUNT(B12:B$25,F12:F$25)&gt;5,COUNT(D$6:D11,E$6:E11)&gt;5,ISNUMBER(SUM(RSQ(B12:B$25,F12:F$25),RSQ(E$6:E11,D$6:D11)))),SUM(RSQ(B12:B$25,F12:F$25),RSQ(E$6:E11,D$6:D11)),"")</f>
        <v>1.63028913348257</v>
      </c>
      <c r="E34" s="66">
        <f ca="1">IF(AND(COUNT(B12:B$25,F12:F$25)&gt;5,COUNT(D$7:D12,E$7:E12)&gt;5,ISNUMBER(SUM(RSQ(B12:B$25,F12:F$25),RSQ(E$7:E12,D$7:D12)))),SUM(RSQ(B12:B$25,F12:F$25),RSQ(E$7:E12,D$7:D12)),"")</f>
        <v>1.6659913555121739</v>
      </c>
      <c r="F34" s="32">
        <f ca="1">IF(AND(COUNT(B12:B$25,F12:F$25)&gt;5,COUNT(D$7:D11,E$7:E11)&gt;5,ISNUMBER(SUM(RSQ(B12:B$25,F12:F$25),RSQ(E$7:E11,D$7:D11)))),SUM(RSQ(B12:B$25,F12:F$25),RSQ(E$7:E11,D$7:D11)),"")</f>
        <v>1.6439559676712481</v>
      </c>
      <c r="G34" s="66">
        <f ca="1">IF(AND(COUNT(B12:B$25,F12:F$25)&gt;5,COUNT(D$8:D12,E$8:E12)&gt;5,ISNUMBER(SUM(RSQ(B12:B$25,F12:F$25),RSQ(E$8:E12,D$8:D12)))),SUM(RSQ(B12:B$25,F12:F$25),RSQ(E$8:E12,D$8:D12)),"")</f>
        <v>1.651922746117267</v>
      </c>
      <c r="H34" s="32">
        <f ca="1">IF(AND(COUNT(B12:B$25,F12:F$25)&gt;5,COUNT(D$8:D11,E$8:E11)&gt;5,ISNUMBER(SUM(RSQ(B12:B$25,F12:F$25),RSQ(E$8:E11,D$8:D11)))),SUM(RSQ(B12:B$25,F12:F$25),RSQ(E$8:E11,D$8:D11)),"")</f>
        <v>1.6119075075312508</v>
      </c>
      <c r="I34" s="66">
        <f ca="1">IF(AND(COUNT(B12:B$25,F12:F$25)&gt;5,COUNT(D$9:D12,E$9:E12)&gt;5,ISNUMBER(SUM(RSQ(B12:B$25,F12:F$25),RSQ(E$9:E12,D$9:D12)))),SUM(RSQ(B12:B$25,F12:F$25),RSQ(E$9:E12,D$9:D12)),"")</f>
        <v>1.6013191806132081</v>
      </c>
      <c r="J34" s="67">
        <f ca="1">IF(AND(COUNT(B12:B$25,F12:F$25)&gt;5,COUNT(D$9:D11,E$9:E11)&gt;5,ISNUMBER(SUM(RSQ(B12:B$25,F12:F$25),RSQ(E$9:E11,D$9:D11)))),SUM(RSQ(B12:B$25,F12:F$25),RSQ(E$9:E11,D$9:D11)),"")</f>
        <v>1.4880180292996878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1.7402506545650067</v>
      </c>
      <c r="B35" s="41">
        <f ca="1">IF(AND(COUNT(B13:B$25,F13:F$25)&gt;5,COUNT(D$5:D12,E$5:E12)&gt;5,ISNUMBER(SUM(RSQ(B13:B$25,F13:F$25),RSQ(E$5:E12,D$5:D12)))),SUM(RSQ(B13:B$25,F13:F$25),RSQ(E$5:E12,D$5:D12)),"")</f>
        <v>1.726232285550706</v>
      </c>
      <c r="C35" s="66">
        <f ca="1">IF(AND(COUNT(B13:B$25,F13:F$25)&gt;5,COUNT(D$6:D13,E$6:E13)&gt;5,ISNUMBER(SUM(RSQ(B13:B$25,F13:F$25),RSQ(E$6:E13,D$6:D13)))),SUM(RSQ(B13:B$25,F13:F$25),RSQ(E$6:E13,D$6:D13)),"")</f>
        <v>1.74561095584546</v>
      </c>
      <c r="D35" s="32">
        <f ca="1">IF(AND(COUNT(B13:B$25,F13:F$25)&gt;5,COUNT(D$6:D12,E$6:E12)&gt;5,ISNUMBER(SUM(RSQ(B13:B$25,F13:F$25),RSQ(E$6:E12,D$6:D12)))),SUM(RSQ(B13:B$25,F13:F$25),RSQ(E$6:E12,D$6:D12)),"")</f>
        <v>1.7303756383002353</v>
      </c>
      <c r="E35" s="66">
        <f ca="1">IF(AND(COUNT(B13:B$25,F13:F$25)&gt;5,COUNT(D$7:D13,E$7:E13)&gt;5,ISNUMBER(SUM(RSQ(B13:B$25,F13:F$25),RSQ(E$7:E13,D$7:D13)))),SUM(RSQ(B13:B$25,F13:F$25),RSQ(E$7:E13,D$7:D13)),"")</f>
        <v>1.7560971883543073</v>
      </c>
      <c r="F35" s="32">
        <f ca="1">IF(AND(COUNT(B13:B$25,F13:F$25)&gt;5,COUNT(D$7:D12,E$7:E12)&gt;5,ISNUMBER(SUM(RSQ(B13:B$25,F13:F$25),RSQ(E$7:E12,D$7:D12)))),SUM(RSQ(B13:B$25,F13:F$25),RSQ(E$7:E12,D$7:D12)),"")</f>
        <v>1.7444529555733939</v>
      </c>
      <c r="G35" s="66">
        <f ca="1">IF(AND(COUNT(B13:B$25,F13:F$25)&gt;5,COUNT(D$8:D13,E$8:E13)&gt;5,ISNUMBER(SUM(RSQ(B13:B$25,F13:F$25),RSQ(E$8:E13,D$8:D13)))),SUM(RSQ(B13:B$25,F13:F$25),RSQ(E$8:E13,D$8:D13)),"")</f>
        <v>1.7474325977402998</v>
      </c>
      <c r="H35" s="32">
        <f ca="1">IF(AND(COUNT(B13:B$25,F13:F$25)&gt;5,COUNT(D$8:D12,E$8:E12)&gt;5,ISNUMBER(SUM(RSQ(B13:B$25,F13:F$25),RSQ(E$8:E12,D$8:D12)))),SUM(RSQ(B13:B$25,F13:F$25),RSQ(E$8:E12,D$8:D12)),"")</f>
        <v>1.7303843461784867</v>
      </c>
      <c r="I35" s="66">
        <f ca="1">IF(AND(COUNT(B13:B$25,F13:F$25)&gt;5,COUNT(D$9:D13,E$9:E13)&gt;5,ISNUMBER(SUM(RSQ(B13:B$25,F13:F$25),RSQ(E$9:E13,D$9:D13)))),SUM(RSQ(B13:B$25,F13:F$25),RSQ(E$9:E13,D$9:D13)),"")</f>
        <v>1.7223112185286993</v>
      </c>
      <c r="J35" s="67">
        <f ca="1">IF(AND(COUNT(B13:B$25,F13:F$25)&gt;5,COUNT(D$9:D12,E$9:E12)&gt;5,ISNUMBER(SUM(RSQ(B13:B$25,F13:F$25),RSQ(E$9:E12,D$9:D12)))),SUM(RSQ(B13:B$25,F13:F$25),RSQ(E$9:E12,D$9:D12)),"")</f>
        <v>1.679780780674428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1.8470986143400383</v>
      </c>
      <c r="B36" s="41">
        <f ca="1">IF(AND(COUNT(B14:B$25,F14:F$25)&gt;5,COUNT(D$5:D13,E$5:E13)&gt;5,ISNUMBER(SUM(RSQ(B14:B$25,F14:F$25),RSQ(E$5:E13,D$5:D13)))),SUM(RSQ(B14:B$25,F14:F$25),RSQ(E$5:E13,D$5:D13)),"")</f>
        <v>1.8368611175926128</v>
      </c>
      <c r="C36" s="66">
        <f ca="1">IF(AND(COUNT(B14:B$25,F14:F$25)&gt;5,COUNT(D$6:D14,E$6:E14)&gt;5,ISNUMBER(SUM(RSQ(B14:B$25,F14:F$25),RSQ(E$6:E14,D$6:D14)))),SUM(RSQ(B14:B$25,F14:F$25),RSQ(E$6:E14,D$6:D14)),"")</f>
        <v>1.8522088135989536</v>
      </c>
      <c r="D36" s="32">
        <f ca="1">IF(AND(COUNT(B14:B$25,F14:F$25)&gt;5,COUNT(D$6:D13,E$6:E13)&gt;5,ISNUMBER(SUM(RSQ(B14:B$25,F14:F$25),RSQ(E$6:E13,D$6:D13)))),SUM(RSQ(B14:B$25,F14:F$25),RSQ(E$6:E13,D$6:D13)),"")</f>
        <v>1.8422214188730661</v>
      </c>
      <c r="E36" s="66">
        <f ca="1">IF(AND(COUNT(B14:B$25,F14:F$25)&gt;5,COUNT(D$7:D14,E$7:E14)&gt;5,ISNUMBER(SUM(RSQ(B14:B$25,F14:F$25),RSQ(E$7:E14,D$7:D14)))),SUM(RSQ(B14:B$25,F14:F$25),RSQ(E$7:E14,D$7:D14)),"")</f>
        <v>1.8593706485165549</v>
      </c>
      <c r="F36" s="32">
        <f ca="1">IF(AND(COUNT(B14:B$25,F14:F$25)&gt;5,COUNT(D$7:D13,E$7:E13)&gt;5,ISNUMBER(SUM(RSQ(B14:B$25,F14:F$25),RSQ(E$7:E13,D$7:D13)))),SUM(RSQ(B14:B$25,F14:F$25),RSQ(E$7:E13,D$7:D13)),"")</f>
        <v>1.8527076513819134</v>
      </c>
      <c r="G36" s="66">
        <f ca="1">IF(AND(COUNT(B14:B$25,F14:F$25)&gt;5,COUNT(D$8:D14,E$8:E14)&gt;5,ISNUMBER(SUM(RSQ(B14:B$25,F14:F$25),RSQ(E$8:E14,D$8:D14)))),SUM(RSQ(B14:B$25,F14:F$25),RSQ(E$8:E14,D$8:D14)),"")</f>
        <v>1.8536986493559522</v>
      </c>
      <c r="H36" s="32">
        <f ca="1">IF(AND(COUNT(B14:B$25,F14:F$25)&gt;5,COUNT(D$8:D13,E$8:E13)&gt;5,ISNUMBER(SUM(RSQ(B14:B$25,F14:F$25),RSQ(E$8:E13,D$8:D13)))),SUM(RSQ(B14:B$25,F14:F$25),RSQ(E$8:E13,D$8:D13)),"")</f>
        <v>1.8440430607679059</v>
      </c>
      <c r="I36" s="66">
        <f ca="1">IF(AND(COUNT(B14:B$25,F14:F$25)&gt;5,COUNT(D$9:D14,E$9:E14)&gt;5,ISNUMBER(SUM(RSQ(B14:B$25,F14:F$25),RSQ(E$9:E14,D$9:D14)))),SUM(RSQ(B14:B$25,F14:F$25),RSQ(E$9:E14,D$9:D14)),"")</f>
        <v>1.8412035052343512</v>
      </c>
      <c r="J36" s="67">
        <f ca="1">IF(AND(COUNT(B14:B$25,F14:F$25)&gt;5,COUNT(D$9:D13,E$9:E13)&gt;5,ISNUMBER(SUM(RSQ(B14:B$25,F14:F$25),RSQ(E$9:E13,D$9:D13)))),SUM(RSQ(B14:B$25,F14:F$25),RSQ(E$9:E13,D$9:D13)),"")</f>
        <v>1.8189216815563054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1.8935180889193011</v>
      </c>
      <c r="B37" s="32">
        <f ca="1">IF(AND(COUNT(B15:B$25,F15:F$25)&gt;5,COUNT(D$5:D14,E$5:E14)&gt;5,ISNUMBER(SUM(RSQ(B15:B$25,F15:F$25),RSQ(E$5:E14,D$5:D14)))),SUM(RSQ(B15:B$25,F15:F$25),RSQ(E$5:E14,D$5:D14)),"")</f>
        <v>1.8867870414459735</v>
      </c>
      <c r="C37" s="66">
        <f ca="1">IF(AND(COUNT(B15:B$25,F15:F$25)&gt;5,COUNT(D$6:D15,E$6:E15)&gt;5,ISNUMBER(SUM(RSQ(B15:B$25,F15:F$25),RSQ(E$6:E15,D$6:D15)))),SUM(RSQ(B15:B$25,F15:F$25),RSQ(E$6:E15,D$6:D15)),"")</f>
        <v>1.8971442649799206</v>
      </c>
      <c r="D37" s="32">
        <f ca="1">IF(AND(COUNT(B15:B$25,F15:F$25)&gt;5,COUNT(D$6:D14,E$6:E14)&gt;5,ISNUMBER(SUM(RSQ(B15:B$25,F15:F$25),RSQ(E$6:E14,D$6:D14)))),SUM(RSQ(B15:B$25,F15:F$25),RSQ(E$6:E14,D$6:D14)),"")</f>
        <v>1.8918972407048891</v>
      </c>
      <c r="E37" s="66">
        <f ca="1">IF(AND(COUNT(B15:B$25,F15:F$25)&gt;5,COUNT(D$7:D15,E$7:E15)&gt;5,ISNUMBER(SUM(RSQ(B15:B$25,F15:F$25),RSQ(E$7:E15,D$7:D15)))),SUM(RSQ(B15:B$25,F15:F$25),RSQ(E$7:E15,D$7:D15)),"")</f>
        <v>1.9008058875719449</v>
      </c>
      <c r="F37" s="32">
        <f ca="1">IF(AND(COUNT(B15:B$25,F15:F$25)&gt;5,COUNT(D$7:D14,E$7:E14)&gt;5,ISNUMBER(SUM(RSQ(B15:B$25,F15:F$25),RSQ(E$7:E14,D$7:D14)))),SUM(RSQ(B15:B$25,F15:F$25),RSQ(E$7:E14,D$7:D14)),"")</f>
        <v>1.8990590756224903</v>
      </c>
      <c r="G37" s="66">
        <f ca="1">IF(AND(COUNT(B15:B$25,F15:F$25)&gt;5,COUNT(D$8:D15,E$8:E15)&gt;5,ISNUMBER(SUM(RSQ(B15:B$25,F15:F$25),RSQ(E$8:E15,D$8:D15)))),SUM(RSQ(B15:B$25,F15:F$25),RSQ(E$8:E15,D$8:D15)),"")</f>
        <v>1.8956524430429953</v>
      </c>
      <c r="H37" s="32">
        <f ca="1">IF(AND(COUNT(B15:B$25,F15:F$25)&gt;5,COUNT(D$8:D14,E$8:E14)&gt;5,ISNUMBER(SUM(RSQ(B15:B$25,F15:F$25),RSQ(E$8:E14,D$8:D14)))),SUM(RSQ(B15:B$25,F15:F$25),RSQ(E$8:E14,D$8:D14)),"")</f>
        <v>1.8933870764618874</v>
      </c>
      <c r="I37" s="66">
        <f ca="1">IF(AND(COUNT(B15:B$25,F15:F$25)&gt;5,COUNT(D$9:D15,E$9:E15)&gt;5,ISNUMBER(SUM(RSQ(B15:B$25,F15:F$25),RSQ(E$9:E15,D$9:D15)))),SUM(RSQ(B15:B$25,F15:F$25),RSQ(E$9:E15,D$9:D15)),"")</f>
        <v>1.8875025392124483</v>
      </c>
      <c r="J37" s="67">
        <f ca="1">IF(AND(COUNT(B15:B$25,F15:F$25)&gt;5,COUNT(D$9:D14,E$9:E14)&gt;5,ISNUMBER(SUM(RSQ(B15:B$25,F15:F$25),RSQ(E$9:E14,D$9:D14)))),SUM(RSQ(B15:B$25,F15:F$25),RSQ(E$9:E14,D$9:D14)),"")</f>
        <v>1.8808919323402864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1.9001568899676371</v>
      </c>
      <c r="B38" s="41">
        <f ca="1">IF(AND(COUNT(B16:B$25,F16:F$25)&gt;5,COUNT(D$5:D15,E$5:E15)&gt;5,ISNUMBER(SUM(RSQ(B16:B$25,F16:F$25),RSQ(E$5:E15,D$5:D15)))),SUM(RSQ(B16:B$25,F16:F$25),RSQ(E$5:E15,D$5:D15)),"")</f>
        <v>1.900680547400504</v>
      </c>
      <c r="C38" s="66">
        <f ca="1">IF(AND(COUNT(B16:B$25,F16:F$25)&gt;5,COUNT(D$6:D16,E$6:E16)&gt;5,ISNUMBER(SUM(RSQ(B16:B$25,F16:F$25),RSQ(E$6:E16,D$6:D16)))),SUM(RSQ(B16:B$25,F16:F$25),RSQ(E$6:E16,D$6:D16)),"")</f>
        <v>1.8997700251264049</v>
      </c>
      <c r="D38" s="32">
        <f ca="1">IF(AND(COUNT(B16:B$25,F16:F$25)&gt;5,COUNT(D$6:D15,E$6:E15)&gt;5,ISNUMBER(SUM(RSQ(B16:B$25,F16:F$25),RSQ(E$6:E15,D$6:D15)))),SUM(RSQ(B16:B$25,F16:F$25),RSQ(E$6:E15,D$6:D15)),"")</f>
        <v>1.9043067234611235</v>
      </c>
      <c r="E38" s="66">
        <f ca="1">IF(AND(COUNT(B16:B$25,F16:F$25)&gt;5,COUNT(D$7:D16,E$7:E16)&gt;5,ISNUMBER(SUM(RSQ(B16:B$25,F16:F$25),RSQ(E$7:E16,D$7:D16)))),SUM(RSQ(B16:B$25,F16:F$25),RSQ(E$7:E16,D$7:D16)),"")</f>
        <v>1.8970516131151025</v>
      </c>
      <c r="F38" s="32">
        <f ca="1">IF(AND(COUNT(B16:B$25,F16:F$25)&gt;5,COUNT(D$7:D15,E$7:E15)&gt;5,ISNUMBER(SUM(RSQ(B16:B$25,F16:F$25),RSQ(E$7:E15,D$7:D15)))),SUM(RSQ(B16:B$25,F16:F$25),RSQ(E$7:E15,D$7:D15)),"")</f>
        <v>1.9079683460531478</v>
      </c>
      <c r="G38" s="66">
        <f ca="1">IF(AND(COUNT(B16:B$25,F16:F$25)&gt;5,COUNT(D$8:D16,E$8:E16)&gt;5,ISNUMBER(SUM(RSQ(B16:B$25,F16:F$25),RSQ(E$8:E16,D$8:D16)))),SUM(RSQ(B16:B$25,F16:F$25),RSQ(E$8:E16,D$8:D16)),"")</f>
        <v>1.8885178111557517</v>
      </c>
      <c r="H38" s="32">
        <f ca="1">IF(AND(COUNT(B16:B$25,F16:F$25)&gt;5,COUNT(D$8:D15,E$8:E15)&gt;5,ISNUMBER(SUM(RSQ(B16:B$25,F16:F$25),RSQ(E$8:E15,D$8:D15)))),SUM(RSQ(B16:B$25,F16:F$25),RSQ(E$8:E15,D$8:D15)),"")</f>
        <v>1.9028149015241982</v>
      </c>
      <c r="I38" s="66">
        <f ca="1">IF(AND(COUNT(B16:B$25,F16:F$25)&gt;5,COUNT(D$9:D16,E$9:E16)&gt;5,ISNUMBER(SUM(RSQ(B16:B$25,F16:F$25),RSQ(E$9:E16,D$9:D16)))),SUM(RSQ(B16:B$25,F16:F$25),RSQ(E$9:E16,D$9:D16)),"")</f>
        <v>1.878891979066869</v>
      </c>
      <c r="J38" s="67">
        <f ca="1">IF(AND(COUNT(B16:B$25,F16:F$25)&gt;5,COUNT(D$9:D15,E$9:E15)&gt;5,ISNUMBER(SUM(RSQ(B16:B$25,F16:F$25),RSQ(E$9:E15,D$9:D15)))),SUM(RSQ(B16:B$25,F16:F$25),RSQ(E$9:E15,D$9:D15)),"")</f>
        <v>1.8946649976936514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1.9014416428755427</v>
      </c>
      <c r="B39" s="32">
        <f ca="1">IF(AND(COUNT(B17:B$25,F17:F$25)&gt;5,COUNT(D$5:D16,E$5:E16)&gt;5,ISNUMBER(SUM(RSQ(B17:B$25,F17:F$25),RSQ(E$5:E16,D$5:D16)))),SUM(RSQ(B17:B$25,F17:F$25),RSQ(E$5:E16,D$5:D16)),"")</f>
        <v>1.9093371412433104</v>
      </c>
      <c r="C39" s="66">
        <f ca="1">IF(AND(COUNT(B17:B$25,F17:F$25)&gt;5,COUNT(D$6:D17,E$6:E17)&gt;5,ISNUMBER(SUM(RSQ(B17:B$25,F17:F$25),RSQ(E$6:E17,D$6:D17)))),SUM(RSQ(B17:B$25,F17:F$25),RSQ(E$6:E17,D$6:D17)),"")</f>
        <v>1.8966133732589823</v>
      </c>
      <c r="D39" s="32">
        <f ca="1">IF(AND(COUNT(B17:B$25,F17:F$25)&gt;5,COUNT(D$6:D16,E$6:E16)&gt;5,ISNUMBER(SUM(RSQ(B17:B$25,F17:F$25),RSQ(E$6:E16,D$6:D16)))),SUM(RSQ(B17:B$25,F17:F$25),RSQ(E$6:E16,D$6:D16)),"")</f>
        <v>1.9089502764020783</v>
      </c>
      <c r="E39" s="66">
        <f ca="1">IF(AND(COUNT(B17:B$25,F17:F$25)&gt;5,COUNT(D$7:D17,E$7:E17)&gt;5,ISNUMBER(SUM(RSQ(B17:B$25,F17:F$25),RSQ(E$7:E17,D$7:D17)))),SUM(RSQ(B17:B$25,F17:F$25),RSQ(E$7:E17,D$7:D17)),"")</f>
        <v>1.8881277176298155</v>
      </c>
      <c r="F39" s="32">
        <f ca="1">IF(AND(COUNT(B17:B$25,F17:F$25)&gt;5,COUNT(D$7:D16,E$7:E16)&gt;5,ISNUMBER(SUM(RSQ(B17:B$25,F17:F$25),RSQ(E$7:E16,D$7:D16)))),SUM(RSQ(B17:B$25,F17:F$25),RSQ(E$7:E16,D$7:D16)),"")</f>
        <v>1.9062318643907759</v>
      </c>
      <c r="G39" s="66">
        <f ca="1">IF(AND(COUNT(B17:B$25,F17:F$25)&gt;5,COUNT(D$8:D17,E$8:E17)&gt;5,ISNUMBER(SUM(RSQ(B17:B$25,F17:F$25),RSQ(E$8:E17,D$8:D17)))),SUM(RSQ(B17:B$25,F17:F$25),RSQ(E$8:E17,D$8:D17)),"")</f>
        <v>1.8769775640553554</v>
      </c>
      <c r="H39" s="32">
        <f ca="1">IF(AND(COUNT(B17:B$25,F17:F$25)&gt;5,COUNT(D$8:D16,E$8:E16)&gt;5,ISNUMBER(SUM(RSQ(B17:B$25,F17:F$25),RSQ(E$8:E16,D$8:D16)))),SUM(RSQ(B17:B$25,F17:F$25),RSQ(E$8:E16,D$8:D16)),"")</f>
        <v>1.897698062431425</v>
      </c>
      <c r="I39" s="66">
        <f ca="1">IF(AND(COUNT(B17:B$25,F17:F$25)&gt;5,COUNT(D$9:D17,E$9:E17)&gt;5,ISNUMBER(SUM(RSQ(B17:B$25,F17:F$25),RSQ(E$9:E17,D$9:D17)))),SUM(RSQ(B17:B$25,F17:F$25),RSQ(E$9:E17,D$9:D17)),"")</f>
        <v>1.8669410739472032</v>
      </c>
      <c r="J39" s="67">
        <f ca="1">IF(AND(COUNT(B17:B$25,F17:F$25)&gt;5,COUNT(D$9:D16,E$9:E16)&gt;5,ISNUMBER(SUM(RSQ(B17:B$25,F17:F$25),RSQ(E$9:E16,D$9:D16)))),SUM(RSQ(B17:B$25,F17:F$25),RSQ(E$9:E16,D$9:D16)),"")</f>
        <v>1.8880722303425423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1.8522374585894248</v>
      </c>
      <c r="B40" s="41">
        <f ca="1">IF(AND(COUNT(B18:B$25,F18:F$25)&gt;5,COUNT(D$5:D17,E$5:E17)&gt;5,ISNUMBER(SUM(RSQ(B18:B$25,F18:F$25),RSQ(E$5:E17,D$5:D17)))),SUM(RSQ(B18:B$25,F18:F$25),RSQ(E$5:E17,D$5:D17)),"")</f>
        <v>1.8849154896329288</v>
      </c>
      <c r="C40" s="66">
        <f ca="1">IF(AND(COUNT(B18:B$25,F18:F$25)&gt;5,COUNT(D$6:D18,E$6:E18)&gt;5,ISNUMBER(SUM(RSQ(B18:B$25,F18:F$25),RSQ(E$6:E18,D$6:D18)))),SUM(RSQ(B18:B$25,F18:F$25),RSQ(E$6:E18,D$6:D18)),"")</f>
        <v>1.8401785089622686</v>
      </c>
      <c r="D40" s="32">
        <f ca="1">IF(AND(COUNT(B18:B$25,F18:F$25)&gt;5,COUNT(D$6:D17,E$6:E17)&gt;5,ISNUMBER(SUM(RSQ(B18:B$25,F18:F$25),RSQ(E$6:E17,D$6:D17)))),SUM(RSQ(B18:B$25,F18:F$25),RSQ(E$6:E17,D$6:D17)),"")</f>
        <v>1.8800872200163681</v>
      </c>
      <c r="E40" s="66">
        <f ca="1">IF(AND(COUNT(B18:B$25,F18:F$25)&gt;5,COUNT(D$7:D18,E$7:E18)&gt;5,ISNUMBER(SUM(RSQ(B18:B$25,F18:F$25),RSQ(E$7:E18,D$7:D18)))),SUM(RSQ(B18:B$25,F18:F$25),RSQ(E$7:E18,D$7:D18)),"")</f>
        <v>1.8237587453022459</v>
      </c>
      <c r="F40" s="32">
        <f ca="1">IF(AND(COUNT(B18:B$25,F18:F$25)&gt;5,COUNT(D$7:D17,E$7:E17)&gt;5,ISNUMBER(SUM(RSQ(B18:B$25,F18:F$25),RSQ(E$7:E17,D$7:D17)))),SUM(RSQ(B18:B$25,F18:F$25),RSQ(E$7:E17,D$7:D17)),"")</f>
        <v>1.8716015643872015</v>
      </c>
      <c r="G40" s="66">
        <f ca="1">IF(AND(COUNT(B18:B$25,F18:F$25)&gt;5,COUNT(D$8:D18,E$8:E18)&gt;5,ISNUMBER(SUM(RSQ(B18:B$25,F18:F$25),RSQ(E$8:E18,D$8:D18)))),SUM(RSQ(B18:B$25,F18:F$25),RSQ(E$8:E18,D$8:D18)),"")</f>
        <v>1.8088265977345073</v>
      </c>
      <c r="H40" s="32">
        <f ca="1">IF(AND(COUNT(B18:B$25,F18:F$25)&gt;5,COUNT(D$8:D17,E$8:E17)&gt;5,ISNUMBER(SUM(RSQ(B18:B$25,F18:F$25),RSQ(E$8:E17,D$8:D17)))),SUM(RSQ(B18:B$25,F18:F$25),RSQ(E$8:E17,D$8:D17)),"")</f>
        <v>1.8604514108127412</v>
      </c>
      <c r="I40" s="66">
        <f ca="1">IF(AND(COUNT(B18:B$25,F18:F$25)&gt;5,COUNT(D$9:D18,E$9:E18)&gt;5,ISNUMBER(SUM(RSQ(B18:B$25,F18:F$25),RSQ(E$9:E18,D$9:D18)))),SUM(RSQ(B18:B$25,F18:F$25),RSQ(E$9:E18,D$9:D18)),"")</f>
        <v>1.7980228759648689</v>
      </c>
      <c r="J40" s="67">
        <f ca="1">IF(AND(COUNT(B18:B$25,F18:F$25)&gt;5,COUNT(D$9:D17,E$9:E17)&gt;5,ISNUMBER(SUM(RSQ(B18:B$25,F18:F$25),RSQ(E$9:E17,D$9:D17)))),SUM(RSQ(B18:B$25,F18:F$25),RSQ(E$9:E17,D$9:D17)),"")</f>
        <v>1.8504149207045892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1.7928574272720659</v>
      </c>
      <c r="B41" s="41">
        <f ca="1">IF(AND(COUNT(B19:B$25,F19:F$25)&gt;5,COUNT(D$5:D18,E$5:E18)&gt;5,ISNUMBER(SUM(RSQ(B19:B$25,F19:F$25),RSQ(E$5:E18,D$5:D18)))),SUM(RSQ(B19:B$25,F19:F$25),RSQ(E$5:E18,D$5:D18)),"")</f>
        <v>1.8067664466800597</v>
      </c>
      <c r="C41" s="66">
        <f ca="1">IF(AND(COUNT(B19:B$25,F19:F$25)&gt;5,COUNT(D$6:D19,E$6:E19)&gt;5,ISNUMBER(SUM(RSQ(B19:B$25,F19:F$25),RSQ(E$6:E19,D$6:D19)))),SUM(RSQ(B19:B$25,F19:F$25),RSQ(E$6:E19,D$6:D19)),"")</f>
        <v>1.779948182364981</v>
      </c>
      <c r="D41" s="32">
        <f ca="1">IF(AND(COUNT(B19:B$25,F19:F$25)&gt;5,COUNT(D$6:D18,E$6:E18)&gt;5,ISNUMBER(SUM(RSQ(B19:B$25,F19:F$25),RSQ(E$6:E18,D$6:D18)))),SUM(RSQ(B19:B$25,F19:F$25),RSQ(E$6:E18,D$6:D18)),"")</f>
        <v>1.7947074970529036</v>
      </c>
      <c r="E41" s="66">
        <f ca="1">IF(AND(COUNT(B19:B$25,F19:F$25)&gt;5,COUNT(D$7:D19,E$7:E19)&gt;5,ISNUMBER(SUM(RSQ(B19:B$25,F19:F$25),RSQ(E$7:E19,D$7:D19)))),SUM(RSQ(B19:B$25,F19:F$25),RSQ(E$7:E19,D$7:D19)),"")</f>
        <v>1.763918159668926</v>
      </c>
      <c r="F41" s="32">
        <f ca="1">IF(AND(COUNT(B19:B$25,F19:F$25)&gt;5,COUNT(D$7:D18,E$7:E18)&gt;5,ISNUMBER(SUM(RSQ(B19:B$25,F19:F$25),RSQ(E$7:E18,D$7:D18)))),SUM(RSQ(B19:B$25,F19:F$25),RSQ(E$7:E18,D$7:D18)),"")</f>
        <v>1.7782877333928808</v>
      </c>
      <c r="G41" s="66">
        <f ca="1">IF(AND(COUNT(B19:B$25,F19:F$25)&gt;5,COUNT(D$8:D19,E$8:E19)&gt;5,ISNUMBER(SUM(RSQ(B19:B$25,F19:F$25),RSQ(E$8:E19,D$8:D19)))),SUM(RSQ(B19:B$25,F19:F$25),RSQ(E$8:E19,D$8:D19)),"")</f>
        <v>1.7521986804362795</v>
      </c>
      <c r="H41" s="32">
        <f ca="1">IF(AND(COUNT(B19:B$25,F19:F$25)&gt;5,COUNT(D$8:D18,E$8:E18)&gt;5,ISNUMBER(SUM(RSQ(B19:B$25,F19:F$25),RSQ(E$8:E18,D$8:D18)))),SUM(RSQ(B19:B$25,F19:F$25),RSQ(E$8:E18,D$8:D18)),"")</f>
        <v>1.7633555858251422</v>
      </c>
      <c r="I41" s="66">
        <f ca="1">IF(AND(COUNT(B19:B$25,F19:F$25)&gt;5,COUNT(D$9:D19,E$9:E19)&gt;5,ISNUMBER(SUM(RSQ(B19:B$25,F19:F$25),RSQ(E$9:E19,D$9:D19)))),SUM(RSQ(B19:B$25,F19:F$25),RSQ(E$9:E19,D$9:D19)),"")</f>
        <v>1.7465230345869078</v>
      </c>
      <c r="J41" s="67">
        <f ca="1">IF(AND(COUNT(B19:B$25,F19:F$25)&gt;5,COUNT(D$9:D18,E$9:E18)&gt;5,ISNUMBER(SUM(RSQ(B19:B$25,F19:F$25),RSQ(E$9:E18,D$9:D18)))),SUM(RSQ(B19:B$25,F19:F$25),RSQ(E$9:E18,D$9:D18)),"")</f>
        <v>1.7525518640555038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>
        <f ca="1">IF(AND(COUNT(B20:B$25,F20:F$25)&gt;5,COUNT(D$5:D20,E$5:E20)&gt;5,ISNUMBER(SUM(RSQ(B20:B$25,F20:F$25),RSQ(E$5:E20,D$5:D20)))),SUM(RSQ(B20:B$25,F20:F$25),RSQ(E$5:E20,D$5:D20)),"")</f>
        <v>1.706982447272313</v>
      </c>
      <c r="B42" s="41">
        <f ca="1">IF(AND(COUNT(B20:B$25,F20:F$25)&gt;5,COUNT(D$5:D19,E$5:E19)&gt;5,ISNUMBER(SUM(RSQ(B20:B$25,F20:F$25),RSQ(E$5:E19,D$5:D19)))),SUM(RSQ(B20:B$25,F20:F$25),RSQ(E$5:E19,D$5:D19)),"")</f>
        <v>1.7503088702401679</v>
      </c>
      <c r="C42" s="66">
        <f ca="1">IF(AND(COUNT(B20:B$25,F20:F$25)&gt;5,COUNT(D$6:D20,E$6:E20)&gt;5,ISNUMBER(SUM(RSQ(B20:B$25,F20:F$25),RSQ(E$6:E20,D$6:D20)))),SUM(RSQ(B20:B$25,F20:F$25),RSQ(E$6:E20,D$6:D20)),"")</f>
        <v>1.6916313028438599</v>
      </c>
      <c r="D42" s="32">
        <f ca="1">IF(AND(COUNT(B20:B$25,F20:F$25)&gt;5,COUNT(D$6:D19,E$6:E19)&gt;5,ISNUMBER(SUM(RSQ(B20:B$25,F20:F$25),RSQ(E$6:E19,D$6:D19)))),SUM(RSQ(B20:B$25,F20:F$25),RSQ(E$6:E19,D$6:D19)),"")</f>
        <v>1.737399625333083</v>
      </c>
      <c r="E42" s="66">
        <f ca="1">IF(AND(COUNT(B20:B$25,F20:F$25)&gt;5,COUNT(D$7:D20,E$7:E20)&gt;5,ISNUMBER(SUM(RSQ(B20:B$25,F20:F$25),RSQ(E$7:E20,D$7:D20)))),SUM(RSQ(B20:B$25,F20:F$25),RSQ(E$7:E20,D$7:D20)),"")</f>
        <v>1.6744869631806862</v>
      </c>
      <c r="F42" s="32">
        <f ca="1">IF(AND(COUNT(B20:B$25,F20:F$25)&gt;5,COUNT(D$7:D19,E$7:E19)&gt;5,ISNUMBER(SUM(RSQ(B20:B$25,F20:F$25),RSQ(E$7:E19,D$7:D19)))),SUM(RSQ(B20:B$25,F20:F$25),RSQ(E$7:E19,D$7:D19)),"")</f>
        <v>1.721369602637028</v>
      </c>
      <c r="G42" s="66">
        <f ca="1">IF(AND(COUNT(B20:B$25,F20:F$25)&gt;5,COUNT(D$8:D20,E$8:E20)&gt;5,ISNUMBER(SUM(RSQ(B20:B$25,F20:F$25),RSQ(E$8:E20,D$8:D20)))),SUM(RSQ(B20:B$25,F20:F$25),RSQ(E$8:E20,D$8:D20)),"")</f>
        <v>1.6643789781734899</v>
      </c>
      <c r="H42" s="32">
        <f ca="1">IF(AND(COUNT(B20:B$25,F20:F$25)&gt;5,COUNT(D$8:D19,E$8:E19)&gt;5,ISNUMBER(SUM(RSQ(B20:B$25,F20:F$25),RSQ(E$8:E19,D$8:D19)))),SUM(RSQ(B20:B$25,F20:F$25),RSQ(E$8:E19,D$8:D19)),"")</f>
        <v>1.7096501234043815</v>
      </c>
      <c r="I42" s="66">
        <f ca="1">IF(AND(COUNT(B20:B$25,F20:F$25)&gt;5,COUNT(D$9:D20,E$9:E20)&gt;5,ISNUMBER(SUM(RSQ(B20:B$25,F20:F$25),RSQ(E$9:E20,D$9:D20)))),SUM(RSQ(B20:B$25,F20:F$25),RSQ(E$9:E20,D$9:D20)),"")</f>
        <v>1.66192237000761</v>
      </c>
      <c r="J42" s="67">
        <f ca="1">IF(AND(COUNT(B20:B$25,F20:F$25)&gt;5,COUNT(D$9:D19,E$9:E19)&gt;5,ISNUMBER(SUM(RSQ(B20:B$25,F20:F$25),RSQ(E$9:E19,D$9:D19)))),SUM(RSQ(B20:B$25,F20:F$25),RSQ(E$9:E19,D$9:D19)),"")</f>
        <v>1.7039744775550099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>
        <f ca="1">IF(AND(COUNT(B21:B$25,F21:F$25)&gt;5,COUNT(D$5:D21,E$5:E21)&gt;5,ISNUMBER(SUM(RSQ(B21:B$25,F21:F$25),RSQ(E$5:E21,D$5:D21)))),SUM(RSQ(B21:B$25,F21:F$25),RSQ(E$5:E21,D$5:D21)),"")</f>
        <v>1.7875407064142022</v>
      </c>
      <c r="B43" s="44">
        <f ca="1">IF(AND(COUNT(B21:B$25,F21:F$25)&gt;5,COUNT(D$5:D20,E$5:E20)&gt;5,ISNUMBER(SUM(RSQ(B21:B$25,F21:F$25),RSQ(E$5:E20,D$5:D20)))),SUM(RSQ(B21:B$25,F21:F$25),RSQ(E$5:E20,D$5:D20)),"")</f>
        <v>1.8245194869233541</v>
      </c>
      <c r="C43" s="69">
        <f ca="1">IF(AND(COUNT(B21:B$25,F21:F$25)&gt;5,COUNT(D$6:D21,E$6:E21)&gt;5,ISNUMBER(SUM(RSQ(B21:B$25,F21:F$25),RSQ(E$6:E21,D$6:D21)))),SUM(RSQ(B21:B$25,F21:F$25),RSQ(E$6:E21,D$6:D21)),"")</f>
        <v>1.7716790293783058</v>
      </c>
      <c r="D43" s="43">
        <f ca="1">IF(AND(COUNT(B21:B$25,F21:F$25)&gt;5,COUNT(D$6:D20,E$6:E20)&gt;5,ISNUMBER(SUM(RSQ(B21:B$25,F21:F$25),RSQ(E$6:E20,D$6:D20)))),SUM(RSQ(B21:B$25,F21:F$25),RSQ(E$6:E20,D$6:D20)),"")</f>
        <v>1.809168342494901</v>
      </c>
      <c r="E43" s="69">
        <f ca="1">IF(AND(COUNT(B21:B$25,F21:F$25)&gt;5,COUNT(D$7:D21,E$7:E21)&gt;5,ISNUMBER(SUM(RSQ(B21:B$25,F21:F$25),RSQ(E$7:E21,D$7:D21)))),SUM(RSQ(B21:B$25,F21:F$25),RSQ(E$7:E21,D$7:D21)),"")</f>
        <v>1.7550749992435981</v>
      </c>
      <c r="F43" s="43">
        <f ca="1">IF(AND(COUNT(B21:B$25,F21:F$25)&gt;5,COUNT(D$7:D20,E$7:E20)&gt;5,ISNUMBER(SUM(RSQ(B21:B$25,F21:F$25),RSQ(E$7:E20,D$7:D20)))),SUM(RSQ(B21:B$25,F21:F$25),RSQ(E$7:E20,D$7:D20)),"")</f>
        <v>1.7920240028317274</v>
      </c>
      <c r="G43" s="69">
        <f ca="1">IF(AND(COUNT(B21:B$25,F21:F$25)&gt;5,COUNT(D$8:D21,E$8:E21)&gt;5,ISNUMBER(SUM(RSQ(B21:B$25,F21:F$25),RSQ(E$8:E21,D$8:D21)))),SUM(RSQ(B21:B$25,F21:F$25),RSQ(E$8:E21,D$8:D21)),"")</f>
        <v>1.7466780750642781</v>
      </c>
      <c r="H43" s="43">
        <f ca="1">IF(AND(COUNT(B21:B$25,F21:F$25)&gt;5,COUNT(D$8:D20,E$8:E20)&gt;5,ISNUMBER(SUM(RSQ(B21:B$25,F21:F$25),RSQ(E$8:E20,D$8:D20)))),SUM(RSQ(B21:B$25,F21:F$25),RSQ(E$8:E20,D$8:D20)),"")</f>
        <v>1.781916017824531</v>
      </c>
      <c r="I43" s="69">
        <f ca="1">IF(AND(COUNT(B21:B$25,F21:F$25)&gt;5,COUNT(D$9:D21,E$9:E21)&gt;5,ISNUMBER(SUM(RSQ(B21:B$25,F21:F$25),RSQ(E$9:E21,D$9:D21)))),SUM(RSQ(B21:B$25,F21:F$25),RSQ(E$9:E21,D$9:D21)),"")</f>
        <v>1.7462611825657288</v>
      </c>
      <c r="J43" s="70">
        <f ca="1">IF(AND(COUNT(B21:B$25,F21:F$25)&gt;5,COUNT(D$9:D20,E$9:E20)&gt;5,ISNUMBER(SUM(RSQ(B21:B$25,F21:F$25),RSQ(E$9:E20,D$9:D20)))),SUM(RSQ(B21:B$25,F21:F$25),RSQ(E$9:E20,D$9:D20)),"")</f>
        <v>1.7794594096586511</v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zoomScalePageLayoutView="85" workbookViewId="0">
      <selection activeCell="AA3" sqref="AA3:AB3"/>
    </sheetView>
  </sheetViews>
  <sheetFormatPr baseColWidth="10" defaultColWidth="12.33203125" defaultRowHeight="17.25" customHeight="1" x14ac:dyDescent="0"/>
  <cols>
    <col min="1" max="1" width="22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90</v>
      </c>
      <c r="B3" s="9">
        <v>0.31950000000000001</v>
      </c>
      <c r="C3" s="10">
        <v>3.5699999999999998E-3</v>
      </c>
      <c r="D3" s="11">
        <v>2</v>
      </c>
      <c r="E3" s="12">
        <f ca="1">$L$7/$B$3</f>
        <v>1.2079421147129585</v>
      </c>
      <c r="F3" s="13">
        <f ca="1">(100-(-R7/R6))/100</f>
        <v>0.27291777559381275</v>
      </c>
      <c r="G3" s="13">
        <f ca="1">-1/R7</f>
        <v>-2.0479236053930294</v>
      </c>
      <c r="H3" s="13">
        <f ca="1">L29</f>
        <v>-2.3840254480645693</v>
      </c>
      <c r="I3" s="13">
        <f ca="1">R29</f>
        <v>0.89381087892361244</v>
      </c>
      <c r="J3" s="14">
        <f ca="1">(I3-F3)/(1-F3)</f>
        <v>0.85395170241837115</v>
      </c>
      <c r="K3" s="13">
        <f ca="1">R28</f>
        <v>19.25012691795154</v>
      </c>
      <c r="L3" s="13">
        <f ca="1">K3*(1-F3)</f>
        <v>13.996425099605627</v>
      </c>
      <c r="M3" s="73">
        <f ca="1">STDEV(INDIRECT("G"&amp;K5):INDIRECT("G"&amp;K6))/STDEV(INDIRECT("E"&amp;K5):INDIRECT("E"&amp;K6))</f>
        <v>4.4571620699398802E-2</v>
      </c>
      <c r="N3" s="15">
        <f ca="1">M3*E3</f>
        <v>5.3839937763815668E-2</v>
      </c>
      <c r="O3" s="14">
        <f ca="1">M3*L7/C3</f>
        <v>4.8184482116356042</v>
      </c>
      <c r="P3" s="12">
        <f ca="1">(1-I3)*E3</f>
        <v>0.12827031147252199</v>
      </c>
      <c r="Q3" s="13">
        <f ca="1">(1-I3)*L7/C3</f>
        <v>11.479653925902179</v>
      </c>
      <c r="R3" s="10">
        <f ca="1">((-0.01*D3+L6*L7)/L6-I3*L7)/B3</f>
        <v>0.12719351271724577</v>
      </c>
      <c r="S3" s="13">
        <f ca="1">((-0.01*D3+L6*L7)/L6-I3*L7)/C3</f>
        <v>11.383284961669476</v>
      </c>
      <c r="T3" s="73">
        <f ca="1">STDEV(INDIRECT("G"&amp;K7):INDIRECT("G"&amp;K8))/STDEV(INDIRECT("E"&amp;K7):INDIRECT("E"&amp;K8))</f>
        <v>0.18254791216678981</v>
      </c>
      <c r="U3" s="10">
        <f ca="1">T3*E3</f>
        <v>0.2205073110591875</v>
      </c>
      <c r="V3" s="14">
        <f ca="1">T3*L7/C3</f>
        <v>19.734477838490314</v>
      </c>
      <c r="W3" s="12">
        <f ca="1">-G3*L7*(1-F3)/293.15/8.3144621/B3*1000</f>
        <v>0.73793710098861642</v>
      </c>
      <c r="X3" s="81"/>
      <c r="Y3" s="82"/>
      <c r="Z3" s="16"/>
      <c r="AA3" s="7">
        <f ca="1">L7*M3/(C3*18.01528)</f>
        <v>0.26746451965418266</v>
      </c>
      <c r="AB3" s="7">
        <f ca="1">L7*T3/(C3*18.01528)</f>
        <v>1.0954299815762127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0.29289999999999994</v>
      </c>
      <c r="B5" s="37">
        <v>10</v>
      </c>
      <c r="C5" s="36">
        <f t="shared" ref="C5:C25" si="0">IF(OR(ISBLANK(A5),J5="x"),"",-(A5-1))</f>
        <v>0.70710000000000006</v>
      </c>
      <c r="D5" s="38">
        <f t="shared" ref="D5:D25" si="1">IF(OR(ISBLANK(A5),J5="x"),"",-(A5-1)-$B$3)</f>
        <v>0.38760000000000006</v>
      </c>
      <c r="E5" s="39">
        <f t="shared" ref="E5:E25" si="2">IF(OR(ISBLANK(A5),J5="x"),"",-1/B5)</f>
        <v>-0.1</v>
      </c>
      <c r="F5" s="38">
        <f t="shared" ref="F5:F25" ca="1" si="3">IF(OR(ISBLANK(A5),J5="x"),"",1-(D5/$L$7))</f>
        <v>-4.3076776028967423E-3</v>
      </c>
      <c r="G5" s="38">
        <f ca="1">IF(OR(ISBLANK(A5),J5="x"),"",-(F5-1))</f>
        <v>1.0043076776028967</v>
      </c>
      <c r="H5" s="74">
        <f t="shared" ref="H5:H25" ca="1" si="4">IF(OR(ISBLANK(A5),J5="x"),"",-1/($R$7+$R$6*F5*100))</f>
        <v>-2.0358619203421937</v>
      </c>
      <c r="I5" s="74">
        <f ca="1">IF(OR(ISBLANK(A5),J5="x"),"",E5-H5)</f>
        <v>1.9358619203421936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0.29885000000000006</v>
      </c>
      <c r="B6" s="37">
        <v>3.7037037037037033</v>
      </c>
      <c r="C6" s="36">
        <f t="shared" si="0"/>
        <v>0.70114999999999994</v>
      </c>
      <c r="D6" s="38">
        <f t="shared" si="1"/>
        <v>0.38164999999999993</v>
      </c>
      <c r="E6" s="39">
        <f t="shared" si="2"/>
        <v>-0.27</v>
      </c>
      <c r="F6" s="38">
        <f t="shared" ca="1" si="3"/>
        <v>1.1109326219954974E-2</v>
      </c>
      <c r="G6" s="38">
        <f t="shared" ref="G6:G25" ca="1" si="5">IF(OR(ISBLANK(A6),J6="x"),"",-(F6-1))</f>
        <v>0.98889067378004503</v>
      </c>
      <c r="H6" s="74">
        <f t="shared" ca="1" si="4"/>
        <v>-2.0797000196448714</v>
      </c>
      <c r="I6" s="74">
        <f t="shared" ref="I6:I25" ca="1" si="6">IF(OR(ISBLANK(A6),J6="x"),"",E6-H6)</f>
        <v>1.8097000196448714</v>
      </c>
      <c r="J6" s="25"/>
      <c r="K6" s="109" t="s">
        <v>103</v>
      </c>
      <c r="L6" s="31">
        <f ca="1">STDEV(INDIRECT("E"&amp;K5):INDIRECT("E"&amp;K6))/STDEV(INDIRECT("D"&amp;K5):INDIRECT("D"&amp;K6))</f>
        <v>58.133247990818177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-6.7158768043309447E-3</v>
      </c>
      <c r="S6" s="7" t="s">
        <v>50</v>
      </c>
      <c r="U6" s="7"/>
    </row>
    <row r="7" spans="1:28" ht="17.25" customHeight="1">
      <c r="A7" s="36">
        <v>0.30549999999999999</v>
      </c>
      <c r="B7" s="37">
        <v>2</v>
      </c>
      <c r="C7" s="36">
        <f t="shared" si="0"/>
        <v>0.69450000000000001</v>
      </c>
      <c r="D7" s="38">
        <f t="shared" si="1"/>
        <v>0.375</v>
      </c>
      <c r="E7" s="39">
        <f t="shared" si="2"/>
        <v>-0.5</v>
      </c>
      <c r="F7" s="38">
        <f t="shared" ca="1" si="3"/>
        <v>2.8340095198435833E-2</v>
      </c>
      <c r="G7" s="38">
        <f t="shared" ca="1" si="5"/>
        <v>0.97165990480156417</v>
      </c>
      <c r="H7" s="74">
        <f t="shared" ca="1" si="4"/>
        <v>-2.1309847913583977</v>
      </c>
      <c r="I7" s="74">
        <f t="shared" ca="1" si="6"/>
        <v>1.6309847913583977</v>
      </c>
      <c r="J7" s="25"/>
      <c r="K7" s="110" t="s">
        <v>104</v>
      </c>
      <c r="L7" s="34">
        <f ca="1">AVERAGE(INDIRECT("D"&amp;K5):INDIRECT("D"&amp;K6))-(1/L6)*AVERAGE(INDIRECT("E"&amp;K5):INDIRECT("E"&amp;K6))</f>
        <v>0.38593750565079027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0.48829946457308593</v>
      </c>
      <c r="S7" s="21" t="s">
        <v>71</v>
      </c>
      <c r="U7" s="21"/>
    </row>
    <row r="8" spans="1:28" ht="17.25" customHeight="1">
      <c r="A8" s="36">
        <v>0.3105500000000001</v>
      </c>
      <c r="B8" s="37">
        <v>1.3333333333333333</v>
      </c>
      <c r="C8" s="36">
        <f t="shared" si="0"/>
        <v>0.6894499999999999</v>
      </c>
      <c r="D8" s="38">
        <f t="shared" si="1"/>
        <v>0.36994999999999989</v>
      </c>
      <c r="E8" s="39">
        <f t="shared" si="2"/>
        <v>-0.75</v>
      </c>
      <c r="F8" s="38">
        <f t="shared" ca="1" si="3"/>
        <v>4.1425115249763889E-2</v>
      </c>
      <c r="G8" s="38">
        <f t="shared" ca="1" si="5"/>
        <v>0.95857488475023611</v>
      </c>
      <c r="H8" s="71">
        <f t="shared" ca="1" si="4"/>
        <v>-2.1716523179567959</v>
      </c>
      <c r="I8" s="71">
        <f t="shared" ca="1" si="6"/>
        <v>1.4216523179567959</v>
      </c>
      <c r="J8" s="25"/>
      <c r="K8" s="110" t="s">
        <v>107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0.31485000000000007</v>
      </c>
      <c r="B9" s="37">
        <v>0.83333333333333337</v>
      </c>
      <c r="C9" s="36">
        <f t="shared" si="0"/>
        <v>0.68514999999999993</v>
      </c>
      <c r="D9" s="38">
        <f t="shared" si="1"/>
        <v>0.36564999999999992</v>
      </c>
      <c r="E9" s="39">
        <f t="shared" si="2"/>
        <v>-1.2</v>
      </c>
      <c r="F9" s="38">
        <f t="shared" ca="1" si="3"/>
        <v>5.2566815491488339E-2</v>
      </c>
      <c r="G9" s="38">
        <f t="shared" ca="1" si="5"/>
        <v>0.94743318450851166</v>
      </c>
      <c r="H9" s="71">
        <f t="shared" ca="1" si="4"/>
        <v>-2.2075238471111147</v>
      </c>
      <c r="I9" s="71">
        <f t="shared" ca="1" si="6"/>
        <v>1.0075238471111148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0.31699999999999995</v>
      </c>
      <c r="B10" s="40">
        <v>0.76923076923076916</v>
      </c>
      <c r="C10" s="32">
        <f t="shared" si="0"/>
        <v>0.68300000000000005</v>
      </c>
      <c r="D10" s="41">
        <f t="shared" si="1"/>
        <v>0.36350000000000005</v>
      </c>
      <c r="E10" s="42">
        <f t="shared" si="2"/>
        <v>-1.3</v>
      </c>
      <c r="F10" s="41">
        <f t="shared" ca="1" si="3"/>
        <v>5.8137665612350342E-2</v>
      </c>
      <c r="G10" s="41">
        <f t="shared" ca="1" si="5"/>
        <v>0.94186233438764966</v>
      </c>
      <c r="H10" s="71">
        <f t="shared" ca="1" si="4"/>
        <v>-2.2259077091648827</v>
      </c>
      <c r="I10" s="71">
        <f t="shared" ca="1" si="6"/>
        <v>0.92590770916488263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0.31989999999999996</v>
      </c>
      <c r="B11" s="40">
        <v>0.7142857142857143</v>
      </c>
      <c r="C11" s="32">
        <f t="shared" si="0"/>
        <v>0.68010000000000004</v>
      </c>
      <c r="D11" s="41">
        <f t="shared" si="1"/>
        <v>0.36060000000000003</v>
      </c>
      <c r="E11" s="42">
        <f t="shared" si="2"/>
        <v>-1.4</v>
      </c>
      <c r="F11" s="41">
        <f t="shared" ca="1" si="3"/>
        <v>6.565183554281584E-2</v>
      </c>
      <c r="G11" s="41">
        <f t="shared" ca="1" si="5"/>
        <v>0.93434816445718416</v>
      </c>
      <c r="H11" s="27">
        <f t="shared" ca="1" si="4"/>
        <v>-2.2511951000344506</v>
      </c>
      <c r="I11" s="27">
        <f t="shared" ca="1" si="6"/>
        <v>0.85119510003445065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0.32305000000000006</v>
      </c>
      <c r="B12" s="40">
        <v>0.58823529411764708</v>
      </c>
      <c r="C12" s="32">
        <f t="shared" si="0"/>
        <v>0.67694999999999994</v>
      </c>
      <c r="D12" s="41">
        <f t="shared" si="1"/>
        <v>0.35744999999999993</v>
      </c>
      <c r="E12" s="42">
        <f t="shared" si="2"/>
        <v>-1.7</v>
      </c>
      <c r="F12" s="41">
        <f t="shared" ca="1" si="3"/>
        <v>7.3813778743149205E-2</v>
      </c>
      <c r="G12" s="41">
        <f t="shared" ca="1" si="5"/>
        <v>0.92618622125685079</v>
      </c>
      <c r="H12" s="27">
        <f t="shared" ca="1" si="4"/>
        <v>-2.2793215565644318</v>
      </c>
      <c r="I12" s="27">
        <f t="shared" ca="1" si="6"/>
        <v>0.57932155656443185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0.32699999999999996</v>
      </c>
      <c r="B13" s="40">
        <v>0.52631578947368418</v>
      </c>
      <c r="C13" s="32">
        <f t="shared" si="0"/>
        <v>0.67300000000000004</v>
      </c>
      <c r="D13" s="41">
        <f t="shared" si="1"/>
        <v>0.35350000000000004</v>
      </c>
      <c r="E13" s="42">
        <f t="shared" si="2"/>
        <v>-1.9000000000000001</v>
      </c>
      <c r="F13" s="41">
        <f t="shared" ca="1" si="3"/>
        <v>8.4048596407058751E-2</v>
      </c>
      <c r="G13" s="41">
        <f t="shared" ca="1" si="5"/>
        <v>0.91595140359294125</v>
      </c>
      <c r="H13" s="27">
        <f t="shared" ca="1" si="4"/>
        <v>-2.3156002821443744</v>
      </c>
      <c r="I13" s="27">
        <f t="shared" ca="1" si="6"/>
        <v>0.41560028214437428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43">
        <v>0.33074999999999999</v>
      </c>
      <c r="B14" s="89">
        <v>0.45454545454545453</v>
      </c>
      <c r="C14" s="43">
        <f t="shared" si="0"/>
        <v>0.66925000000000001</v>
      </c>
      <c r="D14" s="44">
        <f t="shared" si="1"/>
        <v>0.34975000000000001</v>
      </c>
      <c r="E14" s="90">
        <f t="shared" si="2"/>
        <v>-2.2000000000000002</v>
      </c>
      <c r="F14" s="44">
        <f t="shared" ca="1" si="3"/>
        <v>9.3765195455074446E-2</v>
      </c>
      <c r="G14" s="44">
        <f t="shared" ca="1" si="5"/>
        <v>0.90623480454492555</v>
      </c>
      <c r="H14" s="91">
        <f t="shared" ca="1" si="4"/>
        <v>-2.3511271327871444</v>
      </c>
      <c r="I14" s="91">
        <f t="shared" ca="1" si="6"/>
        <v>0.15112713278714418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0.33484999999999998</v>
      </c>
      <c r="B15" s="40">
        <v>0.42553191489361702</v>
      </c>
      <c r="C15" s="32">
        <f t="shared" si="0"/>
        <v>0.66515000000000002</v>
      </c>
      <c r="D15" s="32">
        <f t="shared" si="1"/>
        <v>0.34565000000000001</v>
      </c>
      <c r="E15" s="40">
        <f t="shared" si="2"/>
        <v>-2.35</v>
      </c>
      <c r="F15" s="32">
        <f t="shared" ca="1" si="3"/>
        <v>0.10438867708090493</v>
      </c>
      <c r="G15" s="32">
        <f t="shared" ca="1" si="5"/>
        <v>0.89561132291909507</v>
      </c>
      <c r="H15" s="35">
        <f t="shared" ca="1" si="4"/>
        <v>-2.391238606564964</v>
      </c>
      <c r="I15" s="35">
        <f t="shared" ca="1" si="6"/>
        <v>4.123860656496392E-2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0.34345000000000003</v>
      </c>
      <c r="B16" s="40">
        <v>0.4081632653061224</v>
      </c>
      <c r="C16" s="32">
        <f t="shared" si="0"/>
        <v>0.65654999999999997</v>
      </c>
      <c r="D16" s="41">
        <f t="shared" si="1"/>
        <v>0.33704999999999996</v>
      </c>
      <c r="E16" s="42">
        <f t="shared" si="2"/>
        <v>-2.4500000000000002</v>
      </c>
      <c r="F16" s="41">
        <f t="shared" ca="1" si="3"/>
        <v>0.12667207756435428</v>
      </c>
      <c r="G16" s="41">
        <f t="shared" ca="1" si="5"/>
        <v>0.87332792243564572</v>
      </c>
      <c r="H16" s="27">
        <f t="shared" ca="1" si="4"/>
        <v>-2.4799861532242802</v>
      </c>
      <c r="I16" s="27">
        <f t="shared" ca="1" si="6"/>
        <v>2.9986153224279999E-2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0.34984999999999999</v>
      </c>
      <c r="B17" s="40">
        <v>0.38910505836575876</v>
      </c>
      <c r="C17" s="32">
        <f t="shared" si="0"/>
        <v>0.65015000000000001</v>
      </c>
      <c r="D17" s="41">
        <f t="shared" si="1"/>
        <v>0.33065</v>
      </c>
      <c r="E17" s="42">
        <f t="shared" si="2"/>
        <v>-2.57</v>
      </c>
      <c r="F17" s="41">
        <f t="shared" ca="1" si="3"/>
        <v>0.14325507327296749</v>
      </c>
      <c r="G17" s="41">
        <f t="shared" ca="1" si="5"/>
        <v>0.85674492672703251</v>
      </c>
      <c r="H17" s="27">
        <f t="shared" ca="1" si="4"/>
        <v>-2.550427549545971</v>
      </c>
      <c r="I17" s="27">
        <f t="shared" ca="1" si="6"/>
        <v>-1.9572450454028889E-2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0.35599999999999998</v>
      </c>
      <c r="B18" s="40">
        <v>0.37735849056603776</v>
      </c>
      <c r="C18" s="32">
        <f t="shared" si="0"/>
        <v>0.64400000000000002</v>
      </c>
      <c r="D18" s="41">
        <f t="shared" si="1"/>
        <v>0.32450000000000001</v>
      </c>
      <c r="E18" s="42">
        <f t="shared" si="2"/>
        <v>-2.65</v>
      </c>
      <c r="F18" s="41">
        <f t="shared" ca="1" si="3"/>
        <v>0.15919029571171317</v>
      </c>
      <c r="G18" s="41">
        <f t="shared" ca="1" si="5"/>
        <v>0.84080970428828683</v>
      </c>
      <c r="H18" s="27">
        <f t="shared" ca="1" si="4"/>
        <v>-2.6219933321577273</v>
      </c>
      <c r="I18" s="27">
        <f t="shared" ca="1" si="6"/>
        <v>-2.800666784227257E-2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0.36480000000000001</v>
      </c>
      <c r="B19" s="40">
        <v>0.35087719298245612</v>
      </c>
      <c r="C19" s="32">
        <f t="shared" si="0"/>
        <v>0.63519999999999999</v>
      </c>
      <c r="D19" s="41">
        <f t="shared" si="1"/>
        <v>0.31569999999999998</v>
      </c>
      <c r="E19" s="42">
        <f t="shared" si="2"/>
        <v>-2.85</v>
      </c>
      <c r="F19" s="41">
        <f t="shared" ca="1" si="3"/>
        <v>0.18199191481105659</v>
      </c>
      <c r="G19" s="41">
        <f t="shared" ca="1" si="5"/>
        <v>0.81800808518894341</v>
      </c>
      <c r="H19" s="27">
        <f t="shared" ca="1" si="4"/>
        <v>-2.731673677209697</v>
      </c>
      <c r="I19" s="27">
        <f t="shared" ca="1" si="6"/>
        <v>-0.11832632279030308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0.37735000000000007</v>
      </c>
      <c r="B20" s="40">
        <v>0.34482758620689657</v>
      </c>
      <c r="C20" s="32">
        <f t="shared" si="0"/>
        <v>0.62264999999999993</v>
      </c>
      <c r="D20" s="41">
        <f t="shared" si="1"/>
        <v>0.30314999999999992</v>
      </c>
      <c r="E20" s="42">
        <f t="shared" si="2"/>
        <v>-2.9</v>
      </c>
      <c r="F20" s="41">
        <f t="shared" ca="1" si="3"/>
        <v>0.2145101329584157</v>
      </c>
      <c r="G20" s="41">
        <f t="shared" ca="1" si="5"/>
        <v>0.7854898670415843</v>
      </c>
      <c r="H20" s="27">
        <f t="shared" ca="1" si="4"/>
        <v>-2.9049744909391446</v>
      </c>
      <c r="I20" s="27">
        <f t="shared" ca="1" si="6"/>
        <v>4.9744909391447045E-3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0.39280000000000004</v>
      </c>
      <c r="B21" s="40">
        <v>0.32258064516129031</v>
      </c>
      <c r="C21" s="32">
        <f t="shared" si="0"/>
        <v>0.60719999999999996</v>
      </c>
      <c r="D21" s="41">
        <f t="shared" si="1"/>
        <v>0.28769999999999996</v>
      </c>
      <c r="E21" s="42">
        <f t="shared" si="2"/>
        <v>-3.1</v>
      </c>
      <c r="F21" s="41">
        <f t="shared" ca="1" si="3"/>
        <v>0.25454252103624009</v>
      </c>
      <c r="G21" s="41">
        <f t="shared" ca="1" si="5"/>
        <v>0.74545747896375991</v>
      </c>
      <c r="H21" s="27">
        <f t="shared" ca="1" si="4"/>
        <v>-3.1510767027704567</v>
      </c>
      <c r="I21" s="27">
        <f t="shared" ca="1" si="6"/>
        <v>5.1076702770456617E-2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>
        <v>0.41335</v>
      </c>
      <c r="B22" s="40">
        <v>0.2857142857142857</v>
      </c>
      <c r="C22" s="32">
        <f t="shared" si="0"/>
        <v>0.58665</v>
      </c>
      <c r="D22" s="41">
        <f t="shared" si="1"/>
        <v>0.26715</v>
      </c>
      <c r="E22" s="42">
        <f t="shared" si="2"/>
        <v>-3.5</v>
      </c>
      <c r="F22" s="41">
        <f t="shared" ca="1" si="3"/>
        <v>0.30778948381936566</v>
      </c>
      <c r="G22" s="41">
        <f t="shared" ca="1" si="5"/>
        <v>0.69221051618063434</v>
      </c>
      <c r="H22" s="71">
        <f t="shared" ca="1" si="4"/>
        <v>-3.5512392805541038</v>
      </c>
      <c r="I22" s="71">
        <f t="shared" ca="1" si="6"/>
        <v>5.1239280554103761E-2</v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1.9658457542525878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5.9891680457292047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19.25012691795154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1.4313403172635915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1.4237491479343318</v>
      </c>
      <c r="I29" s="62">
        <f ca="1">IF(AND(COUNT(B7:B$25,F7:F$25)&gt;5,COUNT(D7:D$9,E7:E$9)&gt;5,ISNUMBER(SUM(RSQ(B7:B$25,F7:F$25),RSQ(E7:E$9,D7:D$9)))),SUM(RSQ(B7:B$25,F7:F$25),RSQ(E7:E$9,D7:D$9)),"")</f>
        <v>1.3909292870400698</v>
      </c>
      <c r="J29" s="64">
        <f ca="1">IF(AND(COUNT(B7:B$25,F7:F$25)&gt;5,COUNT(D6:D$9,E6:E$9)&gt;5,ISNUMBER(SUM(RSQ(B7:B$25,F7:F$25),RSQ(E6:E$9,D6:D$9)))),SUM(RSQ(B7:B$25,F7:F$25),RSQ(E6:E$9,D6:D$9)),"")</f>
        <v>1.366992408759852</v>
      </c>
      <c r="K29" s="71"/>
      <c r="L29" s="34">
        <f ca="1">AVERAGE(INDIRECT("H"&amp;K5):INDIRECT("H"&amp;K6))-(1/L28)*AVERAGE(INDIRECT("I"&amp;K5):INDIRECT("I"&amp;K6))</f>
        <v>-2.3840254480645693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0.89381087892361244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1.504140076935697</v>
      </c>
      <c r="B30" s="41">
        <f ca="1">IF(AND(COUNT(B8:B$25,F8:F$25)&gt;5,COUNT(D$5:D7,E$5:E7)&gt;5,ISNUMBER(SUM(RSQ(B8:B$25,F8:F$25),RSQ(E$5:E7,D$5:D7)))),SUM(RSQ(B8:B$25,F8:F$25),RSQ(E$5:E7,D$5:D7)),"")</f>
        <v>1.5148979913398566</v>
      </c>
      <c r="C30" s="66">
        <f ca="1">IF(AND(COUNT(B8:B$25,F8:F$25)&gt;5,COUNT(D$6:D8,E$6:E8)&gt;5,ISNUMBER(SUM(RSQ(B8:B$25,F8:F$25),RSQ(E$6:E8,D$6:D8)))),SUM(RSQ(B8:B$25,F8:F$25),RSQ(E$6:E8,D$6:D8)),"")</f>
        <v>1.507306822010597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1.4744869611163351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1.5936545424326307</v>
      </c>
      <c r="B31" s="41">
        <f ca="1">IF(AND(COUNT(B9:B$25,F9:F$25)&gt;5,COUNT(D$5:D8,E$5:E8)&gt;5,ISNUMBER(SUM(RSQ(B9:B$25,F9:F$25),RSQ(E$5:E8,D$5:D8)))),SUM(RSQ(B9:B$25,F9:F$25),RSQ(E$5:E8,D$5:D8)),"")</f>
        <v>1.6494055661400853</v>
      </c>
      <c r="C31" s="66">
        <f ca="1">IF(AND(COUNT(B9:B$25,F9:F$25)&gt;5,COUNT(D$6:D9,E$6:E9)&gt;5,ISNUMBER(SUM(RSQ(B9:B$25,F9:F$25),RSQ(E$6:E9,D$6:D9)))),SUM(RSQ(B9:B$25,F9:F$25),RSQ(E$6:E9,D$6:D9)),"")</f>
        <v>1.5958155720405052</v>
      </c>
      <c r="D31" s="32">
        <f ca="1">IF(AND(COUNT(B9:B$25,F9:F$25)&gt;5,COUNT(D$6:D8,E$6:E8)&gt;5,ISNUMBER(SUM(RSQ(B9:B$25,F9:F$25),RSQ(E$6:E8,D$6:D8)))),SUM(RSQ(B9:B$25,F9:F$25),RSQ(E$6:E8,D$6:D8)),"")</f>
        <v>1.652572311214985</v>
      </c>
      <c r="E31" s="66">
        <f ca="1">IF(AND(COUNT(B9:B$25,F9:F$25)&gt;5,COUNT(D$7:D9,E$7:E9)&gt;5,ISNUMBER(SUM(RSQ(B9:B$25,F9:F$25),RSQ(E$7:E9,D$7:D9)))),SUM(RSQ(B9:B$25,F9:F$25),RSQ(E$7:E9,D$7:D9)),"")</f>
        <v>1.6197524503207235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1.611830318205401</v>
      </c>
      <c r="B32" s="41">
        <f ca="1">IF(AND(COUNT(B10:B$25,F10:F$25)&gt;5,COUNT(D$5:D9,E$5:E9)&gt;5,ISNUMBER(SUM(RSQ(B10:B$25,F10:F$25),RSQ(E$5:E9,D$5:D9)))),SUM(RSQ(B10:B$25,F10:F$25),RSQ(E$5:E9,D$5:D9)),"")</f>
        <v>1.596317444274745</v>
      </c>
      <c r="C32" s="66">
        <f ca="1">IF(AND(COUNT(B10:B$25,F10:F$25)&gt;5,COUNT(D$6:D10,E$6:E10)&gt;5,ISNUMBER(SUM(RSQ(B10:B$25,F10:F$25),RSQ(E$6:E10,D$6:D10)))),SUM(RSQ(B10:B$25,F10:F$25),RSQ(E$6:E10,D$6:D10)),"")</f>
        <v>1.619949297678668</v>
      </c>
      <c r="D32" s="32">
        <f ca="1">IF(AND(COUNT(B10:B$25,F10:F$25)&gt;5,COUNT(D$6:D9,E$6:E9)&gt;5,ISNUMBER(SUM(RSQ(B10:B$25,F10:F$25),RSQ(E$6:E9,D$6:D9)))),SUM(RSQ(B10:B$25,F10:F$25),RSQ(E$6:E9,D$6:D9)),"")</f>
        <v>1.5984784738826197</v>
      </c>
      <c r="E32" s="66">
        <f ca="1">IF(AND(COUNT(B10:B$25,F10:F$25)&gt;5,COUNT(D$7:D10,E$7:E10)&gt;5,ISNUMBER(SUM(RSQ(B10:B$25,F10:F$25),RSQ(E$7:E10,D$7:D10)))),SUM(RSQ(B10:B$25,F10:F$25),RSQ(E$7:E10,D$7:D10)),"")</f>
        <v>1.6400341663164619</v>
      </c>
      <c r="F32" s="32">
        <f ca="1">IF(AND(COUNT(B10:B$25,F10:F$25)&gt;5,COUNT(D$7:D9,E$7:E9)&gt;5,ISNUMBER(SUM(RSQ(B10:B$25,F10:F$25),RSQ(E$7:E9,D$7:D9)))),SUM(RSQ(B10:B$25,F10:F$25),RSQ(E$7:E9,D$7:D9)),"")</f>
        <v>1.6224153521628377</v>
      </c>
      <c r="G32" s="66">
        <f ca="1">IF(AND(COUNT(B10:B$25,F10:F$25)&gt;5,COUNT(D$8:D10,E$8:E10)&gt;5,ISNUMBER(SUM(RSQ(B10:B$25,F10:F$25),RSQ(E$8:E10,D$8:D10)))),SUM(RSQ(B10:B$25,F10:F$25),RSQ(E$8:E10,D$8:D10)),"")</f>
        <v>1.6397689191737279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1.64080743334892</v>
      </c>
      <c r="B33" s="41">
        <f ca="1">IF(AND(COUNT(B11:B$25,F11:F$25)&gt;5,COUNT(D$5:D10,E$5:E10)&gt;5,ISNUMBER(SUM(RSQ(B11:B$25,F11:F$25),RSQ(E$5:E10,D$5:D10)))),SUM(RSQ(B11:B$25,F11:F$25),RSQ(E$5:E10,D$5:D10)),"")</f>
        <v>1.6270146379901442</v>
      </c>
      <c r="C33" s="66">
        <f ca="1">IF(AND(COUNT(B11:B$25,F11:F$25)&gt;5,COUNT(D$6:D11,E$6:E11)&gt;5,ISNUMBER(SUM(RSQ(B11:B$25,F11:F$25),RSQ(E$6:E11,D$6:D11)))),SUM(RSQ(B11:B$25,F11:F$25),RSQ(E$6:E11,D$6:D11)),"")</f>
        <v>1.6473470798504375</v>
      </c>
      <c r="D33" s="32">
        <f ca="1">IF(AND(COUNT(B11:B$25,F11:F$25)&gt;5,COUNT(D$6:D10,E$6:E10)&gt;5,ISNUMBER(SUM(RSQ(B11:B$25,F11:F$25),RSQ(E$6:E10,D$6:D10)))),SUM(RSQ(B11:B$25,F11:F$25),RSQ(E$6:E10,D$6:D10)),"")</f>
        <v>1.6351336174634112</v>
      </c>
      <c r="E33" s="66">
        <f ca="1">IF(AND(COUNT(B11:B$25,F11:F$25)&gt;5,COUNT(D$7:D11,E$7:E11)&gt;5,ISNUMBER(SUM(RSQ(B11:B$25,F11:F$25),RSQ(E$7:E11,D$7:D11)))),SUM(RSQ(B11:B$25,F11:F$25),RSQ(E$7:E11,D$7:D11)),"")</f>
        <v>1.6512566499798691</v>
      </c>
      <c r="F33" s="32">
        <f ca="1">IF(AND(COUNT(B11:B$25,F11:F$25)&gt;5,COUNT(D$7:D10,E$7:E10)&gt;5,ISNUMBER(SUM(RSQ(B11:B$25,F11:F$25),RSQ(E$7:E10,D$7:D10)))),SUM(RSQ(B11:B$25,F11:F$25),RSQ(E$7:E10,D$7:D10)),"")</f>
        <v>1.6552184861012051</v>
      </c>
      <c r="G33" s="66">
        <f ca="1">IF(AND(COUNT(B11:B$25,F11:F$25)&gt;5,COUNT(D$8:D11,E$8:E11)&gt;5,ISNUMBER(SUM(RSQ(B11:B$25,F11:F$25),RSQ(E$8:E11,D$8:D11)))),SUM(RSQ(B11:B$25,F11:F$25),RSQ(E$8:E11,D$8:D11)),"")</f>
        <v>1.6114592987848355</v>
      </c>
      <c r="H33" s="32">
        <f ca="1">IF(AND(COUNT(B11:B$25,F11:F$25)&gt;5,COUNT(D$8:D10,E$8:E10)&gt;5,ISNUMBER(SUM(RSQ(B11:B$25,F11:F$25),RSQ(E$8:E10,D$8:D10)))),SUM(RSQ(B11:B$25,F11:F$25),RSQ(E$8:E10,D$8:D10)),"")</f>
        <v>1.6549532389584711</v>
      </c>
      <c r="I33" s="66">
        <f ca="1">IF(AND(COUNT(B11:B$25,F11:F$25)&gt;5,COUNT(D$9:D11,E$9:E11)&gt;5,ISNUMBER(SUM(RSQ(B11:B$25,F11:F$25),RSQ(E$9:E11,D$9:D11)))),SUM(RSQ(B11:B$25,F11:F$25),RSQ(E$9:E11,D$9:D11)),"")</f>
        <v>1.6736602270577956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1.7433098407893308</v>
      </c>
      <c r="B34" s="41">
        <f ca="1">IF(AND(COUNT(B12:B$25,F12:F$25)&gt;5,COUNT(D$5:D11,E$5:E11)&gt;5,ISNUMBER(SUM(RSQ(B12:B$25,F12:F$25),RSQ(E$5:E11,D$5:D11)))),SUM(RSQ(B12:B$25,F12:F$25),RSQ(E$5:E11,D$5:D11)),"")</f>
        <v>1.7384817823395693</v>
      </c>
      <c r="C34" s="66">
        <f ca="1">IF(AND(COUNT(B12:B$25,F12:F$25)&gt;5,COUNT(D$6:D12,E$6:E12)&gt;5,ISNUMBER(SUM(RSQ(B12:B$25,F12:F$25),RSQ(E$6:E12,D$6:D12)))),SUM(RSQ(B12:B$25,F12:F$25),RSQ(E$6:E12,D$6:D12)),"")</f>
        <v>1.7523697614217437</v>
      </c>
      <c r="D34" s="32">
        <f ca="1">IF(AND(COUNT(B12:B$25,F12:F$25)&gt;5,COUNT(D$6:D11,E$6:E11)&gt;5,ISNUMBER(SUM(RSQ(B12:B$25,F12:F$25),RSQ(E$6:E11,D$6:D11)))),SUM(RSQ(B12:B$25,F12:F$25),RSQ(E$6:E11,D$6:D11)),"")</f>
        <v>1.7450214288410866</v>
      </c>
      <c r="E34" s="66">
        <f ca="1">IF(AND(COUNT(B12:B$25,F12:F$25)&gt;5,COUNT(D$7:D12,E$7:E12)&gt;5,ISNUMBER(SUM(RSQ(B12:B$25,F12:F$25),RSQ(E$7:E12,D$7:D12)))),SUM(RSQ(B12:B$25,F12:F$25),RSQ(E$7:E12,D$7:D12)),"")</f>
        <v>1.7598639152291973</v>
      </c>
      <c r="F34" s="32">
        <f ca="1">IF(AND(COUNT(B12:B$25,F12:F$25)&gt;5,COUNT(D$7:D11,E$7:E11)&gt;5,ISNUMBER(SUM(RSQ(B12:B$25,F12:F$25),RSQ(E$7:E11,D$7:D11)))),SUM(RSQ(B12:B$25,F12:F$25),RSQ(E$7:E11,D$7:D11)),"")</f>
        <v>1.7489309989705184</v>
      </c>
      <c r="G34" s="66">
        <f ca="1">IF(AND(COUNT(B12:B$25,F12:F$25)&gt;5,COUNT(D$8:D12,E$8:E12)&gt;5,ISNUMBER(SUM(RSQ(B12:B$25,F12:F$25),RSQ(E$8:E12,D$8:D12)))),SUM(RSQ(B12:B$25,F12:F$25),RSQ(E$8:E12,D$8:D12)),"")</f>
        <v>1.7426117665338501</v>
      </c>
      <c r="H34" s="32">
        <f ca="1">IF(AND(COUNT(B12:B$25,F12:F$25)&gt;5,COUNT(D$8:D11,E$8:E11)&gt;5,ISNUMBER(SUM(RSQ(B12:B$25,F12:F$25),RSQ(E$8:E11,D$8:D11)))),SUM(RSQ(B12:B$25,F12:F$25),RSQ(E$8:E11,D$8:D11)),"")</f>
        <v>1.7091336477754844</v>
      </c>
      <c r="I34" s="66">
        <f ca="1">IF(AND(COUNT(B12:B$25,F12:F$25)&gt;5,COUNT(D$9:D12,E$9:E12)&gt;5,ISNUMBER(SUM(RSQ(B12:B$25,F12:F$25),RSQ(E$9:E12,D$9:D12)))),SUM(RSQ(B12:B$25,F12:F$25),RSQ(E$9:E12,D$9:D12)),"")</f>
        <v>1.7241401238867513</v>
      </c>
      <c r="J34" s="67">
        <f ca="1">IF(AND(COUNT(B12:B$25,F12:F$25)&gt;5,COUNT(D$9:D11,E$9:E11)&gt;5,ISNUMBER(SUM(RSQ(B12:B$25,F12:F$25),RSQ(E$9:E11,D$9:D11)))),SUM(RSQ(B12:B$25,F12:F$25),RSQ(E$9:E11,D$9:D11)),"")</f>
        <v>1.7713345760484447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1.8186796957442251</v>
      </c>
      <c r="B35" s="41">
        <f ca="1">IF(AND(COUNT(B13:B$25,F13:F$25)&gt;5,COUNT(D$5:D12,E$5:E12)&gt;5,ISNUMBER(SUM(RSQ(B13:B$25,F13:F$25),RSQ(E$5:E12,D$5:D12)))),SUM(RSQ(B13:B$25,F13:F$25),RSQ(E$5:E12,D$5:D12)),"")</f>
        <v>1.8109316249290215</v>
      </c>
      <c r="C35" s="66">
        <f ca="1">IF(AND(COUNT(B13:B$25,F13:F$25)&gt;5,COUNT(D$6:D13,E$6:E13)&gt;5,ISNUMBER(SUM(RSQ(B13:B$25,F13:F$25),RSQ(E$6:E13,D$6:D13)))),SUM(RSQ(B13:B$25,F13:F$25),RSQ(E$6:E13,D$6:D13)),"")</f>
        <v>1.8276182717978315</v>
      </c>
      <c r="D35" s="32">
        <f ca="1">IF(AND(COUNT(B13:B$25,F13:F$25)&gt;5,COUNT(D$6:D12,E$6:E12)&gt;5,ISNUMBER(SUM(RSQ(B13:B$25,F13:F$25),RSQ(E$6:E12,D$6:D12)))),SUM(RSQ(B13:B$25,F13:F$25),RSQ(E$6:E12,D$6:D12)),"")</f>
        <v>1.8199915455614342</v>
      </c>
      <c r="E35" s="66">
        <f ca="1">IF(AND(COUNT(B13:B$25,F13:F$25)&gt;5,COUNT(D$7:D13,E$7:E13)&gt;5,ISNUMBER(SUM(RSQ(B13:B$25,F13:F$25),RSQ(E$7:E13,D$7:D13)))),SUM(RSQ(B13:B$25,F13:F$25),RSQ(E$7:E13,D$7:D13)),"")</f>
        <v>1.8326912742805384</v>
      </c>
      <c r="F35" s="32">
        <f ca="1">IF(AND(COUNT(B13:B$25,F13:F$25)&gt;5,COUNT(D$7:D12,E$7:E12)&gt;5,ISNUMBER(SUM(RSQ(B13:B$25,F13:F$25),RSQ(E$7:E12,D$7:D12)))),SUM(RSQ(B13:B$25,F13:F$25),RSQ(E$7:E12,D$7:D12)),"")</f>
        <v>1.8274856993688879</v>
      </c>
      <c r="G35" s="66">
        <f ca="1">IF(AND(COUNT(B13:B$25,F13:F$25)&gt;5,COUNT(D$8:D13,E$8:E13)&gt;5,ISNUMBER(SUM(RSQ(B13:B$25,F13:F$25),RSQ(E$8:E13,D$8:D13)))),SUM(RSQ(B13:B$25,F13:F$25),RSQ(E$8:E13,D$8:D13)),"")</f>
        <v>1.8218522419446181</v>
      </c>
      <c r="H35" s="32">
        <f ca="1">IF(AND(COUNT(B13:B$25,F13:F$25)&gt;5,COUNT(D$8:D12,E$8:E12)&gt;5,ISNUMBER(SUM(RSQ(B13:B$25,F13:F$25),RSQ(E$8:E12,D$8:D12)))),SUM(RSQ(B13:B$25,F13:F$25),RSQ(E$8:E12,D$8:D12)),"")</f>
        <v>1.8102335506735407</v>
      </c>
      <c r="I35" s="66">
        <f ca="1">IF(AND(COUNT(B13:B$25,F13:F$25)&gt;5,COUNT(D$9:D13,E$9:E13)&gt;5,ISNUMBER(SUM(RSQ(B13:B$25,F13:F$25),RSQ(E$9:E13,D$9:D13)))),SUM(RSQ(B13:B$25,F13:F$25),RSQ(E$9:E13,D$9:D13)),"")</f>
        <v>1.8237083832155785</v>
      </c>
      <c r="J35" s="67">
        <f ca="1">IF(AND(COUNT(B13:B$25,F13:F$25)&gt;5,COUNT(D$9:D12,E$9:E12)&gt;5,ISNUMBER(SUM(RSQ(B13:B$25,F13:F$25),RSQ(E$9:E12,D$9:D12)))),SUM(RSQ(B13:B$25,F13:F$25),RSQ(E$9:E12,D$9:D12)),"")</f>
        <v>1.7917619080264418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1.9305366981864913</v>
      </c>
      <c r="B36" s="41">
        <f ca="1">IF(AND(COUNT(B14:B$25,F14:F$25)&gt;5,COUNT(D$5:D13,E$5:E13)&gt;5,ISNUMBER(SUM(RSQ(B14:B$25,F14:F$25),RSQ(E$5:E13,D$5:D13)))),SUM(RSQ(B14:B$25,F14:F$25),RSQ(E$5:E13,D$5:D13)),"")</f>
        <v>1.9265205220432415</v>
      </c>
      <c r="C36" s="66">
        <f ca="1">IF(AND(COUNT(B14:B$25,F14:F$25)&gt;5,COUNT(D$6:D14,E$6:E14)&gt;5,ISNUMBER(SUM(RSQ(B14:B$25,F14:F$25),RSQ(E$6:E14,D$6:D14)))),SUM(RSQ(B14:B$25,F14:F$25),RSQ(E$6:E14,D$6:D14)),"")</f>
        <v>1.9397816835404265</v>
      </c>
      <c r="D36" s="32">
        <f ca="1">IF(AND(COUNT(B14:B$25,F14:F$25)&gt;5,COUNT(D$6:D13,E$6:E13)&gt;5,ISNUMBER(SUM(RSQ(B14:B$25,F14:F$25),RSQ(E$6:E13,D$6:D13)))),SUM(RSQ(B14:B$25,F14:F$25),RSQ(E$6:E13,D$6:D13)),"")</f>
        <v>1.9354590980968482</v>
      </c>
      <c r="E36" s="66">
        <f ca="1">IF(AND(COUNT(B14:B$25,F14:F$25)&gt;5,COUNT(D$7:D14,E$7:E14)&gt;5,ISNUMBER(SUM(RSQ(B14:B$25,F14:F$25),RSQ(E$7:E14,D$7:D14)))),SUM(RSQ(B14:B$25,F14:F$25),RSQ(E$7:E14,D$7:D14)),"")</f>
        <v>1.9451836114696539</v>
      </c>
      <c r="F36" s="32">
        <f ca="1">IF(AND(COUNT(B14:B$25,F14:F$25)&gt;5,COUNT(D$7:D13,E$7:E13)&gt;5,ISNUMBER(SUM(RSQ(B14:B$25,F14:F$25),RSQ(E$7:E13,D$7:D13)))),SUM(RSQ(B14:B$25,F14:F$25),RSQ(E$7:E13,D$7:D13)),"")</f>
        <v>1.9405321005795548</v>
      </c>
      <c r="G36" s="66">
        <f ca="1">IF(AND(COUNT(B14:B$25,F14:F$25)&gt;5,COUNT(D$8:D14,E$8:E14)&gt;5,ISNUMBER(SUM(RSQ(B14:B$25,F14:F$25),RSQ(E$8:E14,D$8:D14)))),SUM(RSQ(B14:B$25,F14:F$25),RSQ(E$8:E14,D$8:D14)),"")</f>
        <v>1.939850819349398</v>
      </c>
      <c r="H36" s="32">
        <f ca="1">IF(AND(COUNT(B14:B$25,F14:F$25)&gt;5,COUNT(D$8:D13,E$8:E13)&gt;5,ISNUMBER(SUM(RSQ(B14:B$25,F14:F$25),RSQ(E$8:E13,D$8:D13)))),SUM(RSQ(B14:B$25,F14:F$25),RSQ(E$8:E13,D$8:D13)),"")</f>
        <v>1.9296930682436346</v>
      </c>
      <c r="I36" s="66">
        <f ca="1">IF(AND(COUNT(B14:B$25,F14:F$25)&gt;5,COUNT(D$9:D14,E$9:E14)&gt;5,ISNUMBER(SUM(RSQ(B14:B$25,F14:F$25),RSQ(E$9:E14,D$9:D14)))),SUM(RSQ(B14:B$25,F14:F$25),RSQ(E$9:E14,D$9:D14)),"")</f>
        <v>1.9402687006339934</v>
      </c>
      <c r="J36" s="67">
        <f ca="1">IF(AND(COUNT(B14:B$25,F14:F$25)&gt;5,COUNT(D$9:D13,E$9:E13)&gt;5,ISNUMBER(SUM(RSQ(B14:B$25,F14:F$25),RSQ(E$9:E13,D$9:D13)))),SUM(RSQ(B14:B$25,F14:F$25),RSQ(E$9:E13,D$9:D13)),"")</f>
        <v>1.931549209514595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1.9565614946290801</v>
      </c>
      <c r="B37" s="32">
        <f ca="1">IF(AND(COUNT(B15:B$25,F15:F$25)&gt;5,COUNT(D$5:D14,E$5:E14)&gt;5,ISNUMBER(SUM(RSQ(B15:B$25,F15:F$25),RSQ(E$5:E14,D$5:D14)))),SUM(RSQ(B15:B$25,F15:F$25),RSQ(E$5:E14,D$5:D14)),"")</f>
        <v>1.9511988409694254</v>
      </c>
      <c r="C37" s="66">
        <f ca="1">IF(AND(COUNT(B15:B$25,F15:F$25)&gt;5,COUNT(D$6:D15,E$6:E15)&gt;5,ISNUMBER(SUM(RSQ(B15:B$25,F15:F$25),RSQ(E$6:E15,D$6:D15)))),SUM(RSQ(B15:B$25,F15:F$25),RSQ(E$6:E15,D$6:D15)),"")</f>
        <v>1.9635920034044305</v>
      </c>
      <c r="D37" s="32">
        <f ca="1">IF(AND(COUNT(B15:B$25,F15:F$25)&gt;5,COUNT(D$6:D14,E$6:E14)&gt;5,ISNUMBER(SUM(RSQ(B15:B$25,F15:F$25),RSQ(E$6:E14,D$6:D14)))),SUM(RSQ(B15:B$25,F15:F$25),RSQ(E$6:E14,D$6:D14)),"")</f>
        <v>1.9604438263233601</v>
      </c>
      <c r="E37" s="66">
        <f ca="1">IF(AND(COUNT(B15:B$25,F15:F$25)&gt;5,COUNT(D$7:D15,E$7:E15)&gt;5,ISNUMBER(SUM(RSQ(B15:B$25,F15:F$25),RSQ(E$7:E15,D$7:D15)))),SUM(RSQ(B15:B$25,F15:F$25),RSQ(E$7:E15,D$7:D15)),"")</f>
        <v>1.9657499753472858</v>
      </c>
      <c r="F37" s="32">
        <f ca="1">IF(AND(COUNT(B15:B$25,F15:F$25)&gt;5,COUNT(D$7:D14,E$7:E14)&gt;5,ISNUMBER(SUM(RSQ(B15:B$25,F15:F$25),RSQ(E$7:E14,D$7:D14)))),SUM(RSQ(B15:B$25,F15:F$25),RSQ(E$7:E14,D$7:D14)),"")</f>
        <v>1.9658457542525878</v>
      </c>
      <c r="G37" s="66">
        <f ca="1">IF(AND(COUNT(B15:B$25,F15:F$25)&gt;5,COUNT(D$8:D15,E$8:E15)&gt;5,ISNUMBER(SUM(RSQ(B15:B$25,F15:F$25),RSQ(E$8:E15,D$8:D15)))),SUM(RSQ(B15:B$25,F15:F$25),RSQ(E$8:E15,D$8:D15)),"")</f>
        <v>1.9610633335502092</v>
      </c>
      <c r="H37" s="32">
        <f ca="1">IF(AND(COUNT(B15:B$25,F15:F$25)&gt;5,COUNT(D$8:D14,E$8:E14)&gt;5,ISNUMBER(SUM(RSQ(B15:B$25,F15:F$25),RSQ(E$8:E14,D$8:D14)))),SUM(RSQ(B15:B$25,F15:F$25),RSQ(E$8:E14,D$8:D14)),"")</f>
        <v>1.9605129621323321</v>
      </c>
      <c r="I37" s="66">
        <f ca="1">IF(AND(COUNT(B15:B$25,F15:F$25)&gt;5,COUNT(D$9:D15,E$9:E15)&gt;5,ISNUMBER(SUM(RSQ(B15:B$25,F15:F$25),RSQ(E$9:E15,D$9:D15)))),SUM(RSQ(B15:B$25,F15:F$25),RSQ(E$9:E15,D$9:D15)),"")</f>
        <v>1.9638443753248336</v>
      </c>
      <c r="J37" s="67">
        <f ca="1">IF(AND(COUNT(B15:B$25,F15:F$25)&gt;5,COUNT(D$9:D14,E$9:E14)&gt;5,ISNUMBER(SUM(RSQ(B15:B$25,F15:F$25),RSQ(E$9:E14,D$9:D14)))),SUM(RSQ(B15:B$25,F15:F$25),RSQ(E$9:E14,D$9:D14)),"")</f>
        <v>1.9609308434169272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1.945214569671541</v>
      </c>
      <c r="B38" s="41">
        <f ca="1">IF(AND(COUNT(B16:B$25,F16:F$25)&gt;5,COUNT(D$5:D15,E$5:E15)&gt;5,ISNUMBER(SUM(RSQ(B16:B$25,F16:F$25),RSQ(E$5:E15,D$5:D15)))),SUM(RSQ(B16:B$25,F16:F$25),RSQ(E$5:E15,D$5:D15)),"")</f>
        <v>1.9549921118077704</v>
      </c>
      <c r="C38" s="66">
        <f ca="1">IF(AND(COUNT(B16:B$25,F16:F$25)&gt;5,COUNT(D$6:D16,E$6:E16)&gt;5,ISNUMBER(SUM(RSQ(B16:B$25,F16:F$25),RSQ(E$6:E16,D$6:D16)))),SUM(RSQ(B16:B$25,F16:F$25),RSQ(E$6:E16,D$6:D16)),"")</f>
        <v>1.9404674857007742</v>
      </c>
      <c r="D38" s="32">
        <f ca="1">IF(AND(COUNT(B16:B$25,F16:F$25)&gt;5,COUNT(D$6:D15,E$6:E15)&gt;5,ISNUMBER(SUM(RSQ(B16:B$25,F16:F$25),RSQ(E$6:E15,D$6:D15)))),SUM(RSQ(B16:B$25,F16:F$25),RSQ(E$6:E15,D$6:D15)),"")</f>
        <v>1.962022620583121</v>
      </c>
      <c r="E38" s="66">
        <f ca="1">IF(AND(COUNT(B16:B$25,F16:F$25)&gt;5,COUNT(D$7:D16,E$7:E16)&gt;5,ISNUMBER(SUM(RSQ(B16:B$25,F16:F$25),RSQ(E$7:E16,D$7:D16)))),SUM(RSQ(B16:B$25,F16:F$25),RSQ(E$7:E16,D$7:D16)),"")</f>
        <v>1.9278177233543854</v>
      </c>
      <c r="F38" s="32">
        <f ca="1">IF(AND(COUNT(B16:B$25,F16:F$25)&gt;5,COUNT(D$7:D15,E$7:E15)&gt;5,ISNUMBER(SUM(RSQ(B16:B$25,F16:F$25),RSQ(E$7:E15,D$7:D15)))),SUM(RSQ(B16:B$25,F16:F$25),RSQ(E$7:E15,D$7:D15)),"")</f>
        <v>1.9641805925259763</v>
      </c>
      <c r="G38" s="66">
        <f ca="1">IF(AND(COUNT(B16:B$25,F16:F$25)&gt;5,COUNT(D$8:D16,E$8:E16)&gt;5,ISNUMBER(SUM(RSQ(B16:B$25,F16:F$25),RSQ(E$8:E16,D$8:D16)))),SUM(RSQ(B16:B$25,F16:F$25),RSQ(E$8:E16,D$8:D16)),"")</f>
        <v>1.9133146939224248</v>
      </c>
      <c r="H38" s="32">
        <f ca="1">IF(AND(COUNT(B16:B$25,F16:F$25)&gt;5,COUNT(D$8:D15,E$8:E15)&gt;5,ISNUMBER(SUM(RSQ(B16:B$25,F16:F$25),RSQ(E$8:E15,D$8:D15)))),SUM(RSQ(B16:B$25,F16:F$25),RSQ(E$8:E15,D$8:D15)),"")</f>
        <v>1.9594939507288998</v>
      </c>
      <c r="I38" s="66">
        <f ca="1">IF(AND(COUNT(B16:B$25,F16:F$25)&gt;5,COUNT(D$9:D16,E$9:E16)&gt;5,ISNUMBER(SUM(RSQ(B16:B$25,F16:F$25),RSQ(E$9:E16,D$9:D16)))),SUM(RSQ(B16:B$25,F16:F$25),RSQ(E$9:E16,D$9:D16)),"")</f>
        <v>1.9107438865667099</v>
      </c>
      <c r="J38" s="67">
        <f ca="1">IF(AND(COUNT(B16:B$25,F16:F$25)&gt;5,COUNT(D$9:D15,E$9:E15)&gt;5,ISNUMBER(SUM(RSQ(B16:B$25,F16:F$25),RSQ(E$9:E15,D$9:D15)))),SUM(RSQ(B16:B$25,F16:F$25),RSQ(E$9:E15,D$9:D15)),"")</f>
        <v>1.9622749925035241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 ca="1">IF(AND(COUNT(B17:B$25,F17:F$25)&gt;5,COUNT(D$5:D17,E$5:E17)&gt;5,ISNUMBER(SUM(RSQ(B17:B$25,F17:F$25),RSQ(E$5:E17,D$5:D17)))),SUM(RSQ(B17:B$25,F17:F$25),RSQ(E$5:E17,D$5:D17)),"")</f>
        <v>1.9358599860862833</v>
      </c>
      <c r="B39" s="32">
        <f ca="1">IF(AND(COUNT(B17:B$25,F17:F$25)&gt;5,COUNT(D$5:D16,E$5:E16)&gt;5,ISNUMBER(SUM(RSQ(B17:B$25,F17:F$25),RSQ(E$5:E16,D$5:D16)))),SUM(RSQ(B17:B$25,F17:F$25),RSQ(E$5:E16,D$5:D16)),"")</f>
        <v>1.9487282541380226</v>
      </c>
      <c r="C39" s="66">
        <f ca="1">IF(AND(COUNT(B17:B$25,F17:F$25)&gt;5,COUNT(D$6:D17,E$6:E17)&gt;5,ISNUMBER(SUM(RSQ(B17:B$25,F17:F$25),RSQ(E$6:E17,D$6:D17)))),SUM(RSQ(B17:B$25,F17:F$25),RSQ(E$6:E17,D$6:D17)),"")</f>
        <v>1.9242775640025083</v>
      </c>
      <c r="D39" s="32">
        <f ca="1">IF(AND(COUNT(B17:B$25,F17:F$25)&gt;5,COUNT(D$6:D16,E$6:E16)&gt;5,ISNUMBER(SUM(RSQ(B17:B$25,F17:F$25),RSQ(E$6:E16,D$6:D16)))),SUM(RSQ(B17:B$25,F17:F$25),RSQ(E$6:E16,D$6:D16)),"")</f>
        <v>1.9439811701672558</v>
      </c>
      <c r="E39" s="66">
        <f ca="1">IF(AND(COUNT(B17:B$25,F17:F$25)&gt;5,COUNT(D$7:D17,E$7:E17)&gt;5,ISNUMBER(SUM(RSQ(B17:B$25,F17:F$25),RSQ(E$7:E17,D$7:D17)))),SUM(RSQ(B17:B$25,F17:F$25),RSQ(E$7:E17,D$7:D17)),"")</f>
        <v>1.9065688257252165</v>
      </c>
      <c r="F39" s="32">
        <f ca="1">IF(AND(COUNT(B17:B$25,F17:F$25)&gt;5,COUNT(D$7:D16,E$7:E16)&gt;5,ISNUMBER(SUM(RSQ(B17:B$25,F17:F$25),RSQ(E$7:E16,D$7:D16)))),SUM(RSQ(B17:B$25,F17:F$25),RSQ(E$7:E16,D$7:D16)),"")</f>
        <v>1.931331407820867</v>
      </c>
      <c r="G39" s="66">
        <f ca="1">IF(AND(COUNT(B17:B$25,F17:F$25)&gt;5,COUNT(D$8:D17,E$8:E17)&gt;5,ISNUMBER(SUM(RSQ(B17:B$25,F17:F$25),RSQ(E$8:E17,D$8:D17)))),SUM(RSQ(B17:B$25,F17:F$25),RSQ(E$8:E17,D$8:D17)),"")</f>
        <v>1.8924860651341486</v>
      </c>
      <c r="H39" s="32">
        <f ca="1">IF(AND(COUNT(B17:B$25,F17:F$25)&gt;5,COUNT(D$8:D16,E$8:E16)&gt;5,ISNUMBER(SUM(RSQ(B17:B$25,F17:F$25),RSQ(E$8:E16,D$8:D16)))),SUM(RSQ(B17:B$25,F17:F$25),RSQ(E$8:E16,D$8:D16)),"")</f>
        <v>1.9168283783889066</v>
      </c>
      <c r="I39" s="66">
        <f ca="1">IF(AND(COUNT(B17:B$25,F17:F$25)&gt;5,COUNT(D$9:D17,E$9:E17)&gt;5,ISNUMBER(SUM(RSQ(B17:B$25,F17:F$25),RSQ(E$9:E17,D$9:D17)))),SUM(RSQ(B17:B$25,F17:F$25),RSQ(E$9:E17,D$9:D17)),"")</f>
        <v>1.893220573047915</v>
      </c>
      <c r="J39" s="67">
        <f ca="1">IF(AND(COUNT(B17:B$25,F17:F$25)&gt;5,COUNT(D$9:D16,E$9:E16)&gt;5,ISNUMBER(SUM(RSQ(B17:B$25,F17:F$25),RSQ(E$9:E16,D$9:D16)))),SUM(RSQ(B17:B$25,F17:F$25),RSQ(E$9:E16,D$9:D16)),"")</f>
        <v>1.9142575710331917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 ca="1">IF(AND(COUNT(B18:B$25,F18:F$25)&gt;5,COUNT(D$5:D18,E$5:E18)&gt;5,ISNUMBER(SUM(RSQ(B18:B$25,F18:F$25),RSQ(E$5:E18,D$5:D18)))),SUM(RSQ(B18:B$25,F18:F$25),RSQ(E$5:E18,D$5:D18)),"")</f>
        <v>1.915727633590651</v>
      </c>
      <c r="B40" s="41">
        <f ca="1">IF(AND(COUNT(B18:B$25,F18:F$25)&gt;5,COUNT(D$5:D17,E$5:E17)&gt;5,ISNUMBER(SUM(RSQ(B18:B$25,F18:F$25),RSQ(E$5:E17,D$5:D17)))),SUM(RSQ(B18:B$25,F18:F$25),RSQ(E$5:E17,D$5:D17)),"")</f>
        <v>1.9304078391556467</v>
      </c>
      <c r="C40" s="66">
        <f ca="1">IF(AND(COUNT(B18:B$25,F18:F$25)&gt;5,COUNT(D$6:D18,E$6:E18)&gt;5,ISNUMBER(SUM(RSQ(B18:B$25,F18:F$25),RSQ(E$6:E18,D$6:D18)))),SUM(RSQ(B18:B$25,F18:F$25),RSQ(E$6:E18,D$6:D18)),"")</f>
        <v>1.9004148094071804</v>
      </c>
      <c r="D40" s="32">
        <f ca="1">IF(AND(COUNT(B18:B$25,F18:F$25)&gt;5,COUNT(D$6:D17,E$6:E17)&gt;5,ISNUMBER(SUM(RSQ(B18:B$25,F18:F$25),RSQ(E$6:E17,D$6:D17)))),SUM(RSQ(B18:B$25,F18:F$25),RSQ(E$6:E17,D$6:D17)),"")</f>
        <v>1.9188254170718717</v>
      </c>
      <c r="E40" s="66">
        <f ca="1">IF(AND(COUNT(B18:B$25,F18:F$25)&gt;5,COUNT(D$7:D18,E$7:E18)&gt;5,ISNUMBER(SUM(RSQ(B18:B$25,F18:F$25),RSQ(E$7:E18,D$7:D18)))),SUM(RSQ(B18:B$25,F18:F$25),RSQ(E$7:E18,D$7:D18)),"")</f>
        <v>1.8815233094321573</v>
      </c>
      <c r="F40" s="32">
        <f ca="1">IF(AND(COUNT(B18:B$25,F18:F$25)&gt;5,COUNT(D$7:D17,E$7:E17)&gt;5,ISNUMBER(SUM(RSQ(B18:B$25,F18:F$25),RSQ(E$7:E17,D$7:D17)))),SUM(RSQ(B18:B$25,F18:F$25),RSQ(E$7:E17,D$7:D17)),"")</f>
        <v>1.9011166787945799</v>
      </c>
      <c r="G40" s="66">
        <f ca="1">IF(AND(COUNT(B18:B$25,F18:F$25)&gt;5,COUNT(D$8:D18,E$8:E18)&gt;5,ISNUMBER(SUM(RSQ(B18:B$25,F18:F$25),RSQ(E$8:E18,D$8:D18)))),SUM(RSQ(B18:B$25,F18:F$25),RSQ(E$8:E18,D$8:D18)),"")</f>
        <v>1.8697437339937029</v>
      </c>
      <c r="H40" s="32">
        <f ca="1">IF(AND(COUNT(B18:B$25,F18:F$25)&gt;5,COUNT(D$8:D17,E$8:E17)&gt;5,ISNUMBER(SUM(RSQ(B18:B$25,F18:F$25),RSQ(E$8:E17,D$8:D17)))),SUM(RSQ(B18:B$25,F18:F$25),RSQ(E$8:E17,D$8:D17)),"")</f>
        <v>1.8870339182035121</v>
      </c>
      <c r="I40" s="66">
        <f ca="1">IF(AND(COUNT(B18:B$25,F18:F$25)&gt;5,COUNT(D$9:D18,E$9:E18)&gt;5,ISNUMBER(SUM(RSQ(B18:B$25,F18:F$25),RSQ(E$9:E18,D$9:D18)))),SUM(RSQ(B18:B$25,F18:F$25),RSQ(E$9:E18,D$9:D18)),"")</f>
        <v>1.8736088586167328</v>
      </c>
      <c r="J40" s="67">
        <f ca="1">IF(AND(COUNT(B18:B$25,F18:F$25)&gt;5,COUNT(D$9:D17,E$9:E17)&gt;5,ISNUMBER(SUM(RSQ(B18:B$25,F18:F$25),RSQ(E$9:E17,D$9:D17)))),SUM(RSQ(B18:B$25,F18:F$25),RSQ(E$9:E17,D$9:D17)),"")</f>
        <v>1.8877684261172785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 ca="1">IF(AND(COUNT(B19:B$25,F19:F$25)&gt;5,COUNT(D$5:D19,E$5:E19)&gt;5,ISNUMBER(SUM(RSQ(B19:B$25,F19:F$25),RSQ(E$5:E19,D$5:D19)))),SUM(RSQ(B19:B$25,F19:F$25),RSQ(E$5:E19,D$5:D19)),"")</f>
        <v>1.8944480315714212</v>
      </c>
      <c r="B41" s="41">
        <f ca="1">IF(AND(COUNT(B19:B$25,F19:F$25)&gt;5,COUNT(D$5:D18,E$5:E18)&gt;5,ISNUMBER(SUM(RSQ(B19:B$25,F19:F$25),RSQ(E$5:E18,D$5:D18)))),SUM(RSQ(B19:B$25,F19:F$25),RSQ(E$5:E18,D$5:D18)),"")</f>
        <v>1.9061756533810774</v>
      </c>
      <c r="C41" s="66">
        <f ca="1">IF(AND(COUNT(B19:B$25,F19:F$25)&gt;5,COUNT(D$6:D19,E$6:E19)&gt;5,ISNUMBER(SUM(RSQ(B19:B$25,F19:F$25),RSQ(E$6:E19,D$6:D19)))),SUM(RSQ(B19:B$25,F19:F$25),RSQ(E$6:E19,D$6:D19)),"")</f>
        <v>1.8786307658023855</v>
      </c>
      <c r="D41" s="32">
        <f ca="1">IF(AND(COUNT(B19:B$25,F19:F$25)&gt;5,COUNT(D$6:D18,E$6:E18)&gt;5,ISNUMBER(SUM(RSQ(B19:B$25,F19:F$25),RSQ(E$6:E18,D$6:D18)))),SUM(RSQ(B19:B$25,F19:F$25),RSQ(E$6:E18,D$6:D18)),"")</f>
        <v>1.8908628291976064</v>
      </c>
      <c r="E41" s="66">
        <f ca="1">IF(AND(COUNT(B19:B$25,F19:F$25)&gt;5,COUNT(D$7:D19,E$7:E19)&gt;5,ISNUMBER(SUM(RSQ(B19:B$25,F19:F$25),RSQ(E$7:E19,D$7:D19)))),SUM(RSQ(B19:B$25,F19:F$25),RSQ(E$7:E19,D$7:D19)),"")</f>
        <v>1.8622517951281092</v>
      </c>
      <c r="F41" s="32">
        <f ca="1">IF(AND(COUNT(B19:B$25,F19:F$25)&gt;5,COUNT(D$7:D18,E$7:E18)&gt;5,ISNUMBER(SUM(RSQ(B19:B$25,F19:F$25),RSQ(E$7:E18,D$7:D18)))),SUM(RSQ(B19:B$25,F19:F$25),RSQ(E$7:E18,D$7:D18)),"")</f>
        <v>1.8719713292225837</v>
      </c>
      <c r="G41" s="66">
        <f ca="1">IF(AND(COUNT(B19:B$25,F19:F$25)&gt;5,COUNT(D$8:D19,E$8:E19)&gt;5,ISNUMBER(SUM(RSQ(B19:B$25,F19:F$25),RSQ(E$8:E19,D$8:D19)))),SUM(RSQ(B19:B$25,F19:F$25),RSQ(E$8:E19,D$8:D19)),"")</f>
        <v>1.8555379121577693</v>
      </c>
      <c r="H41" s="32">
        <f ca="1">IF(AND(COUNT(B19:B$25,F19:F$25)&gt;5,COUNT(D$8:D18,E$8:E18)&gt;5,ISNUMBER(SUM(RSQ(B19:B$25,F19:F$25),RSQ(E$8:E18,D$8:D18)))),SUM(RSQ(B19:B$25,F19:F$25),RSQ(E$8:E18,D$8:D18)),"")</f>
        <v>1.8601917537841288</v>
      </c>
      <c r="I41" s="66">
        <f ca="1">IF(AND(COUNT(B19:B$25,F19:F$25)&gt;5,COUNT(D$9:D19,E$9:E19)&gt;5,ISNUMBER(SUM(RSQ(B19:B$25,F19:F$25),RSQ(E$9:E19,D$9:D19)))),SUM(RSQ(B19:B$25,F19:F$25),RSQ(E$9:E19,D$9:D19)),"")</f>
        <v>1.8645154052346977</v>
      </c>
      <c r="J41" s="67">
        <f ca="1">IF(AND(COUNT(B19:B$25,F19:F$25)&gt;5,COUNT(D$9:D18,E$9:E18)&gt;5,ISNUMBER(SUM(RSQ(B19:B$25,F19:F$25),RSQ(E$9:E18,D$9:D18)))),SUM(RSQ(B19:B$25,F19:F$25),RSQ(E$9:E18,D$9:D18)),"")</f>
        <v>1.8640568784071589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>
        <f ca="1">IF(AND(COUNT(B20:B$25,F20:F$25)&gt;5,COUNT(D$5:D20,E$5:E20)&gt;5,ISNUMBER(SUM(RSQ(B20:B$25,F20:F$25),RSQ(E$5:E20,D$5:D20)))),SUM(RSQ(B20:B$25,F20:F$25),RSQ(E$5:E20,D$5:D20)),"")</f>
        <v>1.8984432841176426</v>
      </c>
      <c r="B42" s="41">
        <f ca="1">IF(AND(COUNT(B20:B$25,F20:F$25)&gt;5,COUNT(D$5:D19,E$5:E19)&gt;5,ISNUMBER(SUM(RSQ(B20:B$25,F20:F$25),RSQ(E$5:E19,D$5:D19)))),SUM(RSQ(B20:B$25,F20:F$25),RSQ(E$5:E19,D$5:D19)),"")</f>
        <v>1.9291282297020382</v>
      </c>
      <c r="C42" s="66">
        <f ca="1">IF(AND(COUNT(B20:B$25,F20:F$25)&gt;5,COUNT(D$6:D20,E$6:E20)&gt;5,ISNUMBER(SUM(RSQ(B20:B$25,F20:F$25),RSQ(E$6:E20,D$6:D20)))),SUM(RSQ(B20:B$25,F20:F$25),RSQ(E$6:E20,D$6:D20)),"")</f>
        <v>1.880464142281463</v>
      </c>
      <c r="D42" s="32">
        <f ca="1">IF(AND(COUNT(B20:B$25,F20:F$25)&gt;5,COUNT(D$6:D19,E$6:E19)&gt;5,ISNUMBER(SUM(RSQ(B20:B$25,F20:F$25),RSQ(E$6:E19,D$6:D19)))),SUM(RSQ(B20:B$25,F20:F$25),RSQ(E$6:E19,D$6:D19)),"")</f>
        <v>1.9133109639330028</v>
      </c>
      <c r="E42" s="66">
        <f ca="1">IF(AND(COUNT(B20:B$25,F20:F$25)&gt;5,COUNT(D$7:D20,E$7:E20)&gt;5,ISNUMBER(SUM(RSQ(B20:B$25,F20:F$25),RSQ(E$7:E20,D$7:D20)))),SUM(RSQ(B20:B$25,F20:F$25),RSQ(E$7:E20,D$7:D20)),"")</f>
        <v>1.8643607993314748</v>
      </c>
      <c r="F42" s="32">
        <f ca="1">IF(AND(COUNT(B20:B$25,F20:F$25)&gt;5,COUNT(D$7:D19,E$7:E19)&gt;5,ISNUMBER(SUM(RSQ(B20:B$25,F20:F$25),RSQ(E$7:E19,D$7:D19)))),SUM(RSQ(B20:B$25,F20:F$25),RSQ(E$7:E19,D$7:D19)),"")</f>
        <v>1.8969319932587263</v>
      </c>
      <c r="G42" s="66">
        <f ca="1">IF(AND(COUNT(B20:B$25,F20:F$25)&gt;5,COUNT(D$8:D20,E$8:E20)&gt;5,ISNUMBER(SUM(RSQ(B20:B$25,F20:F$25),RSQ(E$8:E20,D$8:D20)))),SUM(RSQ(B20:B$25,F20:F$25),RSQ(E$8:E20,D$8:D20)),"")</f>
        <v>1.859603089492988</v>
      </c>
      <c r="H42" s="32">
        <f ca="1">IF(AND(COUNT(B20:B$25,F20:F$25)&gt;5,COUNT(D$8:D19,E$8:E19)&gt;5,ISNUMBER(SUM(RSQ(B20:B$25,F20:F$25),RSQ(E$8:E19,D$8:D19)))),SUM(RSQ(B20:B$25,F20:F$25),RSQ(E$8:E19,D$8:D19)),"")</f>
        <v>1.8902181102883866</v>
      </c>
      <c r="I42" s="66">
        <f ca="1">IF(AND(COUNT(B20:B$25,F20:F$25)&gt;5,COUNT(D$9:D20,E$9:E20)&gt;5,ISNUMBER(SUM(RSQ(B20:B$25,F20:F$25),RSQ(E$9:E20,D$9:D20)))),SUM(RSQ(B20:B$25,F20:F$25),RSQ(E$9:E20,D$9:D20)),"")</f>
        <v>1.870102755501255</v>
      </c>
      <c r="J42" s="67">
        <f ca="1">IF(AND(COUNT(B20:B$25,F20:F$25)&gt;5,COUNT(D$9:D19,E$9:E19)&gt;5,ISNUMBER(SUM(RSQ(B20:B$25,F20:F$25),RSQ(E$9:E19,D$9:D19)))),SUM(RSQ(B20:B$25,F20:F$25),RSQ(E$9:E19,D$9:D19)),"")</f>
        <v>1.8991956033653148</v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 ca="1">IF(AND(COUNT(B21:B$25,F21:F$25)&gt;5,COUNT(D$5:D21,E$5:E21)&gt;5,ISNUMBER(SUM(RSQ(B21:B$25,F21:F$25),RSQ(E$5:E21,D$5:D21)))),SUM(RSQ(B21:B$25,F21:F$25),RSQ(E$5:E21,D$5:D21)),"")</f>
        <v/>
      </c>
      <c r="B43" s="44" t="str">
        <f ca="1">IF(AND(COUNT(B21:B$25,F21:F$25)&gt;5,COUNT(D$5:D20,E$5:E20)&gt;5,ISNUMBER(SUM(RSQ(B21:B$25,F21:F$25),RSQ(E$5:E20,D$5:D20)))),SUM(RSQ(B21:B$25,F21:F$25),RSQ(E$5:E20,D$5:D20)),"")</f>
        <v/>
      </c>
      <c r="C43" s="69" t="str">
        <f ca="1">IF(AND(COUNT(B21:B$25,F21:F$25)&gt;5,COUNT(D$6:D21,E$6:E21)&gt;5,ISNUMBER(SUM(RSQ(B21:B$25,F21:F$25),RSQ(E$6:E21,D$6:D21)))),SUM(RSQ(B21:B$25,F21:F$25),RSQ(E$6:E21,D$6:D21)),"")</f>
        <v/>
      </c>
      <c r="D43" s="43" t="str">
        <f ca="1">IF(AND(COUNT(B21:B$25,F21:F$25)&gt;5,COUNT(D$6:D20,E$6:E20)&gt;5,ISNUMBER(SUM(RSQ(B21:B$25,F21:F$25),RSQ(E$6:E20,D$6:D20)))),SUM(RSQ(B21:B$25,F21:F$25),RSQ(E$6:E20,D$6:D20)),"")</f>
        <v/>
      </c>
      <c r="E43" s="69" t="str">
        <f ca="1">IF(AND(COUNT(B21:B$25,F21:F$25)&gt;5,COUNT(D$7:D21,E$7:E21)&gt;5,ISNUMBER(SUM(RSQ(B21:B$25,F21:F$25),RSQ(E$7:E21,D$7:D21)))),SUM(RSQ(B21:B$25,F21:F$25),RSQ(E$7:E21,D$7:D21)),"")</f>
        <v/>
      </c>
      <c r="F43" s="43" t="str">
        <f ca="1">IF(AND(COUNT(B21:B$25,F21:F$25)&gt;5,COUNT(D$7:D20,E$7:E20)&gt;5,ISNUMBER(SUM(RSQ(B21:B$25,F21:F$25),RSQ(E$7:E20,D$7:D20)))),SUM(RSQ(B21:B$25,F21:F$25),RSQ(E$7:E20,D$7:D20)),"")</f>
        <v/>
      </c>
      <c r="G43" s="69" t="str">
        <f ca="1">IF(AND(COUNT(B21:B$25,F21:F$25)&gt;5,COUNT(D$8:D21,E$8:E21)&gt;5,ISNUMBER(SUM(RSQ(B21:B$25,F21:F$25),RSQ(E$8:E21,D$8:D21)))),SUM(RSQ(B21:B$25,F21:F$25),RSQ(E$8:E21,D$8:D21)),"")</f>
        <v/>
      </c>
      <c r="H43" s="43" t="str">
        <f ca="1">IF(AND(COUNT(B21:B$25,F21:F$25)&gt;5,COUNT(D$8:D20,E$8:E20)&gt;5,ISNUMBER(SUM(RSQ(B21:B$25,F21:F$25),RSQ(E$8:E20,D$8:D20)))),SUM(RSQ(B21:B$25,F21:F$25),RSQ(E$8:E20,D$8:D20)),"")</f>
        <v/>
      </c>
      <c r="I43" s="69" t="str">
        <f ca="1">IF(AND(COUNT(B21:B$25,F21:F$25)&gt;5,COUNT(D$9:D21,E$9:E21)&gt;5,ISNUMBER(SUM(RSQ(B21:B$25,F21:F$25),RSQ(E$9:E21,D$9:D21)))),SUM(RSQ(B21:B$25,F21:F$25),RSQ(E$9:E21,D$9:D21)),"")</f>
        <v/>
      </c>
      <c r="J43" s="70" t="str">
        <f ca="1"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123</v>
      </c>
      <c r="B3" s="9">
        <v>0.47149999999999997</v>
      </c>
      <c r="C3" s="10">
        <v>3.8999999999999998E-3</v>
      </c>
      <c r="D3" s="11">
        <v>2</v>
      </c>
      <c r="E3" s="12">
        <f ca="1">$L$7/$B$3</f>
        <v>1.170553513911615</v>
      </c>
      <c r="F3" s="13">
        <f ca="1">(100-(-R7/R6))/100</f>
        <v>5.3880874863435936E-2</v>
      </c>
      <c r="G3" s="13">
        <f ca="1">-1/R7</f>
        <v>-2.6952026549141546</v>
      </c>
      <c r="H3" s="13">
        <f ca="1">L29</f>
        <v>-4.0867541955795694</v>
      </c>
      <c r="I3" s="13">
        <f ca="1">R29</f>
        <v>0.67742772938228368</v>
      </c>
      <c r="J3" s="14">
        <f ca="1">(I3-F3)/(1-F3)</f>
        <v>0.65905744631136609</v>
      </c>
      <c r="K3" s="13">
        <f ca="1">R28</f>
        <v>6.6837378551226241</v>
      </c>
      <c r="L3" s="13">
        <f ca="1">K3*(1-F3)</f>
        <v>6.3236122121307519</v>
      </c>
      <c r="M3" s="73">
        <f ca="1">STDEV(INDIRECT("G"&amp;K5):INDIRECT("G"&amp;K6))/STDEV(INDIRECT("E"&amp;K5):INDIRECT("E"&amp;K6))</f>
        <v>7.8996005586983775E-2</v>
      </c>
      <c r="N3" s="15">
        <f ca="1">M3*E3</f>
        <v>9.2469051924825435E-2</v>
      </c>
      <c r="O3" s="14">
        <f ca="1">M3*L7/C3</f>
        <v>11.179271277578254</v>
      </c>
      <c r="P3" s="12">
        <f ca="1">(1-I3)*E3</f>
        <v>0.37758810486201622</v>
      </c>
      <c r="Q3" s="13">
        <f ca="1">(1-I3)*L7/C3</f>
        <v>45.649433703189906</v>
      </c>
      <c r="R3" s="10">
        <f ca="1">((-0.01*D3+L6*L7)/L6-I3*L7)/B3</f>
        <v>0.3757387238235198</v>
      </c>
      <c r="S3" s="13">
        <f ca="1">((-0.01*D3+L6*L7)/L6-I3*L7)/C3</f>
        <v>45.425848277638352</v>
      </c>
      <c r="T3" s="73">
        <f ca="1">STDEV(INDIRECT("G"&amp;K7):INDIRECT("G"&amp;K8))/STDEV(INDIRECT("E"&amp;K7):INDIRECT("E"&amp;K8))</f>
        <v>0.1185617652855131</v>
      </c>
      <c r="U3" s="10">
        <f ca="1">T3*E3</f>
        <v>0.13878289097052149</v>
      </c>
      <c r="V3" s="14">
        <f ca="1">T3*L7/C3</f>
        <v>16.778495664769459</v>
      </c>
      <c r="W3" s="12">
        <f ca="1">-G3*L7*(1-F3)/293.15/8.3144621/B3*1000</f>
        <v>1.2246287863052923</v>
      </c>
      <c r="X3" s="81"/>
      <c r="Y3" s="82"/>
      <c r="Z3" s="16"/>
      <c r="AA3" s="7">
        <f ca="1">L7*M3/(C3*18.01528)</f>
        <v>0.62054385374960896</v>
      </c>
      <c r="AB3" s="7">
        <f ca="1">L7*T3/(C3*18.01528)</f>
        <v>0.93134803704241387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0.13254999999999995</v>
      </c>
      <c r="B5" s="130">
        <v>0.28169014084507044</v>
      </c>
      <c r="C5" s="36">
        <f t="shared" ref="C5:C25" si="0">IF(OR(ISBLANK(A5),J5="x"),"",-(A5-1))</f>
        <v>0.86745000000000005</v>
      </c>
      <c r="D5" s="38">
        <f t="shared" ref="D5:D25" si="1">IF(OR(ISBLANK(A5),J5="x"),"",-(A5-1)-$B$3)</f>
        <v>0.39595000000000008</v>
      </c>
      <c r="E5" s="39">
        <f t="shared" ref="E5:E25" si="2">IF(OR(ISBLANK(A5),J5="x"),"",-1/B5)</f>
        <v>-3.55</v>
      </c>
      <c r="F5" s="38">
        <f t="shared" ref="F5:F25" ca="1" si="3">IF(OR(ISBLANK(A5),J5="x"),"",1-(D5/$L$7))</f>
        <v>0.28259008064602276</v>
      </c>
      <c r="G5" s="38">
        <f ca="1">IF(OR(ISBLANK(A5),J5="x"),"",-(F5-1))</f>
        <v>0.71740991935397724</v>
      </c>
      <c r="H5" s="74">
        <f ca="1">IF(OR(ISBLANK(A5),J5="x"),"",-1/($R$7+$R$6*F5*100))</f>
        <v>-3.8430612783363625</v>
      </c>
      <c r="I5" s="74">
        <f ca="1">IF(OR(ISBLANK(A5),J5="x"),"",E5-H5)</f>
        <v>0.29306127833636264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0.13890000000000002</v>
      </c>
      <c r="B6" s="130">
        <v>0.26525198938992045</v>
      </c>
      <c r="C6" s="36">
        <f t="shared" si="0"/>
        <v>0.86109999999999998</v>
      </c>
      <c r="D6" s="38">
        <f t="shared" si="1"/>
        <v>0.3896</v>
      </c>
      <c r="E6" s="39">
        <f t="shared" si="2"/>
        <v>-3.7699999999999996</v>
      </c>
      <c r="F6" s="38">
        <f t="shared" ca="1" si="3"/>
        <v>0.29409545503141943</v>
      </c>
      <c r="G6" s="38">
        <f t="shared" ref="G6:G24" ca="1" si="4">IF(OR(ISBLANK(A6),J6="x"),"",-(F6-1))</f>
        <v>0.70590454496858057</v>
      </c>
      <c r="H6" s="74">
        <f t="shared" ref="H6:H25" ca="1" si="5">IF(OR(ISBLANK(A6),J6="x"),"",-1/($R$7+$R$6*F6*100))</f>
        <v>-3.9108745507995395</v>
      </c>
      <c r="I6" s="74">
        <f t="shared" ref="I6:I25" ca="1" si="6">IF(OR(ISBLANK(A6),J6="x"),"",E6-H6)</f>
        <v>0.14087455079953992</v>
      </c>
      <c r="J6" s="25"/>
      <c r="K6" s="109" t="s">
        <v>118</v>
      </c>
      <c r="L6" s="31">
        <f ca="1">STDEV(INDIRECT("E"&amp;K5):INDIRECT("E"&amp;K6))/STDEV(INDIRECT("D"&amp;K5):INDIRECT("D"&amp;K6))</f>
        <v>22.936222768341427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-3.9215951129307029E-3</v>
      </c>
      <c r="S6" s="7" t="s">
        <v>50</v>
      </c>
      <c r="U6" s="7"/>
    </row>
    <row r="7" spans="1:28" ht="17.25" customHeight="1">
      <c r="A7" s="131">
        <v>0.14284999999999992</v>
      </c>
      <c r="B7" s="130">
        <v>0.26246719160104987</v>
      </c>
      <c r="C7" s="36">
        <f t="shared" si="0"/>
        <v>0.85715000000000008</v>
      </c>
      <c r="D7" s="38">
        <f t="shared" si="1"/>
        <v>0.3856500000000001</v>
      </c>
      <c r="E7" s="39">
        <f t="shared" si="2"/>
        <v>-3.81</v>
      </c>
      <c r="F7" s="38">
        <f t="shared" ca="1" si="3"/>
        <v>0.30125234146013047</v>
      </c>
      <c r="G7" s="38">
        <f t="shared" ca="1" si="4"/>
        <v>0.69874765853986953</v>
      </c>
      <c r="H7" s="74">
        <f t="shared" ca="1" si="5"/>
        <v>-3.9542783757530242</v>
      </c>
      <c r="I7" s="74">
        <f t="shared" ca="1" si="6"/>
        <v>0.14427837575302416</v>
      </c>
      <c r="J7" s="25"/>
      <c r="K7" s="110" t="s">
        <v>116</v>
      </c>
      <c r="L7" s="34">
        <f ca="1">AVERAGE(INDIRECT("D"&amp;K5):INDIRECT("D"&amp;K6))-(1/L6)*AVERAGE(INDIRECT("E"&amp;K5):INDIRECT("E"&amp;K6))</f>
        <v>0.55191598180932644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0.37102961373858218</v>
      </c>
      <c r="S7" s="21" t="s">
        <v>71</v>
      </c>
      <c r="U7" s="21"/>
    </row>
    <row r="8" spans="1:28" ht="17.25" customHeight="1">
      <c r="A8" s="131">
        <v>0.14880000000000004</v>
      </c>
      <c r="B8" s="130">
        <v>0.25316455696202528</v>
      </c>
      <c r="C8" s="36">
        <f t="shared" si="0"/>
        <v>0.85119999999999996</v>
      </c>
      <c r="D8" s="38">
        <f t="shared" si="1"/>
        <v>0.37969999999999998</v>
      </c>
      <c r="E8" s="39">
        <f t="shared" si="2"/>
        <v>-3.9500000000000006</v>
      </c>
      <c r="F8" s="38">
        <f t="shared" ca="1" si="3"/>
        <v>0.31203296785274626</v>
      </c>
      <c r="G8" s="38">
        <f t="shared" ca="1" si="4"/>
        <v>0.68796703214725374</v>
      </c>
      <c r="H8" s="71">
        <f t="shared" ca="1" si="5"/>
        <v>-4.0215083528337443</v>
      </c>
      <c r="I8" s="71">
        <f t="shared" ca="1" si="6"/>
        <v>7.1508352833743682E-2</v>
      </c>
      <c r="J8" s="25"/>
      <c r="K8" s="110" t="s">
        <v>104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5">
        <v>0.15300000000000002</v>
      </c>
      <c r="B9" s="134">
        <v>0.24813895781637715</v>
      </c>
      <c r="C9" s="92">
        <f t="shared" si="0"/>
        <v>0.84699999999999998</v>
      </c>
      <c r="D9" s="94">
        <f t="shared" si="1"/>
        <v>0.3755</v>
      </c>
      <c r="E9" s="95">
        <f t="shared" si="2"/>
        <v>-4.03</v>
      </c>
      <c r="F9" s="94">
        <f t="shared" ca="1" si="3"/>
        <v>0.31964282177694547</v>
      </c>
      <c r="G9" s="94">
        <f t="shared" ca="1" si="4"/>
        <v>0.68035717822305453</v>
      </c>
      <c r="H9" s="91">
        <f t="shared" ca="1" si="5"/>
        <v>-4.0703579117969424</v>
      </c>
      <c r="I9" s="91">
        <f t="shared" ca="1" si="6"/>
        <v>4.0357911796942147E-2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0.1591499999999999</v>
      </c>
      <c r="B10" s="130">
        <v>0.24038461538461536</v>
      </c>
      <c r="C10" s="83">
        <f t="shared" si="0"/>
        <v>0.8408500000000001</v>
      </c>
      <c r="D10" s="83">
        <f t="shared" si="1"/>
        <v>0.36935000000000012</v>
      </c>
      <c r="E10" s="84">
        <f t="shared" si="2"/>
        <v>-4.16</v>
      </c>
      <c r="F10" s="83">
        <f t="shared" ca="1" si="3"/>
        <v>0.33078582216595143</v>
      </c>
      <c r="G10" s="83">
        <f t="shared" ca="1" si="4"/>
        <v>0.66921417783404857</v>
      </c>
      <c r="H10" s="85">
        <f t="shared" ca="1" si="5"/>
        <v>-4.1440675575703532</v>
      </c>
      <c r="I10" s="85">
        <f t="shared" ca="1" si="6"/>
        <v>-1.5932442429646976E-2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0.17199999999999993</v>
      </c>
      <c r="B11" s="130">
        <v>0.23255813953488372</v>
      </c>
      <c r="C11" s="83">
        <f t="shared" si="0"/>
        <v>0.82800000000000007</v>
      </c>
      <c r="D11" s="83">
        <f t="shared" si="1"/>
        <v>0.35650000000000009</v>
      </c>
      <c r="E11" s="84">
        <f t="shared" si="2"/>
        <v>-4.3</v>
      </c>
      <c r="F11" s="83">
        <f t="shared" ca="1" si="3"/>
        <v>0.35406835143403736</v>
      </c>
      <c r="G11" s="83">
        <f t="shared" ca="1" si="4"/>
        <v>0.64593164856596264</v>
      </c>
      <c r="H11" s="121">
        <f t="shared" ca="1" si="5"/>
        <v>-4.3070339423529784</v>
      </c>
      <c r="I11" s="121">
        <f ca="1">IF(OR(ISBLANK(A11),J11="x"),"",E11-H11)</f>
        <v>7.033942352978606E-3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0.18415000000000004</v>
      </c>
      <c r="B12" s="130">
        <v>0.2247191011235955</v>
      </c>
      <c r="C12" s="32">
        <f t="shared" si="0"/>
        <v>0.81584999999999996</v>
      </c>
      <c r="D12" s="41">
        <f t="shared" si="1"/>
        <v>0.34434999999999999</v>
      </c>
      <c r="E12" s="42">
        <f t="shared" si="2"/>
        <v>-4.45</v>
      </c>
      <c r="F12" s="41">
        <f t="shared" ca="1" si="3"/>
        <v>0.3760825717147569</v>
      </c>
      <c r="G12" s="41">
        <f t="shared" ca="1" si="4"/>
        <v>0.6239174282852431</v>
      </c>
      <c r="H12" s="27">
        <f t="shared" ca="1" si="5"/>
        <v>-4.4733671246626647</v>
      </c>
      <c r="I12" s="27">
        <f t="shared" ca="1" si="6"/>
        <v>2.3367124662664551E-2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0.19615000000000005</v>
      </c>
      <c r="B13" s="130">
        <v>0.21505376344086019</v>
      </c>
      <c r="C13" s="32">
        <f t="shared" si="0"/>
        <v>0.80384999999999995</v>
      </c>
      <c r="D13" s="41">
        <f t="shared" si="1"/>
        <v>0.33234999999999998</v>
      </c>
      <c r="E13" s="42">
        <f t="shared" si="2"/>
        <v>-4.6500000000000004</v>
      </c>
      <c r="F13" s="41">
        <f t="shared" ca="1" si="3"/>
        <v>0.39782501149818339</v>
      </c>
      <c r="G13" s="41">
        <f t="shared" ca="1" si="4"/>
        <v>0.60217498850181661</v>
      </c>
      <c r="H13" s="27">
        <f t="shared" ca="1" si="5"/>
        <v>-4.6507571657333688</v>
      </c>
      <c r="I13" s="27">
        <f t="shared" ca="1" si="6"/>
        <v>7.5716573336848114E-4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0.21055000000000001</v>
      </c>
      <c r="B14" s="130">
        <v>0.2040816326530612</v>
      </c>
      <c r="C14" s="32">
        <f t="shared" si="0"/>
        <v>0.78944999999999999</v>
      </c>
      <c r="D14" s="41">
        <f t="shared" si="1"/>
        <v>0.31795000000000001</v>
      </c>
      <c r="E14" s="42">
        <f t="shared" si="2"/>
        <v>-4.9000000000000004</v>
      </c>
      <c r="F14" s="41">
        <f t="shared" ca="1" si="3"/>
        <v>0.42391593923829518</v>
      </c>
      <c r="G14" s="41">
        <f t="shared" ca="1" si="4"/>
        <v>0.57608406076170482</v>
      </c>
      <c r="H14" s="27">
        <f t="shared" ca="1" si="5"/>
        <v>-4.8831237472187512</v>
      </c>
      <c r="I14" s="27">
        <f t="shared" ca="1" si="6"/>
        <v>-1.6876252781249157E-2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0.22659999999999991</v>
      </c>
      <c r="B15" s="130">
        <v>0.19342359767891684</v>
      </c>
      <c r="C15" s="32">
        <f t="shared" si="0"/>
        <v>0.77340000000000009</v>
      </c>
      <c r="D15" s="32">
        <f t="shared" si="1"/>
        <v>0.30190000000000011</v>
      </c>
      <c r="E15" s="40">
        <f t="shared" si="2"/>
        <v>-5.17</v>
      </c>
      <c r="F15" s="32">
        <f t="shared" ca="1" si="3"/>
        <v>0.45299645244862785</v>
      </c>
      <c r="G15" s="32">
        <f t="shared" ca="1" si="4"/>
        <v>0.54700354755137215</v>
      </c>
      <c r="H15" s="35">
        <f t="shared" ca="1" si="5"/>
        <v>-5.1710921423133085</v>
      </c>
      <c r="I15" s="35">
        <f t="shared" ca="1" si="6"/>
        <v>1.0921423133085639E-3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/>
      <c r="B16" s="130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/>
      <c r="B17" s="13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1.0889865958158262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6.6837378551226241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-4.0867541955795694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0.67742772938228368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132</v>
      </c>
      <c r="B3" s="9">
        <v>0.4</v>
      </c>
      <c r="C3" s="10">
        <v>5.1000000000000004E-3</v>
      </c>
      <c r="D3" s="11">
        <v>2</v>
      </c>
      <c r="E3" s="12">
        <f ca="1">$L$7/$B$3</f>
        <v>2.6623155774035498</v>
      </c>
      <c r="F3" s="13">
        <f ca="1">(100-(-R7/R6))/100</f>
        <v>0.12456080451011871</v>
      </c>
      <c r="G3" s="13">
        <f ca="1">-1/R7</f>
        <v>-3.3219249281948393</v>
      </c>
      <c r="H3" s="13">
        <f ca="1">L29</f>
        <v>-3.7439715099208577</v>
      </c>
      <c r="I3" s="13">
        <f ca="1">R29</f>
        <v>0.89967603276971642</v>
      </c>
      <c r="J3" s="14">
        <f ca="1">(I3-F3)/(1-F3)</f>
        <v>0.88540155872945125</v>
      </c>
      <c r="K3" s="13">
        <f ca="1">R28</f>
        <v>33.091583600912841</v>
      </c>
      <c r="L3" s="13">
        <f ca="1">K3*(1-F3)</f>
        <v>28.969669325069287</v>
      </c>
      <c r="M3" s="73">
        <f ca="1">STDEV(INDIRECT("G"&amp;K5):INDIRECT("G"&amp;K6))/STDEV(INDIRECT("E"&amp;K5):INDIRECT("E"&amp;K6))</f>
        <v>2.6848246726799134E-2</v>
      </c>
      <c r="N3" s="15">
        <f ca="1">M3*E3</f>
        <v>7.1478505486731209E-2</v>
      </c>
      <c r="O3" s="14">
        <f ca="1">M3*L7/C3</f>
        <v>5.606157293076957</v>
      </c>
      <c r="P3" s="12">
        <f ca="1">(1-I3)*E3</f>
        <v>0.26709406074410724</v>
      </c>
      <c r="Q3" s="13">
        <f ca="1">(1-I3)*L7/C3</f>
        <v>20.948553783851551</v>
      </c>
      <c r="R3" s="10">
        <f ca="1">((-0.01*D3+L6*L7)/L6-I3*L7)/B3</f>
        <v>0.2656644906343722</v>
      </c>
      <c r="S3" s="13">
        <f ca="1">((-0.01*D3+L6*L7)/L6-I3*L7)/C3</f>
        <v>20.836430637989974</v>
      </c>
      <c r="T3" s="73">
        <f ca="1">STDEV(INDIRECT("G"&amp;K7):INDIRECT("G"&amp;K8))/STDEV(INDIRECT("E"&amp;K7):INDIRECT("E"&amp;K8))</f>
        <v>0.11444274865633251</v>
      </c>
      <c r="U3" s="10">
        <f ca="1">T3*E3</f>
        <v>0.30468271246863321</v>
      </c>
      <c r="V3" s="14">
        <f ca="1">T3*L7/C3</f>
        <v>23.896683330873195</v>
      </c>
      <c r="W3" s="12">
        <f ca="1">-G3*L7*(1-F3)/293.15/8.3144621/B3*1000</f>
        <v>3.1765176844401988</v>
      </c>
      <c r="X3" s="81"/>
      <c r="Y3" s="82"/>
      <c r="Z3" s="16"/>
      <c r="AA3" s="7">
        <f ca="1">L7*M3/(C3*18.01528)</f>
        <v>0.31118901804895382</v>
      </c>
      <c r="AB3" s="7">
        <f ca="1">L7*T3/(C3*18.01528)</f>
        <v>1.3264674948639819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3">
        <v>-0.45805000000000007</v>
      </c>
      <c r="B5" s="132">
        <v>6.25</v>
      </c>
      <c r="C5" s="36">
        <f t="shared" ref="C5:C24" si="0">IF(OR(ISBLANK(A5),J5="x"),"",-(A5-1))</f>
        <v>1.4580500000000001</v>
      </c>
      <c r="D5" s="38">
        <f t="shared" ref="D5:D24" si="1">IF(OR(ISBLANK(A5),J5="x"),"",-(A5-1)-$B$3)</f>
        <v>1.0580500000000002</v>
      </c>
      <c r="E5" s="39">
        <f t="shared" ref="E5:E24" si="2">IF(OR(ISBLANK(A5),J5="x"),"",-1/B5)</f>
        <v>-0.16</v>
      </c>
      <c r="F5" s="38">
        <f t="shared" ref="F5:F24" ca="1" si="3">IF(OR(ISBLANK(A5),J5="x"),"",1-(D5/$L$7))</f>
        <v>6.4570021486013429E-3</v>
      </c>
      <c r="G5" s="38">
        <f ca="1">IF(OR(ISBLANK(A5),J5="x"),"",-(F5-1))</f>
        <v>0.99354299785139866</v>
      </c>
      <c r="H5" s="74">
        <f ca="1">IF(OR(ISBLANK(A5),J5="x"),"",-1/($R$7+$R$6*F5*100))</f>
        <v>-3.346608605907925</v>
      </c>
      <c r="I5" s="74">
        <f ca="1">IF(OR(ISBLANK(A5),J5="x"),"",E5-H5)</f>
        <v>3.1866086059079248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3">
        <v>-0.44740000000000002</v>
      </c>
      <c r="B6" s="132">
        <v>2.4390243902439024</v>
      </c>
      <c r="C6" s="36">
        <f t="shared" si="0"/>
        <v>1.4474</v>
      </c>
      <c r="D6" s="38">
        <f t="shared" si="1"/>
        <v>1.0474000000000001</v>
      </c>
      <c r="E6" s="39">
        <f t="shared" si="2"/>
        <v>-0.41000000000000003</v>
      </c>
      <c r="F6" s="38">
        <f t="shared" ca="1" si="3"/>
        <v>1.6457694863612482E-2</v>
      </c>
      <c r="G6" s="38">
        <f t="shared" ref="G6:G24" ca="1" si="4">IF(OR(ISBLANK(A6),J6="x"),"",-(F6-1))</f>
        <v>0.98354230513638752</v>
      </c>
      <c r="H6" s="74">
        <f t="shared" ref="H6:H25" ca="1" si="5">IF(OR(ISBLANK(A6),J6="x"),"",-1/($R$7+$R$6*F6*100))</f>
        <v>-3.3855714989163261</v>
      </c>
      <c r="I6" s="74">
        <f t="shared" ref="I6:I25" ca="1" si="6">IF(OR(ISBLANK(A6),J6="x"),"",E6-H6)</f>
        <v>2.975571498916326</v>
      </c>
      <c r="J6" s="25"/>
      <c r="K6" s="109" t="s">
        <v>94</v>
      </c>
      <c r="L6" s="31">
        <f ca="1">STDEV(INDIRECT("E"&amp;K5):INDIRECT("E"&amp;K6))/STDEV(INDIRECT("D"&amp;K5):INDIRECT("D"&amp;K6))</f>
        <v>34.975549404346225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-3.4386201140845373E-3</v>
      </c>
      <c r="S6" s="7" t="s">
        <v>50</v>
      </c>
      <c r="U6" s="7"/>
    </row>
    <row r="7" spans="1:28" ht="17.25" customHeight="1">
      <c r="A7" s="133">
        <v>-0.43595000000000006</v>
      </c>
      <c r="B7" s="132">
        <v>1.0638297872340425</v>
      </c>
      <c r="C7" s="36">
        <f t="shared" si="0"/>
        <v>1.4359500000000001</v>
      </c>
      <c r="D7" s="38">
        <f t="shared" si="1"/>
        <v>1.0359500000000001</v>
      </c>
      <c r="E7" s="39">
        <f t="shared" si="2"/>
        <v>-0.94000000000000006</v>
      </c>
      <c r="F7" s="38">
        <f t="shared" ca="1" si="3"/>
        <v>2.7209613322473958E-2</v>
      </c>
      <c r="G7" s="38">
        <f t="shared" ca="1" si="4"/>
        <v>0.97279038667752604</v>
      </c>
      <c r="H7" s="74">
        <f t="shared" ca="1" si="5"/>
        <v>-3.4284860464141631</v>
      </c>
      <c r="I7" s="74">
        <f t="shared" ca="1" si="6"/>
        <v>2.4884860464141632</v>
      </c>
      <c r="J7" s="25"/>
      <c r="K7" s="110" t="s">
        <v>99</v>
      </c>
      <c r="L7" s="34">
        <f ca="1">AVERAGE(INDIRECT("D"&amp;K5):INDIRECT("D"&amp;K6))-(1/L6)*AVERAGE(INDIRECT("E"&amp;K5):INDIRECT("E"&amp;K6))</f>
        <v>1.06492623096142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0.30103028262694909</v>
      </c>
      <c r="S7" s="21" t="s">
        <v>71</v>
      </c>
      <c r="U7" s="21"/>
    </row>
    <row r="8" spans="1:28" ht="17.25" customHeight="1">
      <c r="A8" s="133">
        <v>-0.42384999999999984</v>
      </c>
      <c r="B8" s="132">
        <v>0.59523809523809523</v>
      </c>
      <c r="C8" s="36">
        <f t="shared" si="0"/>
        <v>1.4238499999999998</v>
      </c>
      <c r="D8" s="38">
        <f t="shared" si="1"/>
        <v>1.0238499999999999</v>
      </c>
      <c r="E8" s="39">
        <f t="shared" si="2"/>
        <v>-1.68</v>
      </c>
      <c r="F8" s="38">
        <f t="shared" ca="1" si="3"/>
        <v>3.8571902698214422E-2</v>
      </c>
      <c r="G8" s="38">
        <f t="shared" ca="1" si="4"/>
        <v>0.96142809730178558</v>
      </c>
      <c r="H8" s="71">
        <f t="shared" ca="1" si="5"/>
        <v>-3.4750351837930373</v>
      </c>
      <c r="I8" s="71">
        <f t="shared" ca="1" si="6"/>
        <v>1.7950351837930374</v>
      </c>
      <c r="J8" s="25"/>
      <c r="K8" s="110" t="s">
        <v>106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3">
        <v>-0.40585000000000004</v>
      </c>
      <c r="B9" s="132">
        <v>0.42553191489361702</v>
      </c>
      <c r="C9" s="36">
        <f t="shared" si="0"/>
        <v>1.40585</v>
      </c>
      <c r="D9" s="38">
        <f t="shared" si="1"/>
        <v>1.0058500000000001</v>
      </c>
      <c r="E9" s="39">
        <f t="shared" si="2"/>
        <v>-2.35</v>
      </c>
      <c r="F9" s="38">
        <f t="shared" ca="1" si="3"/>
        <v>5.5474481934852493E-2</v>
      </c>
      <c r="G9" s="38">
        <f t="shared" ca="1" si="4"/>
        <v>0.94452551806514751</v>
      </c>
      <c r="H9" s="71">
        <f t="shared" ca="1" si="5"/>
        <v>-3.5466688243304545</v>
      </c>
      <c r="I9" s="71">
        <f t="shared" ca="1" si="6"/>
        <v>1.1966688243304544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3">
        <v>-0.39575000000000005</v>
      </c>
      <c r="B10" s="132">
        <v>0.37313432835820892</v>
      </c>
      <c r="C10" s="83">
        <f t="shared" si="0"/>
        <v>1.39575</v>
      </c>
      <c r="D10" s="83">
        <f t="shared" si="1"/>
        <v>0.99575000000000002</v>
      </c>
      <c r="E10" s="84">
        <f t="shared" si="2"/>
        <v>-2.68</v>
      </c>
      <c r="F10" s="83">
        <f t="shared" ca="1" si="3"/>
        <v>6.4958706950966394E-2</v>
      </c>
      <c r="G10" s="83">
        <f t="shared" ca="1" si="4"/>
        <v>0.93504129304903361</v>
      </c>
      <c r="H10" s="85">
        <f t="shared" ca="1" si="5"/>
        <v>-3.5881718656291111</v>
      </c>
      <c r="I10" s="85">
        <f t="shared" ca="1" si="6"/>
        <v>0.9081718656291109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3">
        <v>-0.37909999999999999</v>
      </c>
      <c r="B11" s="132">
        <v>0.33333333333333331</v>
      </c>
      <c r="C11" s="83">
        <f t="shared" si="0"/>
        <v>1.3791</v>
      </c>
      <c r="D11" s="83">
        <f t="shared" si="1"/>
        <v>0.97909999999999997</v>
      </c>
      <c r="E11" s="84">
        <f t="shared" si="2"/>
        <v>-3</v>
      </c>
      <c r="F11" s="83">
        <f t="shared" ca="1" si="3"/>
        <v>8.059359274485689E-2</v>
      </c>
      <c r="G11" s="83">
        <f t="shared" ca="1" si="4"/>
        <v>0.91940640725514311</v>
      </c>
      <c r="H11" s="121">
        <f t="shared" ref="H11" ca="1" si="7">IF(OR(ISBLANK(A11),J11="x"),"",-1/($R$7+$R$6*F11*100))</f>
        <v>-3.6587524376725584</v>
      </c>
      <c r="I11" s="121">
        <f ca="1">IF(OR(ISBLANK(A11),J11="x"),"",E11-H11)</f>
        <v>0.65875243767255842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5">
        <v>-0.36060000000000003</v>
      </c>
      <c r="B12" s="134">
        <v>0.3105590062111801</v>
      </c>
      <c r="C12" s="43">
        <f t="shared" si="0"/>
        <v>1.3606</v>
      </c>
      <c r="D12" s="44">
        <f t="shared" si="1"/>
        <v>0.96060000000000001</v>
      </c>
      <c r="E12" s="90">
        <f t="shared" si="2"/>
        <v>-3.22</v>
      </c>
      <c r="F12" s="44">
        <f t="shared" ca="1" si="3"/>
        <v>9.7965688071401713E-2</v>
      </c>
      <c r="G12" s="44">
        <f t="shared" ca="1" si="4"/>
        <v>0.90203431192859829</v>
      </c>
      <c r="H12" s="91">
        <f t="shared" ca="1" si="5"/>
        <v>-3.7405046716933943</v>
      </c>
      <c r="I12" s="91">
        <f t="shared" ca="1" si="6"/>
        <v>0.52050467169339409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3">
        <v>-0.3327</v>
      </c>
      <c r="B13" s="132">
        <v>0.27777777777777779</v>
      </c>
      <c r="C13" s="32">
        <f t="shared" si="0"/>
        <v>1.3327</v>
      </c>
      <c r="D13" s="41">
        <f t="shared" si="1"/>
        <v>0.93269999999999997</v>
      </c>
      <c r="E13" s="42">
        <f t="shared" si="2"/>
        <v>-3.5999999999999996</v>
      </c>
      <c r="F13" s="41">
        <f t="shared" ca="1" si="3"/>
        <v>0.12416468588819118</v>
      </c>
      <c r="G13" s="41">
        <f t="shared" ca="1" si="4"/>
        <v>0.87583531411180882</v>
      </c>
      <c r="H13" s="27">
        <f t="shared" ca="1" si="5"/>
        <v>-3.8709463045119259</v>
      </c>
      <c r="I13" s="27">
        <f t="shared" ca="1" si="6"/>
        <v>0.27094630451192625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3">
        <v>-0.2399</v>
      </c>
      <c r="B14" s="132">
        <v>0.2183406113537118</v>
      </c>
      <c r="C14" s="32">
        <f t="shared" si="0"/>
        <v>1.2399</v>
      </c>
      <c r="D14" s="41">
        <f t="shared" si="1"/>
        <v>0.83989999999999998</v>
      </c>
      <c r="E14" s="42">
        <f t="shared" si="2"/>
        <v>-4.58</v>
      </c>
      <c r="F14" s="41">
        <f t="shared" ca="1" si="3"/>
        <v>0.21130687217485988</v>
      </c>
      <c r="G14" s="41">
        <f t="shared" ca="1" si="4"/>
        <v>0.78869312782514012</v>
      </c>
      <c r="H14" s="27">
        <f t="shared" ca="1" si="5"/>
        <v>-4.3788612367195938</v>
      </c>
      <c r="I14" s="27">
        <f t="shared" ca="1" si="6"/>
        <v>-0.20113876328040625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3">
        <v>-0.1593</v>
      </c>
      <c r="B15" s="132">
        <v>0.18214936247723132</v>
      </c>
      <c r="C15" s="32">
        <f t="shared" si="0"/>
        <v>1.1593</v>
      </c>
      <c r="D15" s="32">
        <f t="shared" si="1"/>
        <v>0.75929999999999997</v>
      </c>
      <c r="E15" s="40">
        <f t="shared" si="2"/>
        <v>-5.49</v>
      </c>
      <c r="F15" s="32">
        <f t="shared" ca="1" si="3"/>
        <v>0.28699286586780692</v>
      </c>
      <c r="G15" s="32">
        <f t="shared" ca="1" si="4"/>
        <v>0.71300713413219308</v>
      </c>
      <c r="H15" s="35">
        <f t="shared" ca="1" si="5"/>
        <v>-4.9420705682443584</v>
      </c>
      <c r="I15" s="35">
        <f t="shared" ca="1" si="6"/>
        <v>-0.54792943175564179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3">
        <v>-6.4350000000000129E-2</v>
      </c>
      <c r="B16" s="132">
        <v>0.1584786053882726</v>
      </c>
      <c r="C16" s="32">
        <f t="shared" si="0"/>
        <v>1.0643500000000001</v>
      </c>
      <c r="D16" s="41">
        <f t="shared" si="1"/>
        <v>0.66435000000000011</v>
      </c>
      <c r="E16" s="42">
        <f t="shared" si="2"/>
        <v>-6.31</v>
      </c>
      <c r="F16" s="41">
        <f t="shared" ca="1" si="3"/>
        <v>0.37615397134107398</v>
      </c>
      <c r="G16" s="41">
        <f t="shared" ca="1" si="4"/>
        <v>0.62384602865892602</v>
      </c>
      <c r="H16" s="27">
        <f t="shared" ca="1" si="5"/>
        <v>-5.8246131588903713</v>
      </c>
      <c r="I16" s="27">
        <f t="shared" ca="1" si="6"/>
        <v>-0.48538684110962826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3">
        <v>0.10545000000000004</v>
      </c>
      <c r="B17" s="132">
        <v>0.14084507042253522</v>
      </c>
      <c r="C17" s="32">
        <f t="shared" si="0"/>
        <v>0.89454999999999996</v>
      </c>
      <c r="D17" s="41">
        <f t="shared" si="1"/>
        <v>0.49454999999999993</v>
      </c>
      <c r="E17" s="42">
        <f t="shared" si="2"/>
        <v>-7.1</v>
      </c>
      <c r="F17" s="41">
        <f t="shared" ca="1" si="3"/>
        <v>0.53560163547336226</v>
      </c>
      <c r="G17" s="41">
        <f t="shared" ca="1" si="4"/>
        <v>0.46439836452663774</v>
      </c>
      <c r="H17" s="27">
        <f t="shared" ca="1" si="5"/>
        <v>-8.5574510553668972</v>
      </c>
      <c r="I17" s="27">
        <f t="shared" ca="1" si="6"/>
        <v>1.4574510553668976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136"/>
      <c r="D25" s="136"/>
      <c r="E25" s="136"/>
      <c r="F25" s="137"/>
      <c r="G25" s="41"/>
      <c r="H25" s="27" t="str">
        <f t="shared" si="5"/>
        <v/>
      </c>
      <c r="I25" s="27" t="str">
        <f t="shared" si="6"/>
        <v/>
      </c>
      <c r="J25" s="122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7.7048302965569047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33.091583600912841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-3.7439715099208577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0.89967603276971642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F1" workbookViewId="0">
      <selection activeCell="J17" sqref="J17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117</v>
      </c>
      <c r="B3" s="9">
        <v>0.38300000000000001</v>
      </c>
      <c r="C3" s="10">
        <v>3.7000000000000002E-3</v>
      </c>
      <c r="D3" s="11">
        <v>2</v>
      </c>
      <c r="E3" s="12">
        <f ca="1">$L$7/$B$3</f>
        <v>1.3901870100339886</v>
      </c>
      <c r="F3" s="13">
        <f ca="1">(100-(-R7/R6))/100</f>
        <v>0.12453485525300508</v>
      </c>
      <c r="G3" s="13">
        <f ca="1">-1/R7</f>
        <v>-2.1445951740846532</v>
      </c>
      <c r="H3" s="13">
        <f ca="1">L29</f>
        <v>-3.9098153725995339</v>
      </c>
      <c r="I3" s="13">
        <f ca="1">R29</f>
        <v>0.60410982956236237</v>
      </c>
      <c r="J3" s="14">
        <f ca="1">(I3-F3)/(1-F3)</f>
        <v>0.54779448066770509</v>
      </c>
      <c r="K3" s="13">
        <f ca="1">R28</f>
        <v>2.400213938771576</v>
      </c>
      <c r="L3" s="13">
        <f ca="1">K3*(1-F3)</f>
        <v>2.1013036433304126</v>
      </c>
      <c r="M3" s="73">
        <f ca="1">STDEV(INDIRECT("G"&amp;K5):INDIRECT("G"&amp;K6))/STDEV(INDIRECT("E"&amp;K5):INDIRECT("E"&amp;K6))</f>
        <v>0.10128177222554921</v>
      </c>
      <c r="N3" s="15">
        <f ca="1">M3*E3</f>
        <v>0.14080060410117973</v>
      </c>
      <c r="O3" s="14">
        <f ca="1">M3*L7/C3</f>
        <v>14.574765235338333</v>
      </c>
      <c r="P3" s="12">
        <f ca="1">(1-I3)*E3</f>
        <v>0.55036137234254556</v>
      </c>
      <c r="Q3" s="13">
        <f ca="1">(1-I3)*L7/C3</f>
        <v>56.969839353295932</v>
      </c>
      <c r="R3" s="10">
        <f ca="1">((-0.01*D3+L6*L7)/L6-I3*L7)/B3</f>
        <v>0.54754536026052214</v>
      </c>
      <c r="S3" s="13">
        <f ca="1">((-0.01*D3+L6*L7)/L6-I3*L7)/C3</f>
        <v>56.678344048589189</v>
      </c>
      <c r="T3" s="73">
        <f ca="1">STDEV(INDIRECT("G"&amp;K7):INDIRECT("G"&amp;K8))/STDEV(INDIRECT("E"&amp;K7):INDIRECT("E"&amp;K8))</f>
        <v>8.2736429551788421E-2</v>
      </c>
      <c r="U3" s="10">
        <f ca="1">T3*E3</f>
        <v>0.11501910961948848</v>
      </c>
      <c r="V3" s="14">
        <f ca="1">T3*L7/C3</f>
        <v>11.906032157909213</v>
      </c>
      <c r="W3" s="12">
        <f ca="1">-G3*L7*(1-F3)/293.15/8.3144621/B3*1000</f>
        <v>1.0708616209843533</v>
      </c>
      <c r="X3" s="81"/>
      <c r="Y3" s="82"/>
      <c r="Z3" s="16"/>
      <c r="AA3" s="7">
        <f ca="1">L7*M3/(C3*18.01528)</f>
        <v>0.80902240960664129</v>
      </c>
      <c r="AB3" s="7">
        <f ca="1">L7*T3/(C3*18.01528)</f>
        <v>0.66088521288091062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0.27885000000000004</v>
      </c>
      <c r="B5" s="130">
        <v>0.27777777777777779</v>
      </c>
      <c r="C5" s="36">
        <f t="shared" ref="C5:C25" si="0">IF(OR(ISBLANK(A5),J5="x"),"",-(A5-1))</f>
        <v>0.72114999999999996</v>
      </c>
      <c r="D5" s="38">
        <f t="shared" ref="D5:D25" si="1">IF(OR(ISBLANK(A5),J5="x"),"",-(A5-1)-$B$3)</f>
        <v>0.33814999999999995</v>
      </c>
      <c r="E5" s="39">
        <f t="shared" ref="E5:E25" si="2">IF(OR(ISBLANK(A5),J5="x"),"",-1/B5)</f>
        <v>-3.5999999999999996</v>
      </c>
      <c r="F5" s="38">
        <f t="shared" ref="F5:F25" ca="1" si="3">IF(OR(ISBLANK(A5),J5="x"),"",1-(D5/$L$7))</f>
        <v>0.36490690392641933</v>
      </c>
      <c r="G5" s="38">
        <f ca="1">IF(OR(ISBLANK(A5),J5="x"),"",-(F5-1))</f>
        <v>0.63509309607358067</v>
      </c>
      <c r="H5" s="74">
        <f ca="1">IF(OR(ISBLANK(A5),J5="x"),"",-1/($R$7+$R$6*F5*100))</f>
        <v>-3.6773832530568042</v>
      </c>
      <c r="I5" s="74">
        <f ca="1">IF(OR(ISBLANK(A5),J5="x"),"",E5-H5)</f>
        <v>7.7383253056804602E-2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0.28380000000000005</v>
      </c>
      <c r="B6" s="130">
        <v>0.27027027027027023</v>
      </c>
      <c r="C6" s="36">
        <f t="shared" si="0"/>
        <v>0.71619999999999995</v>
      </c>
      <c r="D6" s="38">
        <f t="shared" si="1"/>
        <v>0.33319999999999994</v>
      </c>
      <c r="E6" s="39">
        <f t="shared" si="2"/>
        <v>-3.7000000000000006</v>
      </c>
      <c r="F6" s="38">
        <f t="shared" ca="1" si="3"/>
        <v>0.37420369773261253</v>
      </c>
      <c r="G6" s="38">
        <f t="shared" ref="G6:G24" ca="1" si="4">IF(OR(ISBLANK(A6),J6="x"),"",-(F6-1))</f>
        <v>0.62579630226738747</v>
      </c>
      <c r="H6" s="74">
        <f t="shared" ref="H6:H25" ca="1" si="5">IF(OR(ISBLANK(A6),J6="x"),"",-1/($R$7+$R$6*F6*100))</f>
        <v>-3.7455869301072684</v>
      </c>
      <c r="I6" s="74">
        <f t="shared" ref="I6:I25" ca="1" si="6">IF(OR(ISBLANK(A6),J6="x"),"",E6-H6)</f>
        <v>4.5586930107267776E-2</v>
      </c>
      <c r="J6" s="25"/>
      <c r="K6" s="109" t="s">
        <v>108</v>
      </c>
      <c r="L6" s="31">
        <f ca="1">STDEV(INDIRECT("E"&amp;K5):INDIRECT("E"&amp;K6))/STDEV(INDIRECT("D"&amp;K5):INDIRECT("D"&amp;K6))</f>
        <v>18.543713459957925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-5.3261797072703598E-3</v>
      </c>
      <c r="S6" s="7" t="s">
        <v>50</v>
      </c>
      <c r="U6" s="7"/>
    </row>
    <row r="7" spans="1:28" ht="17.25" customHeight="1">
      <c r="A7" s="131">
        <v>0.29015000000000002</v>
      </c>
      <c r="B7" s="130">
        <v>0.26246719160104987</v>
      </c>
      <c r="C7" s="36">
        <f t="shared" si="0"/>
        <v>0.70984999999999998</v>
      </c>
      <c r="D7" s="38">
        <f t="shared" si="1"/>
        <v>0.32684999999999997</v>
      </c>
      <c r="E7" s="39">
        <f t="shared" si="2"/>
        <v>-3.81</v>
      </c>
      <c r="F7" s="38">
        <f t="shared" ca="1" si="3"/>
        <v>0.38612988776681989</v>
      </c>
      <c r="G7" s="38">
        <f t="shared" ca="1" si="4"/>
        <v>0.61387011223318011</v>
      </c>
      <c r="H7" s="74">
        <f t="shared" ca="1" si="5"/>
        <v>-3.8368752255670664</v>
      </c>
      <c r="I7" s="74">
        <f t="shared" ca="1" si="6"/>
        <v>2.6875225567066341E-2</v>
      </c>
      <c r="J7" s="25"/>
      <c r="K7" s="110" t="s">
        <v>102</v>
      </c>
      <c r="L7" s="34">
        <f ca="1">AVERAGE(INDIRECT("D"&amp;K5):INDIRECT("D"&amp;K6))-(1/L6)*AVERAGE(INDIRECT("E"&amp;K5):INDIRECT("E"&amp;K6))</f>
        <v>0.5324416248430176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0.46628846883739528</v>
      </c>
      <c r="S7" s="21" t="s">
        <v>71</v>
      </c>
      <c r="U7" s="21"/>
    </row>
    <row r="8" spans="1:28" ht="17.25" customHeight="1">
      <c r="A8" s="131">
        <v>0.29584999999999995</v>
      </c>
      <c r="B8" s="130">
        <v>0.25316455696202528</v>
      </c>
      <c r="C8" s="36">
        <f t="shared" si="0"/>
        <v>0.70415000000000005</v>
      </c>
      <c r="D8" s="38">
        <f t="shared" si="1"/>
        <v>0.32115000000000005</v>
      </c>
      <c r="E8" s="39">
        <f t="shared" si="2"/>
        <v>-3.9500000000000006</v>
      </c>
      <c r="F8" s="38">
        <f t="shared" ca="1" si="3"/>
        <v>0.39683528669516344</v>
      </c>
      <c r="G8" s="38">
        <f t="shared" ca="1" si="4"/>
        <v>0.60316471330483656</v>
      </c>
      <c r="H8" s="71">
        <f t="shared" ca="1" si="5"/>
        <v>-3.9226936909991279</v>
      </c>
      <c r="I8" s="71">
        <f t="shared" ca="1" si="6"/>
        <v>-2.7306309000872719E-2</v>
      </c>
      <c r="J8" s="25"/>
      <c r="K8" s="110" t="s">
        <v>99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0.30364999999999998</v>
      </c>
      <c r="B9" s="130">
        <v>0.24875621890547267</v>
      </c>
      <c r="C9" s="36">
        <f t="shared" si="0"/>
        <v>0.69635000000000002</v>
      </c>
      <c r="D9" s="38">
        <f t="shared" si="1"/>
        <v>0.31335000000000002</v>
      </c>
      <c r="E9" s="39">
        <f t="shared" si="2"/>
        <v>-4.0199999999999996</v>
      </c>
      <c r="F9" s="38">
        <f t="shared" ca="1" si="3"/>
        <v>0.41148477996552857</v>
      </c>
      <c r="G9" s="38">
        <f t="shared" ca="1" si="4"/>
        <v>0.58851522003447143</v>
      </c>
      <c r="H9" s="71">
        <f t="shared" ca="1" si="5"/>
        <v>-4.0465469382266512</v>
      </c>
      <c r="I9" s="71">
        <f t="shared" ca="1" si="6"/>
        <v>2.6546938226651662E-2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0.31519999999999992</v>
      </c>
      <c r="B10" s="130">
        <v>0.23529411764705882</v>
      </c>
      <c r="C10" s="83">
        <f t="shared" si="0"/>
        <v>0.68480000000000008</v>
      </c>
      <c r="D10" s="83">
        <f t="shared" si="1"/>
        <v>0.30180000000000007</v>
      </c>
      <c r="E10" s="84">
        <f t="shared" si="2"/>
        <v>-4.25</v>
      </c>
      <c r="F10" s="83">
        <f t="shared" ca="1" si="3"/>
        <v>0.43317729884664591</v>
      </c>
      <c r="G10" s="83">
        <f t="shared" ca="1" si="4"/>
        <v>0.56682270115335409</v>
      </c>
      <c r="H10" s="85">
        <f t="shared" ca="1" si="5"/>
        <v>-4.2450145123968595</v>
      </c>
      <c r="I10" s="85">
        <f t="shared" ca="1" si="6"/>
        <v>-4.9854876031405482E-3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0.33535000000000004</v>
      </c>
      <c r="B11" s="130">
        <v>0.2178649237472767</v>
      </c>
      <c r="C11" s="83">
        <f t="shared" si="0"/>
        <v>0.66464999999999996</v>
      </c>
      <c r="D11" s="83">
        <f t="shared" si="1"/>
        <v>0.28164999999999996</v>
      </c>
      <c r="E11" s="84">
        <f t="shared" si="2"/>
        <v>-4.59</v>
      </c>
      <c r="F11" s="83">
        <f t="shared" ca="1" si="3"/>
        <v>0.47102182312842233</v>
      </c>
      <c r="G11" s="83">
        <f t="shared" ca="1" si="4"/>
        <v>0.52897817687157767</v>
      </c>
      <c r="H11" s="121">
        <f t="shared" ca="1" si="5"/>
        <v>-4.6422285253467495</v>
      </c>
      <c r="I11" s="121">
        <f ca="1">IF(OR(ISBLANK(A11),J11="x"),"",E11-H11)</f>
        <v>5.2228525346749599E-2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0.34794999999999998</v>
      </c>
      <c r="B12" s="130">
        <v>0.20040080160320639</v>
      </c>
      <c r="C12" s="32">
        <f t="shared" si="0"/>
        <v>0.65205000000000002</v>
      </c>
      <c r="D12" s="41">
        <f t="shared" si="1"/>
        <v>0.26905000000000001</v>
      </c>
      <c r="E12" s="42">
        <f t="shared" si="2"/>
        <v>-4.99</v>
      </c>
      <c r="F12" s="41">
        <f t="shared" ca="1" si="3"/>
        <v>0.4946863891805503</v>
      </c>
      <c r="G12" s="41">
        <f t="shared" ca="1" si="4"/>
        <v>0.5053136108194497</v>
      </c>
      <c r="H12" s="27">
        <f t="shared" ca="1" si="5"/>
        <v>-4.9307328653636153</v>
      </c>
      <c r="I12" s="27">
        <f t="shared" ca="1" si="6"/>
        <v>-5.9267134636384888E-2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0.37870000000000004</v>
      </c>
      <c r="B13" s="130">
        <v>0.17241379310344829</v>
      </c>
      <c r="C13" s="32">
        <f t="shared" si="0"/>
        <v>0.62129999999999996</v>
      </c>
      <c r="D13" s="41">
        <f t="shared" si="1"/>
        <v>0.23829999999999996</v>
      </c>
      <c r="E13" s="42">
        <f t="shared" si="2"/>
        <v>-5.8</v>
      </c>
      <c r="F13" s="41">
        <f t="shared" ca="1" si="3"/>
        <v>0.5524391991887202</v>
      </c>
      <c r="G13" s="41">
        <f t="shared" ca="1" si="4"/>
        <v>0.4475608008112798</v>
      </c>
      <c r="H13" s="27">
        <f t="shared" ca="1" si="5"/>
        <v>-5.8122833485058809</v>
      </c>
      <c r="I13" s="27">
        <f t="shared" ca="1" si="6"/>
        <v>1.2283348505881087E-2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/>
      <c r="B14" s="130"/>
      <c r="C14" s="32" t="str">
        <f t="shared" si="0"/>
        <v/>
      </c>
      <c r="D14" s="41" t="str">
        <f t="shared" si="1"/>
        <v/>
      </c>
      <c r="E14" s="42" t="str">
        <f t="shared" si="2"/>
        <v/>
      </c>
      <c r="F14" s="41" t="str">
        <f t="shared" si="3"/>
        <v/>
      </c>
      <c r="G14" s="41" t="str">
        <f t="shared" si="4"/>
        <v/>
      </c>
      <c r="H14" s="27" t="str">
        <f t="shared" si="5"/>
        <v/>
      </c>
      <c r="I14" s="27" t="str">
        <f t="shared" si="6"/>
        <v/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/>
      <c r="B15" s="130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/>
      <c r="B16" s="130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/>
      <c r="B17" s="13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0.31909110407584934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2.400213938771576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-3.9098153725995339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0.60410982956236237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J11" workbookViewId="0">
      <selection activeCell="AA3" sqref="AA3:AB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119</v>
      </c>
      <c r="B3" s="9">
        <v>0.4758</v>
      </c>
      <c r="C3" s="10">
        <v>3.3E-3</v>
      </c>
      <c r="D3" s="11">
        <v>2</v>
      </c>
      <c r="E3" s="12">
        <f ca="1">$L$7/$B$3</f>
        <v>1.0916075798709122</v>
      </c>
      <c r="F3" s="13">
        <f ca="1">(100-(-R7/R6))/100</f>
        <v>0.13049421222599519</v>
      </c>
      <c r="G3" s="13">
        <f ca="1">-1/R7</f>
        <v>-2.9662458720868785</v>
      </c>
      <c r="H3" s="13">
        <f ca="1">L29</f>
        <v>-4.8167272349205437</v>
      </c>
      <c r="I3" s="13">
        <f ca="1">R29</f>
        <v>0.66434419245585208</v>
      </c>
      <c r="J3" s="14">
        <f ca="1">(I3-F3)/(1-F3)</f>
        <v>0.61396943842840879</v>
      </c>
      <c r="K3" s="13">
        <f ca="1">R28</f>
        <v>7.1228127588718841</v>
      </c>
      <c r="L3" s="13">
        <f ca="1">K3*(1-F3)</f>
        <v>6.1933269190696301</v>
      </c>
      <c r="M3" s="73">
        <f ca="1">STDEV(INDIRECT("G"&amp;K5):INDIRECT("G"&amp;K6))/STDEV(INDIRECT("E"&amp;K5):INDIRECT("E"&amp;K6))</f>
        <v>7.0075074730890682E-2</v>
      </c>
      <c r="N3" s="15">
        <f ca="1">M3*E3</f>
        <v>7.6494482736260888E-2</v>
      </c>
      <c r="O3" s="14">
        <f ca="1">M3*L7/C3</f>
        <v>11.029113601791797</v>
      </c>
      <c r="P3" s="12">
        <f ca="1">(1-I3)*E3</f>
        <v>0.36640442374288396</v>
      </c>
      <c r="Q3" s="13">
        <f ca="1">(1-I3)*L7/C3</f>
        <v>52.82885600511036</v>
      </c>
      <c r="R3" s="10">
        <f ca="1">((-0.01*D3+L6*L7)/L6-I3*L7)/B3</f>
        <v>0.36487453408815895</v>
      </c>
      <c r="S3" s="13">
        <f ca="1">((-0.01*D3+L6*L7)/L6-I3*L7)/C3</f>
        <v>52.608273733074554</v>
      </c>
      <c r="T3" s="73">
        <f ca="1">STDEV(INDIRECT("G"&amp;K7):INDIRECT("G"&amp;K8))/STDEV(INDIRECT("E"&amp;K7):INDIRECT("E"&amp;K8))</f>
        <v>8.9457887538747227E-2</v>
      </c>
      <c r="U3" s="10">
        <f ca="1">T3*E3</f>
        <v>9.7652908116536097E-2</v>
      </c>
      <c r="V3" s="14">
        <f ca="1">T3*L7/C3</f>
        <v>14.079773842984205</v>
      </c>
      <c r="W3" s="12">
        <f ca="1">-G3*L7*(1-F3)/293.15/8.3144621/B3*1000</f>
        <v>1.1551067192828344</v>
      </c>
      <c r="X3" s="81"/>
      <c r="Y3" s="82"/>
      <c r="Z3" s="16"/>
      <c r="AA3" s="7">
        <f ca="1">L7*M3/(C3*18.01528)</f>
        <v>0.61220883615418675</v>
      </c>
      <c r="AB3" s="7">
        <f ca="1">L7*T3/(C3*18.01528)</f>
        <v>0.78154621204800612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0.15634999999999999</v>
      </c>
      <c r="B5" s="130">
        <v>0.2386634844868735</v>
      </c>
      <c r="C5" s="36">
        <f t="shared" ref="C5:C25" si="0">IF(OR(ISBLANK(A5),J5="x"),"",-(A5-1))</f>
        <v>0.84365000000000001</v>
      </c>
      <c r="D5" s="38">
        <f t="shared" ref="D5:D25" si="1">IF(OR(ISBLANK(A5),J5="x"),"",-(A5-1)-$B$3)</f>
        <v>0.36785000000000001</v>
      </c>
      <c r="E5" s="39">
        <f t="shared" ref="E5:E25" si="2">IF(OR(ISBLANK(A5),J5="x"),"",-1/B5)</f>
        <v>-4.1900000000000004</v>
      </c>
      <c r="F5" s="38">
        <f t="shared" ref="F5:F25" ca="1" si="3">IF(OR(ISBLANK(A5),J5="x"),"",1-(D5/$L$7))</f>
        <v>0.29176109455321653</v>
      </c>
      <c r="G5" s="38">
        <f ca="1">IF(OR(ISBLANK(A5),J5="x"),"",-(F5-1))</f>
        <v>0.70823890544678347</v>
      </c>
      <c r="H5" s="74">
        <f ca="1">IF(OR(ISBLANK(A5),J5="x"),"",-1/($R$7+$R$6*F5*100))</f>
        <v>-4.4642001631586563</v>
      </c>
      <c r="I5" s="74">
        <f ca="1">IF(OR(ISBLANK(A5),J5="x"),"",E5-H5)</f>
        <v>0.27420016315865592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0.16554999999999997</v>
      </c>
      <c r="B6" s="130">
        <v>0.22988505747126439</v>
      </c>
      <c r="C6" s="36">
        <f t="shared" si="0"/>
        <v>0.83445000000000003</v>
      </c>
      <c r="D6" s="38">
        <f t="shared" si="1"/>
        <v>0.35865000000000002</v>
      </c>
      <c r="E6" s="39">
        <f t="shared" si="2"/>
        <v>-4.3499999999999996</v>
      </c>
      <c r="F6" s="38">
        <f t="shared" ca="1" si="3"/>
        <v>0.30947428724075332</v>
      </c>
      <c r="G6" s="38">
        <f t="shared" ref="G6:G24" ca="1" si="4">IF(OR(ISBLANK(A6),J6="x"),"",-(F6-1))</f>
        <v>0.69052571275924668</v>
      </c>
      <c r="H6" s="74">
        <f t="shared" ref="H6:H25" ca="1" si="5">IF(OR(ISBLANK(A6),J6="x"),"",-1/($R$7+$R$6*F6*100))</f>
        <v>-4.6053980022274743</v>
      </c>
      <c r="I6" s="74">
        <f t="shared" ref="I6:I25" ca="1" si="6">IF(OR(ISBLANK(A6),J6="x"),"",E6-H6)</f>
        <v>0.25539800222747466</v>
      </c>
      <c r="J6" s="25"/>
      <c r="K6" s="109" t="s">
        <v>108</v>
      </c>
      <c r="L6" s="31">
        <f ca="1">STDEV(INDIRECT("E"&amp;K5):INDIRECT("E"&amp;K6))/STDEV(INDIRECT("D"&amp;K5):INDIRECT("D"&amp;K6))</f>
        <v>27.475490231696696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-3.8772193898803957E-3</v>
      </c>
      <c r="S6" s="7" t="s">
        <v>50</v>
      </c>
      <c r="U6" s="7"/>
    </row>
    <row r="7" spans="1:28" ht="17.25" customHeight="1">
      <c r="A7" s="131">
        <v>0.16859999999999997</v>
      </c>
      <c r="B7" s="130">
        <v>0.22026431718061673</v>
      </c>
      <c r="C7" s="36">
        <f t="shared" si="0"/>
        <v>0.83140000000000003</v>
      </c>
      <c r="D7" s="38">
        <f t="shared" si="1"/>
        <v>0.35560000000000003</v>
      </c>
      <c r="E7" s="39">
        <f t="shared" si="2"/>
        <v>-4.54</v>
      </c>
      <c r="F7" s="38">
        <f t="shared" ca="1" si="3"/>
        <v>0.31534659568607804</v>
      </c>
      <c r="G7" s="38">
        <f t="shared" ca="1" si="4"/>
        <v>0.68465340431392196</v>
      </c>
      <c r="H7" s="74">
        <f t="shared" ca="1" si="5"/>
        <v>-4.6542004365616698</v>
      </c>
      <c r="I7" s="74">
        <f t="shared" ca="1" si="6"/>
        <v>0.11420043656166978</v>
      </c>
      <c r="J7" s="25"/>
      <c r="K7" s="110" t="s">
        <v>102</v>
      </c>
      <c r="L7" s="34">
        <f ca="1">AVERAGE(INDIRECT("D"&amp;K5):INDIRECT("D"&amp;K6))-(1/L6)*AVERAGE(INDIRECT("E"&amp;K5):INDIRECT("E"&amp;K6))</f>
        <v>0.51938688650258003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0.33712646999705997</v>
      </c>
      <c r="S7" s="21" t="s">
        <v>71</v>
      </c>
      <c r="U7" s="21"/>
    </row>
    <row r="8" spans="1:28" ht="17.25" customHeight="1">
      <c r="A8" s="131">
        <v>0.17984999999999995</v>
      </c>
      <c r="B8" s="130">
        <v>0.2061855670103093</v>
      </c>
      <c r="C8" s="36">
        <f t="shared" si="0"/>
        <v>0.82015000000000005</v>
      </c>
      <c r="D8" s="38">
        <f t="shared" si="1"/>
        <v>0.34435000000000004</v>
      </c>
      <c r="E8" s="39">
        <f t="shared" si="2"/>
        <v>-4.8499999999999996</v>
      </c>
      <c r="F8" s="38">
        <f t="shared" ca="1" si="3"/>
        <v>0.33700674978768552</v>
      </c>
      <c r="G8" s="38">
        <f t="shared" ca="1" si="4"/>
        <v>0.66299325021231448</v>
      </c>
      <c r="H8" s="71">
        <f t="shared" ca="1" si="5"/>
        <v>-4.8435166446376829</v>
      </c>
      <c r="I8" s="71">
        <f t="shared" ca="1" si="6"/>
        <v>-6.4833553623167006E-3</v>
      </c>
      <c r="J8" s="25"/>
      <c r="K8" s="110" t="s">
        <v>94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0.18940000000000001</v>
      </c>
      <c r="B9" s="130">
        <v>0.20040080160320639</v>
      </c>
      <c r="C9" s="36">
        <f t="shared" si="0"/>
        <v>0.81059999999999999</v>
      </c>
      <c r="D9" s="38">
        <f t="shared" si="1"/>
        <v>0.33479999999999999</v>
      </c>
      <c r="E9" s="39">
        <f t="shared" si="2"/>
        <v>-4.99</v>
      </c>
      <c r="F9" s="38">
        <f t="shared" ca="1" si="3"/>
        <v>0.35539381393616132</v>
      </c>
      <c r="G9" s="38">
        <f t="shared" ca="1" si="4"/>
        <v>0.64460618606383868</v>
      </c>
      <c r="H9" s="71">
        <f t="shared" ca="1" si="5"/>
        <v>-5.0167435986499482</v>
      </c>
      <c r="I9" s="71">
        <f t="shared" ca="1" si="6"/>
        <v>2.6743598649948019E-2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0.20255000000000001</v>
      </c>
      <c r="B10" s="130">
        <v>0.18867924528301888</v>
      </c>
      <c r="C10" s="83">
        <f t="shared" si="0"/>
        <v>0.79744999999999999</v>
      </c>
      <c r="D10" s="83">
        <f t="shared" si="1"/>
        <v>0.32164999999999999</v>
      </c>
      <c r="E10" s="84">
        <f t="shared" si="2"/>
        <v>-5.3</v>
      </c>
      <c r="F10" s="83">
        <f t="shared" ca="1" si="3"/>
        <v>0.38071212739715132</v>
      </c>
      <c r="G10" s="83">
        <f t="shared" ca="1" si="4"/>
        <v>0.61928787260284868</v>
      </c>
      <c r="H10" s="85">
        <f t="shared" ca="1" si="5"/>
        <v>-5.2765986198589117</v>
      </c>
      <c r="I10" s="85">
        <f t="shared" ca="1" si="6"/>
        <v>-2.3401380141088168E-2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0.22045000000000003</v>
      </c>
      <c r="B11" s="130">
        <v>0.17543859649122806</v>
      </c>
      <c r="C11" s="83">
        <f t="shared" si="0"/>
        <v>0.77954999999999997</v>
      </c>
      <c r="D11" s="83">
        <f t="shared" si="1"/>
        <v>0.30374999999999996</v>
      </c>
      <c r="E11" s="84">
        <f t="shared" si="2"/>
        <v>-5.7</v>
      </c>
      <c r="F11" s="83">
        <f t="shared" ca="1" si="3"/>
        <v>0.41517583925659796</v>
      </c>
      <c r="G11" s="83">
        <f t="shared" ca="1" si="4"/>
        <v>0.58482416074340204</v>
      </c>
      <c r="H11" s="121">
        <f t="shared" ca="1" si="5"/>
        <v>-5.6768609733009381</v>
      </c>
      <c r="I11" s="121">
        <f ca="1">IF(OR(ISBLANK(A11),J11="x"),"",E11-H11)</f>
        <v>-2.3139026699062093E-2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0.23229999999999995</v>
      </c>
      <c r="B12" s="130">
        <v>0.16806722689075629</v>
      </c>
      <c r="C12" s="32">
        <f t="shared" si="0"/>
        <v>0.76770000000000005</v>
      </c>
      <c r="D12" s="41">
        <f t="shared" si="1"/>
        <v>0.29190000000000005</v>
      </c>
      <c r="E12" s="42">
        <f t="shared" si="2"/>
        <v>-5.95</v>
      </c>
      <c r="F12" s="41">
        <f t="shared" ca="1" si="3"/>
        <v>0.4379912015769577</v>
      </c>
      <c r="G12" s="41">
        <f t="shared" ca="1" si="4"/>
        <v>0.5620087984230423</v>
      </c>
      <c r="H12" s="27">
        <f t="shared" ca="1" si="5"/>
        <v>-5.9770122175256857</v>
      </c>
      <c r="I12" s="27">
        <f t="shared" ca="1" si="6"/>
        <v>2.70122175256855E-2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/>
      <c r="B13" s="130"/>
      <c r="C13" s="32" t="str">
        <f t="shared" si="0"/>
        <v/>
      </c>
      <c r="D13" s="41" t="str">
        <f t="shared" si="1"/>
        <v/>
      </c>
      <c r="E13" s="42" t="str">
        <f t="shared" si="2"/>
        <v/>
      </c>
      <c r="F13" s="41" t="str">
        <f t="shared" si="3"/>
        <v/>
      </c>
      <c r="G13" s="41" t="str">
        <f t="shared" si="4"/>
        <v/>
      </c>
      <c r="H13" s="27" t="str">
        <f t="shared" si="5"/>
        <v/>
      </c>
      <c r="I13" s="27" t="str">
        <f t="shared" si="6"/>
        <v/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/>
      <c r="B14" s="130"/>
      <c r="C14" s="32" t="str">
        <f t="shared" si="0"/>
        <v/>
      </c>
      <c r="D14" s="41" t="str">
        <f t="shared" si="1"/>
        <v/>
      </c>
      <c r="E14" s="42" t="str">
        <f t="shared" si="2"/>
        <v/>
      </c>
      <c r="F14" s="41" t="str">
        <f t="shared" si="3"/>
        <v/>
      </c>
      <c r="G14" s="41" t="str">
        <f t="shared" si="4"/>
        <v/>
      </c>
      <c r="H14" s="27" t="str">
        <f t="shared" si="5"/>
        <v/>
      </c>
      <c r="I14" s="27" t="str">
        <f t="shared" si="6"/>
        <v/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/>
      <c r="B15" s="130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/>
      <c r="B16" s="130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/>
      <c r="B17" s="13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0.88630723849974369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7.1228127588718841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-4.8167272349205437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0.66434419245585208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G5" sqref="G5:G14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120</v>
      </c>
      <c r="B3" s="9">
        <v>0.3765</v>
      </c>
      <c r="C3" s="10">
        <v>3.0999999999999999E-3</v>
      </c>
      <c r="D3" s="11">
        <v>2</v>
      </c>
      <c r="E3" s="12">
        <f ca="1">$L$7/$B$3</f>
        <v>0.99990876752651403</v>
      </c>
      <c r="F3" s="13">
        <f ca="1">(100-(-R7/R6))/100</f>
        <v>9.4355220592001535E-2</v>
      </c>
      <c r="G3" s="13">
        <f ca="1">-1/R7</f>
        <v>-3.4276335857522793</v>
      </c>
      <c r="H3" s="13">
        <f ca="1">L29</f>
        <v>-4.4335880151785068</v>
      </c>
      <c r="I3" s="13">
        <f ca="1">R29</f>
        <v>0.79396447684849125</v>
      </c>
      <c r="J3" s="14">
        <f ca="1">(I3-F3)/(1-F3)</f>
        <v>0.77249852498880411</v>
      </c>
      <c r="K3" s="13">
        <f ca="1">R28</f>
        <v>15.979475420616792</v>
      </c>
      <c r="L3" s="13">
        <f ca="1">K3*(1-F3)</f>
        <v>14.471728492360029</v>
      </c>
      <c r="M3" s="73">
        <f ca="1">STDEV(INDIRECT("G"&amp;K5):INDIRECT("G"&amp;K6))/STDEV(INDIRECT("E"&amp;K5):INDIRECT("E"&amp;K6))</f>
        <v>4.658076122987672E-2</v>
      </c>
      <c r="N3" s="15">
        <f ca="1">M3*E3</f>
        <v>4.657651155181286E-2</v>
      </c>
      <c r="O3" s="14">
        <f ca="1">M3*L7/C3</f>
        <v>5.6567924513734003</v>
      </c>
      <c r="P3" s="12">
        <f ca="1">(1-I3)*E3</f>
        <v>0.20601672602110566</v>
      </c>
      <c r="Q3" s="13">
        <f ca="1">(1-I3)*L7/C3</f>
        <v>25.021063660305252</v>
      </c>
      <c r="R3" s="10">
        <f ca="1">((-0.01*D3+L6*L7)/L6-I3*L7)/B3</f>
        <v>0.20508519579006942</v>
      </c>
      <c r="S3" s="13">
        <f ca="1">((-0.01*D3+L6*L7)/L6-I3*L7)/C3</f>
        <v>24.907927811277787</v>
      </c>
      <c r="T3" s="73">
        <f ca="1">STDEV(INDIRECT("G"&amp;K7):INDIRECT("G"&amp;K8))/STDEV(INDIRECT("E"&amp;K7):INDIRECT("E"&amp;K8))</f>
        <v>0.12360975855849396</v>
      </c>
      <c r="U3" s="10">
        <f ca="1">T3*E3</f>
        <v>0.12359848133447367</v>
      </c>
      <c r="V3" s="14">
        <f ca="1">T3*L7/C3</f>
        <v>15.011234910461075</v>
      </c>
      <c r="W3" s="12">
        <f ca="1">-G3*L7*(1-F3)/293.15/8.3144621/B3*1000</f>
        <v>1.2734696453703711</v>
      </c>
      <c r="X3" s="81"/>
      <c r="Y3" s="82"/>
      <c r="Z3" s="16"/>
      <c r="AA3" s="7">
        <f ca="1">L7*M3/(C3*18.01528)</f>
        <v>0.31399969644509551</v>
      </c>
      <c r="AB3" s="7">
        <f ca="1">L7*T3/(C3*18.01528)</f>
        <v>0.83325015822463344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0.29994999999999994</v>
      </c>
      <c r="B5" s="130">
        <v>0.34482758620689657</v>
      </c>
      <c r="C5" s="36">
        <f t="shared" ref="C5:C25" si="0">IF(OR(ISBLANK(A5),J5="x"),"",-(A5-1))</f>
        <v>0.70005000000000006</v>
      </c>
      <c r="D5" s="38">
        <f t="shared" ref="D5:D25" si="1">IF(OR(ISBLANK(A5),J5="x"),"",-(A5-1)-$B$3)</f>
        <v>0.32355000000000006</v>
      </c>
      <c r="E5" s="39">
        <f t="shared" ref="E5:E25" si="2">IF(OR(ISBLANK(A5),J5="x"),"",-1/B5)</f>
        <v>-2.9</v>
      </c>
      <c r="F5" s="38">
        <f t="shared" ref="F5:F25" ca="1" si="3">IF(OR(ISBLANK(A5),J5="x"),"",1-(D5/$L$7))</f>
        <v>0.1405590412747233</v>
      </c>
      <c r="G5" s="38">
        <f ca="1">IF(OR(ISBLANK(A5),J5="x"),"",-(F5-1))</f>
        <v>0.8594409587252767</v>
      </c>
      <c r="H5" s="74">
        <f ca="1">IF(OR(ISBLANK(A5),J5="x"),"",-1/($R$7+$R$6*F5*100))</f>
        <v>-4.0573471807669828</v>
      </c>
      <c r="I5" s="74">
        <f ca="1">IF(OR(ISBLANK(A5),J5="x"),"",E5-H5)</f>
        <v>1.1573471807669828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0.30905000000000005</v>
      </c>
      <c r="B6" s="130">
        <v>0.26954177897574122</v>
      </c>
      <c r="C6" s="36">
        <f t="shared" si="0"/>
        <v>0.69094999999999995</v>
      </c>
      <c r="D6" s="38">
        <f t="shared" si="1"/>
        <v>0.31444999999999995</v>
      </c>
      <c r="E6" s="39">
        <f t="shared" si="2"/>
        <v>-3.7100000000000004</v>
      </c>
      <c r="F6" s="38">
        <f t="shared" ca="1" si="3"/>
        <v>0.16473123328337769</v>
      </c>
      <c r="G6" s="38">
        <f t="shared" ref="G6:G24" ca="1" si="4">IF(OR(ISBLANK(A6),J6="x"),"",-(F6-1))</f>
        <v>0.83526876671662231</v>
      </c>
      <c r="H6" s="74">
        <f t="shared" ref="H6:H25" ca="1" si="5">IF(OR(ISBLANK(A6),J6="x"),"",-1/($R$7+$R$6*F6*100))</f>
        <v>-4.1897175168369021</v>
      </c>
      <c r="I6" s="74">
        <f t="shared" ref="I6:I25" ca="1" si="6">IF(OR(ISBLANK(A6),J6="x"),"",E6-H6)</f>
        <v>0.47971751683690167</v>
      </c>
      <c r="J6" s="25"/>
      <c r="K6" s="109" t="s">
        <v>102</v>
      </c>
      <c r="L6" s="31">
        <f ca="1">STDEV(INDIRECT("E"&amp;K5):INDIRECT("E"&amp;K6))/STDEV(INDIRECT("D"&amp;K5):INDIRECT("D"&amp;K6))</f>
        <v>57.02536338998469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-3.2214227575435494E-3</v>
      </c>
      <c r="S6" s="7" t="s">
        <v>50</v>
      </c>
      <c r="U6" s="7"/>
    </row>
    <row r="7" spans="1:28" ht="17.25" customHeight="1">
      <c r="A7" s="131">
        <v>0.31564999999999999</v>
      </c>
      <c r="B7" s="130">
        <v>0.25</v>
      </c>
      <c r="C7" s="36">
        <f t="shared" si="0"/>
        <v>0.68435000000000001</v>
      </c>
      <c r="D7" s="38">
        <f t="shared" si="1"/>
        <v>0.30785000000000001</v>
      </c>
      <c r="E7" s="39">
        <f t="shared" si="2"/>
        <v>-4</v>
      </c>
      <c r="F7" s="38">
        <f t="shared" ca="1" si="3"/>
        <v>0.18226271320174203</v>
      </c>
      <c r="G7" s="38">
        <f t="shared" ca="1" si="4"/>
        <v>0.81773728679825797</v>
      </c>
      <c r="H7" s="74">
        <f t="shared" ca="1" si="5"/>
        <v>-4.2912571484388584</v>
      </c>
      <c r="I7" s="74">
        <f t="shared" ca="1" si="6"/>
        <v>0.29125714843885842</v>
      </c>
      <c r="J7" s="25"/>
      <c r="K7" s="110" t="s">
        <v>118</v>
      </c>
      <c r="L7" s="34">
        <f ca="1">AVERAGE(INDIRECT("D"&amp;K5):INDIRECT("D"&amp;K6))-(1/L6)*AVERAGE(INDIRECT("E"&amp;K5):INDIRECT("E"&amp;K6))</f>
        <v>0.37646565097373252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0.29174647026354339</v>
      </c>
      <c r="S7" s="21" t="s">
        <v>71</v>
      </c>
      <c r="U7" s="21"/>
    </row>
    <row r="8" spans="1:28" ht="17.25" customHeight="1">
      <c r="A8" s="131">
        <v>0.32494999999999996</v>
      </c>
      <c r="B8" s="130">
        <v>0.23255813953488372</v>
      </c>
      <c r="C8" s="36">
        <f t="shared" si="0"/>
        <v>0.67505000000000004</v>
      </c>
      <c r="D8" s="38">
        <f t="shared" si="1"/>
        <v>0.29855000000000004</v>
      </c>
      <c r="E8" s="39">
        <f t="shared" si="2"/>
        <v>-4.3</v>
      </c>
      <c r="F8" s="38">
        <f t="shared" ca="1" si="3"/>
        <v>0.2069661621776191</v>
      </c>
      <c r="G8" s="38">
        <f t="shared" ca="1" si="4"/>
        <v>0.7930338378223809</v>
      </c>
      <c r="H8" s="71">
        <f t="shared" ca="1" si="5"/>
        <v>-4.4429847802777367</v>
      </c>
      <c r="I8" s="71">
        <f t="shared" ca="1" si="6"/>
        <v>0.14298478027773687</v>
      </c>
      <c r="J8" s="25"/>
      <c r="K8" s="110" t="s">
        <v>103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0.33224999999999993</v>
      </c>
      <c r="B9" s="130">
        <v>0.21978021978021978</v>
      </c>
      <c r="C9" s="36">
        <f t="shared" si="0"/>
        <v>0.66775000000000007</v>
      </c>
      <c r="D9" s="38">
        <f t="shared" si="1"/>
        <v>0.29125000000000006</v>
      </c>
      <c r="E9" s="39">
        <f t="shared" si="2"/>
        <v>-4.55</v>
      </c>
      <c r="F9" s="38">
        <f t="shared" ca="1" si="3"/>
        <v>0.22635704148126456</v>
      </c>
      <c r="G9" s="38">
        <f t="shared" ca="1" si="4"/>
        <v>0.77364295851873544</v>
      </c>
      <c r="H9" s="71">
        <f t="shared" ca="1" si="5"/>
        <v>-4.5698137760214985</v>
      </c>
      <c r="I9" s="71">
        <f t="shared" ca="1" si="6"/>
        <v>1.9813776021498697E-2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0.34145000000000003</v>
      </c>
      <c r="B10" s="130">
        <v>0.20833333333333334</v>
      </c>
      <c r="C10" s="83">
        <f t="shared" si="0"/>
        <v>0.65854999999999997</v>
      </c>
      <c r="D10" s="83">
        <f t="shared" si="1"/>
        <v>0.28204999999999997</v>
      </c>
      <c r="E10" s="84">
        <f t="shared" si="2"/>
        <v>-4.8</v>
      </c>
      <c r="F10" s="83">
        <f t="shared" ca="1" si="3"/>
        <v>0.25079486197353051</v>
      </c>
      <c r="G10" s="83">
        <f t="shared" ca="1" si="4"/>
        <v>0.74920513802646949</v>
      </c>
      <c r="H10" s="85">
        <f t="shared" ca="1" si="5"/>
        <v>-4.7403510025955136</v>
      </c>
      <c r="I10" s="85">
        <f t="shared" ca="1" si="6"/>
        <v>-5.9648997404486259E-2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0.3518</v>
      </c>
      <c r="B11" s="130">
        <v>0.2032520325203252</v>
      </c>
      <c r="C11" s="83">
        <f t="shared" si="0"/>
        <v>0.6482</v>
      </c>
      <c r="D11" s="83">
        <f t="shared" si="1"/>
        <v>0.2717</v>
      </c>
      <c r="E11" s="84">
        <f t="shared" si="2"/>
        <v>-4.92</v>
      </c>
      <c r="F11" s="83">
        <f t="shared" ca="1" si="3"/>
        <v>0.27828741002732926</v>
      </c>
      <c r="G11" s="83">
        <f t="shared" ca="1" si="4"/>
        <v>0.72171258997267074</v>
      </c>
      <c r="H11" s="121">
        <f t="shared" ca="1" si="5"/>
        <v>-4.9480863924888174</v>
      </c>
      <c r="I11" s="121">
        <f ca="1">IF(OR(ISBLANK(A11),J11="x"),"",E11-H11)</f>
        <v>2.8086392488817502E-2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0.35719999999999996</v>
      </c>
      <c r="B12" s="130">
        <v>0.19801980198019803</v>
      </c>
      <c r="C12" s="32">
        <f t="shared" si="0"/>
        <v>0.64280000000000004</v>
      </c>
      <c r="D12" s="41">
        <f t="shared" si="1"/>
        <v>0.26630000000000004</v>
      </c>
      <c r="E12" s="42">
        <f t="shared" si="2"/>
        <v>-5.05</v>
      </c>
      <c r="F12" s="41">
        <f t="shared" ca="1" si="3"/>
        <v>0.29263134814235459</v>
      </c>
      <c r="G12" s="41">
        <f t="shared" ca="1" si="4"/>
        <v>0.70736865185764541</v>
      </c>
      <c r="H12" s="27">
        <f t="shared" ca="1" si="5"/>
        <v>-5.063866963324144</v>
      </c>
      <c r="I12" s="27">
        <f t="shared" ca="1" si="6"/>
        <v>1.3866963324144166E-2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0.36834999999999996</v>
      </c>
      <c r="B13" s="130">
        <v>0.18867924528301888</v>
      </c>
      <c r="C13" s="32">
        <f t="shared" si="0"/>
        <v>0.63165000000000004</v>
      </c>
      <c r="D13" s="41">
        <f t="shared" si="1"/>
        <v>0.25515000000000004</v>
      </c>
      <c r="E13" s="42">
        <f t="shared" si="2"/>
        <v>-5.3</v>
      </c>
      <c r="F13" s="41">
        <f t="shared" ca="1" si="3"/>
        <v>0.32224892406504613</v>
      </c>
      <c r="G13" s="41">
        <f t="shared" ca="1" si="4"/>
        <v>0.67775107593495387</v>
      </c>
      <c r="H13" s="27">
        <f t="shared" ca="1" si="5"/>
        <v>-5.3209470623256978</v>
      </c>
      <c r="I13" s="27">
        <f t="shared" ca="1" si="6"/>
        <v>2.0947062325697985E-2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0.37460000000000004</v>
      </c>
      <c r="B14" s="130">
        <v>0.18181818181818182</v>
      </c>
      <c r="C14" s="32">
        <f t="shared" si="0"/>
        <v>0.62539999999999996</v>
      </c>
      <c r="D14" s="41">
        <f t="shared" si="1"/>
        <v>0.24889999999999995</v>
      </c>
      <c r="E14" s="42">
        <f t="shared" si="2"/>
        <v>-5.5</v>
      </c>
      <c r="F14" s="41">
        <f t="shared" ca="1" si="3"/>
        <v>0.33885070429077024</v>
      </c>
      <c r="G14" s="41">
        <f t="shared" ca="1" si="4"/>
        <v>0.66114929570922976</v>
      </c>
      <c r="H14" s="27">
        <f t="shared" ca="1" si="5"/>
        <v>-5.4768011857181715</v>
      </c>
      <c r="I14" s="27">
        <f t="shared" ca="1" si="6"/>
        <v>-2.3198814281828462E-2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/>
      <c r="B15" s="130"/>
      <c r="C15" s="32" t="str">
        <f t="shared" si="0"/>
        <v/>
      </c>
      <c r="D15" s="32" t="str">
        <f t="shared" si="1"/>
        <v/>
      </c>
      <c r="E15" s="40" t="str">
        <f t="shared" si="2"/>
        <v/>
      </c>
      <c r="F15" s="32" t="str">
        <f t="shared" si="3"/>
        <v/>
      </c>
      <c r="G15" s="32" t="str">
        <f t="shared" si="4"/>
        <v/>
      </c>
      <c r="H15" s="35" t="str">
        <f t="shared" si="5"/>
        <v/>
      </c>
      <c r="I15" s="35" t="str">
        <f t="shared" si="6"/>
        <v/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/>
      <c r="B16" s="130"/>
      <c r="C16" s="32" t="str">
        <f t="shared" si="0"/>
        <v/>
      </c>
      <c r="D16" s="41" t="str">
        <f t="shared" si="1"/>
        <v/>
      </c>
      <c r="E16" s="42" t="str">
        <f t="shared" si="2"/>
        <v/>
      </c>
      <c r="F16" s="41" t="str">
        <f t="shared" si="3"/>
        <v/>
      </c>
      <c r="G16" s="41" t="str">
        <f t="shared" si="4"/>
        <v/>
      </c>
      <c r="H16" s="27" t="str">
        <f t="shared" si="5"/>
        <v/>
      </c>
      <c r="I16" s="27" t="str">
        <f t="shared" si="6"/>
        <v/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/>
      <c r="B17" s="13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4"/>
        <v/>
      </c>
      <c r="H17" s="27" t="str">
        <f t="shared" si="5"/>
        <v/>
      </c>
      <c r="I17" s="27" t="str">
        <f t="shared" si="6"/>
        <v/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2.750573247932349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15.979475420616792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-4.4335880151785068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0.79396447684849125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32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32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32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32" t="str">
        <f>IF(AND(COUNT(B16:B$25,F16:F$25)&gt;5,COUNT(D$9:D16,E$9:E16)&gt;5,ISNUMBER(SUM(RSQ(B16:B$25,F16:F$25),RSQ(E$9:E16,D$9:D16)))),SUM(RSQ(B16:B$25,F16:F$25),RSQ(E$9:E16,D$9:D16)),"")</f>
        <v/>
      </c>
      <c r="J38" s="32" t="str">
        <f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32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32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32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32" t="str">
        <f>IF(AND(COUNT(B17:B$25,F17:F$25)&gt;5,COUNT(D$9:D17,E$9:E17)&gt;5,ISNUMBER(SUM(RSQ(B17:B$25,F17:F$25),RSQ(E$9:E17,D$9:D17)))),SUM(RSQ(B17:B$25,F17:F$25),RSQ(E$9:E17,D$9:D17)),"")</f>
        <v/>
      </c>
      <c r="J39" s="32" t="str">
        <f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J1"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124</v>
      </c>
      <c r="B3" s="9">
        <v>0.55600000000000005</v>
      </c>
      <c r="C3" s="10">
        <v>3.8E-3</v>
      </c>
      <c r="D3" s="11">
        <v>2</v>
      </c>
      <c r="E3" s="12">
        <f ca="1">$L$7/$B$3</f>
        <v>0.89518749940708453</v>
      </c>
      <c r="F3" s="13">
        <f ca="1">(100-(-R7/R6))/100</f>
        <v>0.20259152353597074</v>
      </c>
      <c r="G3" s="13">
        <f ca="1">-1/R7</f>
        <v>-3.2004902765180048</v>
      </c>
      <c r="H3" s="13">
        <f ca="1">L29</f>
        <v>-3.9517014667918016</v>
      </c>
      <c r="I3" s="13">
        <f ca="1">R29</f>
        <v>0.84481084050426158</v>
      </c>
      <c r="J3" s="14">
        <f ca="1">(I3-F3)/(1-F3)</f>
        <v>0.80538310780956579</v>
      </c>
      <c r="K3" s="13">
        <f ca="1">R28</f>
        <v>20.378394760594002</v>
      </c>
      <c r="L3" s="13">
        <f ca="1">K3*(1-F3)</f>
        <v>16.249904718827818</v>
      </c>
      <c r="M3" s="73">
        <f ca="1">STDEV(INDIRECT("G"&amp;K5):INDIRECT("G"&amp;K6))/STDEV(INDIRECT("E"&amp;K5):INDIRECT("E"&amp;K6))</f>
        <v>3.9316640693065882E-2</v>
      </c>
      <c r="N3" s="15">
        <f ca="1">M3*E3</f>
        <v>3.5195765267112468E-2</v>
      </c>
      <c r="O3" s="14">
        <f ca="1">M3*L7/C3</f>
        <v>5.1496961811880348</v>
      </c>
      <c r="P3" s="12">
        <f ca="1">(1-I3)*E3</f>
        <v>0.13892339562407727</v>
      </c>
      <c r="Q3" s="13">
        <f ca="1">(1-I3)*L7/C3</f>
        <v>20.326686307101834</v>
      </c>
      <c r="R3" s="10">
        <f ca="1">((-0.01*D3+L6*L7)/L6-I3*L7)/B3</f>
        <v>0.1382194803187351</v>
      </c>
      <c r="S3" s="13">
        <f ca="1">((-0.01*D3+L6*L7)/L6-I3*L7)/C3</f>
        <v>20.223692383478085</v>
      </c>
      <c r="T3" s="73">
        <f ca="1">STDEV(INDIRECT("G"&amp;K7):INDIRECT("G"&amp;K8))/STDEV(INDIRECT("E"&amp;K7):INDIRECT("E"&amp;K8))</f>
        <v>0.11119852103298507</v>
      </c>
      <c r="U3" s="10">
        <f ca="1">T3*E3</f>
        <v>9.9543525981283992E-2</v>
      </c>
      <c r="V3" s="14">
        <f ca="1">T3*L7/C3</f>
        <v>14.564789590945765</v>
      </c>
      <c r="W3" s="12">
        <f ca="1">-G3*L7*(1-F3)/293.15/8.3144621/B3*1000</f>
        <v>0.93731876679159964</v>
      </c>
      <c r="X3" s="81"/>
      <c r="Y3" s="82"/>
      <c r="Z3" s="16"/>
      <c r="AA3" s="7">
        <f ca="1">L7*M3/(C3*18.01528)</f>
        <v>0.28585157606143424</v>
      </c>
      <c r="AB3" s="7">
        <f ca="1">L7*T3/(C3*18.01528)</f>
        <v>0.8084686771976769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-7.0250000000000146E-2</v>
      </c>
      <c r="B5" s="130">
        <v>4.5454545454545459</v>
      </c>
      <c r="C5" s="36">
        <f t="shared" ref="C5:C25" si="0">IF(OR(ISBLANK(A5),J5="x"),"",-(A5-1))</f>
        <v>1.0702500000000001</v>
      </c>
      <c r="D5" s="38">
        <f t="shared" ref="D5:D25" si="1">IF(OR(ISBLANK(A5),J5="x"),"",-(A5-1)-$B$3)</f>
        <v>0.5142500000000001</v>
      </c>
      <c r="E5" s="39">
        <f t="shared" ref="E5:E25" si="2">IF(OR(ISBLANK(A5),J5="x"),"",-1/B5)</f>
        <v>-0.21999999999999997</v>
      </c>
      <c r="F5" s="38">
        <f t="shared" ref="F5:F25" ca="1" si="3">IF(OR(ISBLANK(A5),J5="x"),"",1-(D5/$L$7))</f>
        <v>-3.3202622417145111E-2</v>
      </c>
      <c r="G5" s="38">
        <f ca="1">IF(OR(ISBLANK(A5),J5="x"),"",-(F5-1))</f>
        <v>1.0332026224171451</v>
      </c>
      <c r="H5" s="74">
        <f ca="1">IF(OR(ISBLANK(A5),J5="x"),"",-1/($R$7+$R$6*F5*100))</f>
        <v>-3.0725547476717021</v>
      </c>
      <c r="I5" s="74">
        <f ca="1">IF(OR(ISBLANK(A5),J5="x"),"",E5-H5)</f>
        <v>2.8525547476717019</v>
      </c>
      <c r="J5" s="25"/>
      <c r="K5" s="109" t="s">
        <v>116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-6.3949999999999951E-2</v>
      </c>
      <c r="B6" s="130">
        <v>2.9411764705882351</v>
      </c>
      <c r="C6" s="36">
        <f t="shared" si="0"/>
        <v>1.06395</v>
      </c>
      <c r="D6" s="38">
        <f t="shared" si="1"/>
        <v>0.5079499999999999</v>
      </c>
      <c r="E6" s="39">
        <f t="shared" si="2"/>
        <v>-0.34</v>
      </c>
      <c r="F6" s="38">
        <f t="shared" ca="1" si="3"/>
        <v>-2.0545011291762005E-2</v>
      </c>
      <c r="G6" s="38">
        <f t="shared" ref="G6:G24" ca="1" si="4">IF(OR(ISBLANK(A6),J6="x"),"",-(F6-1))</f>
        <v>1.020545011291762</v>
      </c>
      <c r="H6" s="74">
        <f t="shared" ref="H6:H25" ca="1" si="5">IF(OR(ISBLANK(A6),J6="x"),"",-1/($R$7+$R$6*F6*100))</f>
        <v>-3.1201017093750911</v>
      </c>
      <c r="I6" s="74">
        <f t="shared" ref="I6:I25" ca="1" si="6">IF(OR(ISBLANK(A6),J6="x"),"",E6-H6)</f>
        <v>2.7801017093750913</v>
      </c>
      <c r="J6" s="25"/>
      <c r="K6" s="109" t="s">
        <v>95</v>
      </c>
      <c r="L6" s="31">
        <f ca="1">STDEV(INDIRECT("E"&amp;K5):INDIRECT("E"&amp;K6))/STDEV(INDIRECT("D"&amp;K5):INDIRECT("D"&amp;K6))</f>
        <v>51.101635024249447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-3.9183447127841284E-3</v>
      </c>
      <c r="S6" s="7" t="s">
        <v>50</v>
      </c>
      <c r="U6" s="7"/>
    </row>
    <row r="7" spans="1:28" ht="17.25" customHeight="1">
      <c r="A7" s="131">
        <v>-5.8950000000000058E-2</v>
      </c>
      <c r="B7" s="130">
        <v>1.639344262295082</v>
      </c>
      <c r="C7" s="36">
        <f t="shared" si="0"/>
        <v>1.0589500000000001</v>
      </c>
      <c r="D7" s="38">
        <f t="shared" si="1"/>
        <v>0.50295000000000001</v>
      </c>
      <c r="E7" s="39">
        <f t="shared" si="2"/>
        <v>-0.61</v>
      </c>
      <c r="F7" s="38">
        <f t="shared" ca="1" si="3"/>
        <v>-1.049928817637924E-2</v>
      </c>
      <c r="G7" s="38">
        <f t="shared" ca="1" si="4"/>
        <v>1.0104992881763792</v>
      </c>
      <c r="H7" s="74">
        <f t="shared" ca="1" si="5"/>
        <v>-3.1588978185796677</v>
      </c>
      <c r="I7" s="74">
        <f t="shared" ca="1" si="6"/>
        <v>2.5488978185796678</v>
      </c>
      <c r="J7" s="25"/>
      <c r="K7" s="110" t="s">
        <v>106</v>
      </c>
      <c r="L7" s="34">
        <f ca="1">AVERAGE(INDIRECT("D"&amp;K5):INDIRECT("D"&amp;K6))-(1/L6)*AVERAGE(INDIRECT("E"&amp;K5):INDIRECT("E"&amp;K6))</f>
        <v>0.49772424967033901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0.3124521287682076</v>
      </c>
      <c r="S7" s="21" t="s">
        <v>71</v>
      </c>
      <c r="U7" s="21"/>
    </row>
    <row r="8" spans="1:28" ht="17.25" customHeight="1">
      <c r="A8" s="131">
        <v>-5.4499999999999993E-2</v>
      </c>
      <c r="B8" s="130">
        <v>1.3157894736842106</v>
      </c>
      <c r="C8" s="36">
        <f t="shared" si="0"/>
        <v>1.0545</v>
      </c>
      <c r="D8" s="38">
        <f t="shared" si="1"/>
        <v>0.49849999999999994</v>
      </c>
      <c r="E8" s="39">
        <f t="shared" si="2"/>
        <v>-0.7599999999999999</v>
      </c>
      <c r="F8" s="38">
        <f t="shared" ca="1" si="3"/>
        <v>-1.5585946036882348E-3</v>
      </c>
      <c r="G8" s="38">
        <f t="shared" ca="1" si="4"/>
        <v>1.0015585946036882</v>
      </c>
      <c r="H8" s="71">
        <f t="shared" ca="1" si="5"/>
        <v>-3.1942468816963991</v>
      </c>
      <c r="I8" s="71">
        <f t="shared" ca="1" si="6"/>
        <v>2.4342468816963994</v>
      </c>
      <c r="J8" s="25"/>
      <c r="K8" s="110" t="s">
        <v>109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5">
        <v>-4.7350000000000003E-2</v>
      </c>
      <c r="B9" s="134">
        <v>1.1494252873563218</v>
      </c>
      <c r="C9" s="92">
        <f t="shared" si="0"/>
        <v>1.04735</v>
      </c>
      <c r="D9" s="94">
        <f t="shared" si="1"/>
        <v>0.49134999999999995</v>
      </c>
      <c r="E9" s="95">
        <f t="shared" si="2"/>
        <v>-0.87000000000000011</v>
      </c>
      <c r="F9" s="94">
        <f t="shared" ca="1" si="3"/>
        <v>1.280678945130953E-2</v>
      </c>
      <c r="G9" s="94">
        <f t="shared" ca="1" si="4"/>
        <v>0.98719321054869047</v>
      </c>
      <c r="H9" s="91">
        <f t="shared" ca="1" si="5"/>
        <v>-3.2527308028778021</v>
      </c>
      <c r="I9" s="91">
        <f t="shared" ca="1" si="6"/>
        <v>2.382730802877802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-3.9749999999999952E-2</v>
      </c>
      <c r="B10" s="130">
        <v>1.0989010989010988</v>
      </c>
      <c r="C10" s="83">
        <f t="shared" si="0"/>
        <v>1.03975</v>
      </c>
      <c r="D10" s="83">
        <f t="shared" si="1"/>
        <v>0.4837499999999999</v>
      </c>
      <c r="E10" s="84">
        <f t="shared" si="2"/>
        <v>-0.91000000000000014</v>
      </c>
      <c r="F10" s="83">
        <f t="shared" ca="1" si="3"/>
        <v>2.8076288586691867E-2</v>
      </c>
      <c r="G10" s="83">
        <f t="shared" ca="1" si="4"/>
        <v>0.97192371141330813</v>
      </c>
      <c r="H10" s="85">
        <f t="shared" ca="1" si="5"/>
        <v>-3.3172901323388659</v>
      </c>
      <c r="I10" s="85">
        <f t="shared" ca="1" si="6"/>
        <v>2.4072901323388658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-2.7449999999999974E-2</v>
      </c>
      <c r="B11" s="130">
        <v>0.76335877862595414</v>
      </c>
      <c r="C11" s="83">
        <f t="shared" si="0"/>
        <v>1.02745</v>
      </c>
      <c r="D11" s="83">
        <f t="shared" si="1"/>
        <v>0.47144999999999992</v>
      </c>
      <c r="E11" s="84">
        <f t="shared" si="2"/>
        <v>-1.31</v>
      </c>
      <c r="F11" s="83">
        <f t="shared" ca="1" si="3"/>
        <v>5.2788767450534069E-2</v>
      </c>
      <c r="G11" s="83">
        <f t="shared" ca="1" si="4"/>
        <v>0.94721123254946593</v>
      </c>
      <c r="H11" s="121">
        <f t="shared" ca="1" si="5"/>
        <v>-3.42738453527814</v>
      </c>
      <c r="I11" s="121">
        <f ca="1">IF(OR(ISBLANK(A11),J11="x"),"",E11-H11)</f>
        <v>2.11738453527814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-1.9449999999999967E-2</v>
      </c>
      <c r="B12" s="130">
        <v>0.64102564102564097</v>
      </c>
      <c r="C12" s="32">
        <f t="shared" si="0"/>
        <v>1.01945</v>
      </c>
      <c r="D12" s="41">
        <f t="shared" si="1"/>
        <v>0.46344999999999992</v>
      </c>
      <c r="E12" s="42">
        <f t="shared" si="2"/>
        <v>-1.56</v>
      </c>
      <c r="F12" s="41">
        <f t="shared" ca="1" si="3"/>
        <v>6.8861924435146937E-2</v>
      </c>
      <c r="G12" s="41">
        <f t="shared" ca="1" si="4"/>
        <v>0.93113807556485306</v>
      </c>
      <c r="H12" s="27">
        <f t="shared" ca="1" si="5"/>
        <v>-3.50299931861456</v>
      </c>
      <c r="I12" s="27">
        <f t="shared" ca="1" si="6"/>
        <v>1.94299931861456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-1.3500000000000068E-2</v>
      </c>
      <c r="B13" s="130">
        <v>0.52083333333333337</v>
      </c>
      <c r="C13" s="32">
        <f t="shared" si="0"/>
        <v>1.0135000000000001</v>
      </c>
      <c r="D13" s="41">
        <f t="shared" si="1"/>
        <v>0.45750000000000002</v>
      </c>
      <c r="E13" s="42">
        <f t="shared" si="2"/>
        <v>-1.92</v>
      </c>
      <c r="F13" s="41">
        <f t="shared" ca="1" si="3"/>
        <v>8.081633494245255E-2</v>
      </c>
      <c r="G13" s="41">
        <f t="shared" ca="1" si="4"/>
        <v>0.91918366505754745</v>
      </c>
      <c r="H13" s="27">
        <f t="shared" ca="1" si="5"/>
        <v>-3.5614374306661554</v>
      </c>
      <c r="I13" s="27">
        <f t="shared" ca="1" si="6"/>
        <v>1.6414374306661554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-5.8000000000000274E-3</v>
      </c>
      <c r="B14" s="130">
        <v>0.4098360655737705</v>
      </c>
      <c r="C14" s="32">
        <f t="shared" si="0"/>
        <v>1.0058</v>
      </c>
      <c r="D14" s="41">
        <f t="shared" si="1"/>
        <v>0.44979999999999998</v>
      </c>
      <c r="E14" s="42">
        <f t="shared" si="2"/>
        <v>-2.44</v>
      </c>
      <c r="F14" s="41">
        <f t="shared" ca="1" si="3"/>
        <v>9.6286748540142519E-2</v>
      </c>
      <c r="G14" s="41">
        <f t="shared" ca="1" si="4"/>
        <v>0.90371325145985748</v>
      </c>
      <c r="H14" s="27">
        <f t="shared" ca="1" si="5"/>
        <v>-3.6400213738821909</v>
      </c>
      <c r="I14" s="27">
        <f t="shared" ca="1" si="6"/>
        <v>1.200021373882191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3.6499999999999311E-3</v>
      </c>
      <c r="B15" s="130">
        <v>0.31746031746031744</v>
      </c>
      <c r="C15" s="32">
        <f t="shared" si="0"/>
        <v>0.99635000000000007</v>
      </c>
      <c r="D15" s="32">
        <f t="shared" si="1"/>
        <v>0.44035000000000002</v>
      </c>
      <c r="E15" s="40">
        <f t="shared" si="2"/>
        <v>-3.1500000000000004</v>
      </c>
      <c r="F15" s="32">
        <f t="shared" ca="1" si="3"/>
        <v>0.1152731652282164</v>
      </c>
      <c r="G15" s="32">
        <f t="shared" ca="1" si="4"/>
        <v>0.8847268347717836</v>
      </c>
      <c r="H15" s="35">
        <f t="shared" ca="1" si="5"/>
        <v>-3.7413369947269985</v>
      </c>
      <c r="I15" s="35">
        <f t="shared" ca="1" si="6"/>
        <v>0.59133699472699819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5">
        <v>2.0349999999999979E-2</v>
      </c>
      <c r="B16" s="134">
        <v>0.26737967914438499</v>
      </c>
      <c r="C16" s="43">
        <f t="shared" si="0"/>
        <v>0.97965000000000002</v>
      </c>
      <c r="D16" s="44">
        <f t="shared" si="1"/>
        <v>0.42364999999999997</v>
      </c>
      <c r="E16" s="90">
        <f t="shared" si="2"/>
        <v>-3.7400000000000007</v>
      </c>
      <c r="F16" s="44">
        <f t="shared" ca="1" si="3"/>
        <v>0.14882588043359579</v>
      </c>
      <c r="G16" s="44">
        <f t="shared" ca="1" si="4"/>
        <v>0.85117411956640421</v>
      </c>
      <c r="H16" s="91">
        <f t="shared" ca="1" si="5"/>
        <v>-3.9348852265786203</v>
      </c>
      <c r="I16" s="91">
        <f t="shared" ca="1" si="6"/>
        <v>0.19488522657861962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4.2649999999999966E-2</v>
      </c>
      <c r="B17" s="130">
        <v>0.23809523809523808</v>
      </c>
      <c r="C17" s="32">
        <f t="shared" si="0"/>
        <v>0.95735000000000003</v>
      </c>
      <c r="D17" s="41">
        <f t="shared" si="1"/>
        <v>0.40134999999999998</v>
      </c>
      <c r="E17" s="42">
        <f t="shared" si="2"/>
        <v>-4.2</v>
      </c>
      <c r="F17" s="41">
        <f t="shared" ca="1" si="3"/>
        <v>0.19362980552820408</v>
      </c>
      <c r="G17" s="41">
        <f t="shared" ca="1" si="4"/>
        <v>0.80637019447179592</v>
      </c>
      <c r="H17" s="27">
        <f t="shared" ca="1" si="5"/>
        <v>-4.2268768311748142</v>
      </c>
      <c r="I17" s="27">
        <f t="shared" ca="1" si="6"/>
        <v>2.6876831174813987E-2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5.6950000000000056E-2</v>
      </c>
      <c r="B18" s="40">
        <v>0.22624434389140272</v>
      </c>
      <c r="C18" s="32">
        <f t="shared" si="0"/>
        <v>0.94304999999999994</v>
      </c>
      <c r="D18" s="41">
        <f t="shared" si="1"/>
        <v>0.38704999999999989</v>
      </c>
      <c r="E18" s="42">
        <f t="shared" si="2"/>
        <v>-4.42</v>
      </c>
      <c r="F18" s="41">
        <f t="shared" ca="1" si="3"/>
        <v>0.22236057363819972</v>
      </c>
      <c r="G18" s="41">
        <f t="shared" ca="1" si="4"/>
        <v>0.77763942636180028</v>
      </c>
      <c r="H18" s="27">
        <f t="shared" ca="1" si="5"/>
        <v>-4.4380617037206047</v>
      </c>
      <c r="I18" s="27">
        <f t="shared" ca="1" si="6"/>
        <v>1.8061703720604783E-2</v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>
        <v>6.5649999999999986E-2</v>
      </c>
      <c r="B19" s="40">
        <v>0.21505376344086019</v>
      </c>
      <c r="C19" s="32">
        <f t="shared" si="0"/>
        <v>0.93435000000000001</v>
      </c>
      <c r="D19" s="41">
        <f t="shared" si="1"/>
        <v>0.37834999999999996</v>
      </c>
      <c r="E19" s="42">
        <f t="shared" si="2"/>
        <v>-4.6500000000000004</v>
      </c>
      <c r="F19" s="41">
        <f t="shared" ca="1" si="3"/>
        <v>0.23984013185896602</v>
      </c>
      <c r="G19" s="41">
        <f t="shared" ca="1" si="4"/>
        <v>0.76015986814103398</v>
      </c>
      <c r="H19" s="27">
        <f t="shared" ca="1" si="5"/>
        <v>-4.5771932715151964</v>
      </c>
      <c r="I19" s="27">
        <f t="shared" ca="1" si="6"/>
        <v>-7.2806728484803962E-2</v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8.3550000000000013E-2</v>
      </c>
      <c r="B20" s="40">
        <v>0.2040816326530612</v>
      </c>
      <c r="C20" s="32">
        <f t="shared" si="0"/>
        <v>0.91644999999999999</v>
      </c>
      <c r="D20" s="41">
        <f t="shared" si="1"/>
        <v>0.36044999999999994</v>
      </c>
      <c r="E20" s="42">
        <f t="shared" si="2"/>
        <v>-4.9000000000000004</v>
      </c>
      <c r="F20" s="41">
        <f t="shared" ca="1" si="3"/>
        <v>0.27580382061203734</v>
      </c>
      <c r="G20" s="41">
        <f t="shared" ca="1" si="4"/>
        <v>0.72419617938796266</v>
      </c>
      <c r="H20" s="27">
        <f t="shared" ca="1" si="5"/>
        <v>-4.8927823912299075</v>
      </c>
      <c r="I20" s="27">
        <f t="shared" ca="1" si="6"/>
        <v>-7.2176087700928093E-3</v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0.11129999999999995</v>
      </c>
      <c r="B21" s="40">
        <v>0.18382352941176469</v>
      </c>
      <c r="C21" s="32">
        <f t="shared" si="0"/>
        <v>0.88870000000000005</v>
      </c>
      <c r="D21" s="41">
        <f t="shared" si="1"/>
        <v>0.3327</v>
      </c>
      <c r="E21" s="42">
        <f t="shared" si="2"/>
        <v>-5.44</v>
      </c>
      <c r="F21" s="41">
        <f t="shared" ca="1" si="3"/>
        <v>0.33155758390241308</v>
      </c>
      <c r="G21" s="41">
        <f t="shared" ca="1" si="4"/>
        <v>0.66844241609758692</v>
      </c>
      <c r="H21" s="27">
        <f t="shared" ca="1" si="5"/>
        <v>-5.4783582388405678</v>
      </c>
      <c r="I21" s="27">
        <f t="shared" ca="1" si="6"/>
        <v>3.8358238840567438E-2</v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3.9799468158111893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20.378394760594002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-3.9517014667918016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0.84481084050426158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>
        <f ca="1">IF(AND(COUNT(B16:B$25,F16:F$25)&gt;5,COUNT(D$5:D16,E$5:E16)&gt;5,ISNUMBER(SUM(RSQ(B16:B$25,F16:F$25),RSQ(E$5:E16,D$5:D16)))),SUM(RSQ(B16:B$25,F16:F$25),RSQ(E$5:E16,D$5:D16)),"")</f>
        <v>1.9272248968503369</v>
      </c>
      <c r="B38" s="41">
        <f ca="1">IF(AND(COUNT(B16:B$25,F16:F$25)&gt;5,COUNT(D$5:D15,E$5:E15)&gt;5,ISNUMBER(SUM(RSQ(B16:B$25,F16:F$25),RSQ(E$5:E15,D$5:D15)))),SUM(RSQ(B16:B$25,F16:F$25),RSQ(E$5:E15,D$5:D15)),"")</f>
        <v>1.9114992500723498</v>
      </c>
      <c r="C38" s="32">
        <f ca="1">IF(AND(COUNT(B16:B$25,F16:F$25)&gt;5,COUNT(D$6:D16,E$6:E16)&gt;5,ISNUMBER(SUM(RSQ(B16:B$25,F16:F$25),RSQ(E$6:E16,D$6:D16)))),SUM(RSQ(B16:B$25,F16:F$25),RSQ(E$6:E16,D$6:D16)),"")</f>
        <v>1.9248141117506934</v>
      </c>
      <c r="D38" s="32">
        <f ca="1">IF(AND(COUNT(B16:B$25,F16:F$25)&gt;5,COUNT(D$6:D15,E$6:E15)&gt;5,ISNUMBER(SUM(RSQ(B16:B$25,F16:F$25),RSQ(E$6:E15,D$6:D15)))),SUM(RSQ(B16:B$25,F16:F$25),RSQ(E$6:E15,D$6:D15)),"")</f>
        <v>1.9042033230786832</v>
      </c>
      <c r="E38" s="32">
        <f ca="1">IF(AND(COUNT(B16:B$25,F16:F$25)&gt;5,COUNT(D$7:D16,E$7:E16)&gt;5,ISNUMBER(SUM(RSQ(B16:B$25,F16:F$25),RSQ(E$7:E16,D$7:D16)))),SUM(RSQ(B16:B$25,F16:F$25),RSQ(E$7:E16,D$7:D16)),"")</f>
        <v>1.9190212084646683</v>
      </c>
      <c r="F38" s="32">
        <f ca="1">IF(AND(COUNT(B16:B$25,F16:F$25)&gt;5,COUNT(D$7:D15,E$7:E15)&gt;5,ISNUMBER(SUM(RSQ(B16:B$25,F16:F$25),RSQ(E$7:E15,D$7:D15)))),SUM(RSQ(B16:B$25,F16:F$25),RSQ(E$7:E15,D$7:D15)),"")</f>
        <v>1.8912405934099712</v>
      </c>
      <c r="G38" s="32">
        <f ca="1">IF(AND(COUNT(B16:B$25,F16:F$25)&gt;5,COUNT(D$8:D16,E$8:E16)&gt;5,ISNUMBER(SUM(RSQ(B16:B$25,F16:F$25),RSQ(E$8:E16,D$8:D16)))),SUM(RSQ(B16:B$25,F16:F$25),RSQ(E$8:E16,D$8:D16)),"")</f>
        <v>1.9216243272237796</v>
      </c>
      <c r="H38" s="32">
        <f ca="1">IF(AND(COUNT(B16:B$25,F16:F$25)&gt;5,COUNT(D$8:D15,E$8:E15)&gt;5,ISNUMBER(SUM(RSQ(B16:B$25,F16:F$25),RSQ(E$8:E15,D$8:D15)))),SUM(RSQ(B16:B$25,F16:F$25),RSQ(E$8:E15,D$8:D15)),"")</f>
        <v>1.8890591590658419</v>
      </c>
      <c r="I38" s="32">
        <f ca="1">IF(AND(COUNT(B16:B$25,F16:F$25)&gt;5,COUNT(D$9:D16,E$9:E16)&gt;5,ISNUMBER(SUM(RSQ(B16:B$25,F16:F$25),RSQ(E$9:E16,D$9:D16)))),SUM(RSQ(B16:B$25,F16:F$25),RSQ(E$9:E16,D$9:D16)),"")</f>
        <v>1.9359060349936099</v>
      </c>
      <c r="J38" s="32">
        <f ca="1">IF(AND(COUNT(B16:B$25,F16:F$25)&gt;5,COUNT(D$9:D15,E$9:E15)&gt;5,ISNUMBER(SUM(RSQ(B16:B$25,F16:F$25),RSQ(E$9:E15,D$9:D15)))),SUM(RSQ(B16:B$25,F16:F$25),RSQ(E$9:E15,D$9:D15)),"")</f>
        <v>1.905252340445009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>
        <f ca="1">IF(AND(COUNT(B17:B$25,F17:F$25)&gt;5,COUNT(D$5:D17,E$5:E17)&gt;5,ISNUMBER(SUM(RSQ(B17:B$25,F17:F$25),RSQ(E$5:E17,D$5:D17)))),SUM(RSQ(B17:B$25,F17:F$25),RSQ(E$5:E17,D$5:D17)),"")</f>
        <v>1.9575861262240757</v>
      </c>
      <c r="B39" s="32">
        <f ca="1">IF(AND(COUNT(B17:B$25,F17:F$25)&gt;5,COUNT(D$5:D16,E$5:E16)&gt;5,ISNUMBER(SUM(RSQ(B17:B$25,F17:F$25),RSQ(E$5:E16,D$5:D16)))),SUM(RSQ(B17:B$25,F17:F$25),RSQ(E$5:E16,D$5:D16)),"")</f>
        <v>1.9418489332990714</v>
      </c>
      <c r="C39" s="32">
        <f ca="1">IF(AND(COUNT(B17:B$25,F17:F$25)&gt;5,COUNT(D$6:D17,E$6:E17)&gt;5,ISNUMBER(SUM(RSQ(B17:B$25,F17:F$25),RSQ(E$6:E17,D$6:D17)))),SUM(RSQ(B17:B$25,F17:F$25),RSQ(E$6:E17,D$6:D17)),"")</f>
        <v>1.9559384153256389</v>
      </c>
      <c r="D39" s="32">
        <f ca="1">IF(AND(COUNT(B17:B$25,F17:F$25)&gt;5,COUNT(D$6:D16,E$6:E16)&gt;5,ISNUMBER(SUM(RSQ(B17:B$25,F17:F$25),RSQ(E$6:E16,D$6:D16)))),SUM(RSQ(B17:B$25,F17:F$25),RSQ(E$6:E16,D$6:D16)),"")</f>
        <v>1.9394381481994278</v>
      </c>
      <c r="E39" s="32">
        <f ca="1">IF(AND(COUNT(B17:B$25,F17:F$25)&gt;5,COUNT(D$7:D17,E$7:E17)&gt;5,ISNUMBER(SUM(RSQ(B17:B$25,F17:F$25),RSQ(E$7:E17,D$7:D17)))),SUM(RSQ(B17:B$25,F17:F$25),RSQ(E$7:E17,D$7:D17)),"")</f>
        <v>1.9520508256317868</v>
      </c>
      <c r="F39" s="32">
        <f ca="1">IF(AND(COUNT(B17:B$25,F17:F$25)&gt;5,COUNT(D$7:D16,E$7:E16)&gt;5,ISNUMBER(SUM(RSQ(B17:B$25,F17:F$25),RSQ(E$7:E16,D$7:D16)))),SUM(RSQ(B17:B$25,F17:F$25),RSQ(E$7:E16,D$7:D16)),"")</f>
        <v>1.9336452449134027</v>
      </c>
      <c r="G39" s="32">
        <f ca="1">IF(AND(COUNT(B17:B$25,F17:F$25)&gt;5,COUNT(D$8:D17,E$8:E17)&gt;5,ISNUMBER(SUM(RSQ(B17:B$25,F17:F$25),RSQ(E$8:E17,D$8:D17)))),SUM(RSQ(B17:B$25,F17:F$25),RSQ(E$8:E17,D$8:D17)),"")</f>
        <v>1.9520309367466147</v>
      </c>
      <c r="H39" s="32">
        <f ca="1">IF(AND(COUNT(B17:B$25,F17:F$25)&gt;5,COUNT(D$8:D16,E$8:E16)&gt;5,ISNUMBER(SUM(RSQ(B17:B$25,F17:F$25),RSQ(E$8:E16,D$8:D16)))),SUM(RSQ(B17:B$25,F17:F$25),RSQ(E$8:E16,D$8:D16)),"")</f>
        <v>1.9362483636725143</v>
      </c>
      <c r="I39" s="32">
        <f ca="1">IF(AND(COUNT(B17:B$25,F17:F$25)&gt;5,COUNT(D$9:D17,E$9:E17)&gt;5,ISNUMBER(SUM(RSQ(B17:B$25,F17:F$25),RSQ(E$9:E17,D$9:D17)))),SUM(RSQ(B17:B$25,F17:F$25),RSQ(E$9:E17,D$9:D17)),"")</f>
        <v>1.9557315757613183</v>
      </c>
      <c r="J39" s="32">
        <f ca="1">IF(AND(COUNT(B17:B$25,F17:F$25)&gt;5,COUNT(D$9:D16,E$9:E16)&gt;5,ISNUMBER(SUM(RSQ(B17:B$25,F17:F$25),RSQ(E$9:E16,D$9:D16)))),SUM(RSQ(B17:B$25,F17:F$25),RSQ(E$9:E16,D$9:D16)),"")</f>
        <v>1.9505300714423444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>
        <f ca="1">IF(AND(COUNT(B18:B$25,F18:F$25)&gt;5,COUNT(D$5:D18,E$5:E18)&gt;5,ISNUMBER(SUM(RSQ(B18:B$25,F18:F$25),RSQ(E$5:E18,D$5:D18)))),SUM(RSQ(B18:B$25,F18:F$25),RSQ(E$5:E18,D$5:D18)),"")</f>
        <v>1.9607309079654889</v>
      </c>
      <c r="B40" s="41">
        <f ca="1">IF(AND(COUNT(B18:B$25,F18:F$25)&gt;5,COUNT(D$5:D17,E$5:E17)&gt;5,ISNUMBER(SUM(RSQ(B18:B$25,F18:F$25),RSQ(E$5:E17,D$5:D17)))),SUM(RSQ(B18:B$25,F18:F$25),RSQ(E$5:E17,D$5:D17)),"")</f>
        <v>1.9556856094104562</v>
      </c>
      <c r="C40" s="32">
        <f ca="1">IF(AND(COUNT(B18:B$25,F18:F$25)&gt;5,COUNT(D$6:D18,E$6:E18)&gt;5,ISNUMBER(SUM(RSQ(B18:B$25,F18:F$25),RSQ(E$6:E18,D$6:D18)))),SUM(RSQ(B18:B$25,F18:F$25),RSQ(E$6:E18,D$6:D18)),"")</f>
        <v>1.9584636309015999</v>
      </c>
      <c r="D40" s="32">
        <f ca="1">IF(AND(COUNT(B18:B$25,F18:F$25)&gt;5,COUNT(D$6:D17,E$6:E17)&gt;5,ISNUMBER(SUM(RSQ(B18:B$25,F18:F$25),RSQ(E$6:E17,D$6:D17)))),SUM(RSQ(B18:B$25,F18:F$25),RSQ(E$6:E17,D$6:D17)),"")</f>
        <v>1.9540378985120193</v>
      </c>
      <c r="E40" s="32">
        <f ca="1">IF(AND(COUNT(B18:B$25,F18:F$25)&gt;5,COUNT(D$7:D18,E$7:E18)&gt;5,ISNUMBER(SUM(RSQ(B18:B$25,F18:F$25),RSQ(E$7:E18,D$7:D18)))),SUM(RSQ(B18:B$25,F18:F$25),RSQ(E$7:E18,D$7:D18)),"")</f>
        <v>1.954537715090799</v>
      </c>
      <c r="F40" s="32">
        <f ca="1">IF(AND(COUNT(B18:B$25,F18:F$25)&gt;5,COUNT(D$7:D17,E$7:E17)&gt;5,ISNUMBER(SUM(RSQ(B18:B$25,F18:F$25),RSQ(E$7:E17,D$7:D17)))),SUM(RSQ(B18:B$25,F18:F$25),RSQ(E$7:E17,D$7:D17)),"")</f>
        <v>1.9501503088181673</v>
      </c>
      <c r="G40" s="32">
        <f ca="1">IF(AND(COUNT(B18:B$25,F18:F$25)&gt;5,COUNT(D$8:D18,E$8:E18)&gt;5,ISNUMBER(SUM(RSQ(B18:B$25,F18:F$25),RSQ(E$8:E18,D$8:D18)))),SUM(RSQ(B18:B$25,F18:F$25),RSQ(E$8:E18,D$8:D18)),"")</f>
        <v>1.9520923474553555</v>
      </c>
      <c r="H40" s="32">
        <f ca="1">IF(AND(COUNT(B18:B$25,F18:F$25)&gt;5,COUNT(D$8:D17,E$8:E17)&gt;5,ISNUMBER(SUM(RSQ(B18:B$25,F18:F$25),RSQ(E$8:E17,D$8:D17)))),SUM(RSQ(B18:B$25,F18:F$25),RSQ(E$8:E17,D$8:D17)),"")</f>
        <v>1.9501304199329952</v>
      </c>
      <c r="I40" s="32">
        <f ca="1">IF(AND(COUNT(B18:B$25,F18:F$25)&gt;5,COUNT(D$9:D18,E$9:E18)&gt;5,ISNUMBER(SUM(RSQ(B18:B$25,F18:F$25),RSQ(E$9:E18,D$9:D18)))),SUM(RSQ(B18:B$25,F18:F$25),RSQ(E$9:E18,D$9:D18)),"")</f>
        <v>1.9502094730000208</v>
      </c>
      <c r="J40" s="32">
        <f ca="1">IF(AND(COUNT(B18:B$25,F18:F$25)&gt;5,COUNT(D$9:D17,E$9:E17)&gt;5,ISNUMBER(SUM(RSQ(B18:B$25,F18:F$25),RSQ(E$9:E17,D$9:D17)))),SUM(RSQ(B18:B$25,F18:F$25),RSQ(E$9:E17,D$9:D17)),"")</f>
        <v>1.9538310589476986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>
        <f ca="1">IF(AND(COUNT(B19:B$25,F19:F$25)&gt;5,COUNT(D$5:D19,E$5:E19)&gt;5,ISNUMBER(SUM(RSQ(B19:B$25,F19:F$25),RSQ(E$5:E19,D$5:D19)))),SUM(RSQ(B19:B$25,F19:F$25),RSQ(E$5:E19,D$5:D19)),"")</f>
        <v>1.9736487750547369</v>
      </c>
      <c r="B41" s="41">
        <f ca="1">IF(AND(COUNT(B19:B$25,F19:F$25)&gt;5,COUNT(D$5:D18,E$5:E18)&gt;5,ISNUMBER(SUM(RSQ(B19:B$25,F19:F$25),RSQ(E$5:E18,D$5:D18)))),SUM(RSQ(B19:B$25,F19:F$25),RSQ(E$5:E18,D$5:D18)),"")</f>
        <v>1.9700256280897581</v>
      </c>
      <c r="C41" s="32">
        <f ca="1">IF(AND(COUNT(B19:B$25,F19:F$25)&gt;5,COUNT(D$6:D19,E$6:E19)&gt;5,ISNUMBER(SUM(RSQ(B19:B$25,F19:F$25),RSQ(E$6:E19,D$6:D19)))),SUM(RSQ(B19:B$25,F19:F$25),RSQ(E$6:E19,D$6:D19)),"")</f>
        <v>1.9713299164932976</v>
      </c>
      <c r="D41" s="32">
        <f ca="1">IF(AND(COUNT(B19:B$25,F19:F$25)&gt;5,COUNT(D$6:D18,E$6:E18)&gt;5,ISNUMBER(SUM(RSQ(B19:B$25,F19:F$25),RSQ(E$6:E18,D$6:D18)))),SUM(RSQ(B19:B$25,F19:F$25),RSQ(E$6:E18,D$6:D18)),"")</f>
        <v>1.9677583510258692</v>
      </c>
      <c r="E41" s="32">
        <f ca="1">IF(AND(COUNT(B19:B$25,F19:F$25)&gt;5,COUNT(D$7:D19,E$7:E19)&gt;5,ISNUMBER(SUM(RSQ(B19:B$25,F19:F$25),RSQ(E$7:E19,D$7:D19)))),SUM(RSQ(B19:B$25,F19:F$25),RSQ(E$7:E19,D$7:D19)),"")</f>
        <v>1.9677619879566051</v>
      </c>
      <c r="F41" s="32">
        <f ca="1">IF(AND(COUNT(B19:B$25,F19:F$25)&gt;5,COUNT(D$7:D18,E$7:E18)&gt;5,ISNUMBER(SUM(RSQ(B19:B$25,F19:F$25),RSQ(E$7:E18,D$7:D18)))),SUM(RSQ(B19:B$25,F19:F$25),RSQ(E$7:E18,D$7:D18)),"")</f>
        <v>1.9638324352150685</v>
      </c>
      <c r="G41" s="32">
        <f ca="1">IF(AND(COUNT(B19:B$25,F19:F$25)&gt;5,COUNT(D$8:D19,E$8:E19)&gt;5,ISNUMBER(SUM(RSQ(B19:B$25,F19:F$25),RSQ(E$8:E19,D$8:D19)))),SUM(RSQ(B19:B$25,F19:F$25),RSQ(E$8:E19,D$8:D19)),"")</f>
        <v>1.9647462224740257</v>
      </c>
      <c r="H41" s="32">
        <f ca="1">IF(AND(COUNT(B19:B$25,F19:F$25)&gt;5,COUNT(D$8:D18,E$8:E18)&gt;5,ISNUMBER(SUM(RSQ(B19:B$25,F19:F$25),RSQ(E$8:E18,D$8:D18)))),SUM(RSQ(B19:B$25,F19:F$25),RSQ(E$8:E18,D$8:D18)),"")</f>
        <v>1.9613870675796248</v>
      </c>
      <c r="I41" s="32">
        <f ca="1">IF(AND(COUNT(B19:B$25,F19:F$25)&gt;5,COUNT(D$9:D19,E$9:E19)&gt;5,ISNUMBER(SUM(RSQ(B19:B$25,F19:F$25),RSQ(E$9:E19,D$9:D19)))),SUM(RSQ(B19:B$25,F19:F$25),RSQ(E$9:E19,D$9:D19)),"")</f>
        <v>1.9613865904361467</v>
      </c>
      <c r="J41" s="32">
        <f ca="1">IF(AND(COUNT(B19:B$25,F19:F$25)&gt;5,COUNT(D$9:D18,E$9:E18)&gt;5,ISNUMBER(SUM(RSQ(B19:B$25,F19:F$25),RSQ(E$9:E18,D$9:D18)))),SUM(RSQ(B19:B$25,F19:F$25),RSQ(E$9:E18,D$9:D18)),"")</f>
        <v>1.9595041931242902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9" workbookViewId="0">
      <selection activeCell="A4" sqref="A4:I21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126</v>
      </c>
      <c r="B3" s="9">
        <v>0.60319999999999996</v>
      </c>
      <c r="C3" s="10">
        <v>5.1000000000000004E-3</v>
      </c>
      <c r="D3" s="11">
        <v>2</v>
      </c>
      <c r="E3" s="12">
        <f ca="1">$L$7/$B$3</f>
        <v>0.96373086408059139</v>
      </c>
      <c r="F3" s="13">
        <f ca="1">(100-(-R7/R6))/100</f>
        <v>0.2045011494176579</v>
      </c>
      <c r="G3" s="13">
        <f ca="1">-1/R7</f>
        <v>-2.9979829536194633</v>
      </c>
      <c r="H3" s="13">
        <f ca="1">L29</f>
        <v>-3.4716742008333719</v>
      </c>
      <c r="I3" s="13">
        <f ca="1">R29</f>
        <v>0.89002014343414526</v>
      </c>
      <c r="J3" s="14">
        <f ca="1">(I3-F3)/(1-F3)</f>
        <v>0.86174730926971876</v>
      </c>
      <c r="K3" s="13">
        <f ca="1">R28</f>
        <v>27.14559199437543</v>
      </c>
      <c r="L3" s="13">
        <f ca="1">K3*(1-F3)</f>
        <v>21.594287229902882</v>
      </c>
      <c r="M3" s="73">
        <f ca="1">STDEV(INDIRECT("G"&amp;K5):INDIRECT("G"&amp;K6))/STDEV(INDIRECT("E"&amp;K5):INDIRECT("E"&amp;K6))</f>
        <v>3.1703657691102879E-2</v>
      </c>
      <c r="N3" s="15">
        <f ca="1">M3*E3</f>
        <v>3.0553793421161865E-2</v>
      </c>
      <c r="O3" s="14">
        <f ca="1">M3*L7/C3</f>
        <v>3.6137349395382028</v>
      </c>
      <c r="P3" s="12">
        <f ca="1">(1-I3)*E3</f>
        <v>0.10599098219967069</v>
      </c>
      <c r="Q3" s="13">
        <f ca="1">(1-I3)*L7/C3</f>
        <v>12.536031463302226</v>
      </c>
      <c r="R3" s="10">
        <f ca="1">((-0.01*D3+L6*L7)/L6-I3*L7)/B3</f>
        <v>0.10537990633124758</v>
      </c>
      <c r="S3" s="13">
        <f ca="1">((-0.01*D3+L6*L7)/L6-I3*L7)/C3</f>
        <v>12.463756764511478</v>
      </c>
      <c r="T3" s="73">
        <f ca="1">STDEV(INDIRECT("G"&amp;K7):INDIRECT("G"&amp;K8))/STDEV(INDIRECT("E"&amp;K7):INDIRECT("E"&amp;K8))</f>
        <v>0.13066830020317549</v>
      </c>
      <c r="U3" s="10">
        <f ca="1">T3*E3</f>
        <v>0.12592907386274843</v>
      </c>
      <c r="V3" s="14">
        <f ca="1">T3*L7/C3</f>
        <v>14.894199481178401</v>
      </c>
      <c r="W3" s="12">
        <f ca="1">-G3*L7*(1-F3)/293.15/8.3144621/B3*1000</f>
        <v>0.94297553827385761</v>
      </c>
      <c r="X3" s="81"/>
      <c r="Y3" s="82"/>
      <c r="Z3" s="16"/>
      <c r="AA3" s="7">
        <f ca="1">L7*M3/(C3*18.01528)</f>
        <v>0.20059277122188512</v>
      </c>
      <c r="AB3" s="7">
        <f ca="1">L7*T3/(C3*18.01528)</f>
        <v>0.82675370469836718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8">
        <v>-0.18250000000000011</v>
      </c>
      <c r="B5" s="139">
        <v>4.3478260869565215</v>
      </c>
      <c r="C5" s="103">
        <f t="shared" ref="C5:C25" si="0">IF(OR(ISBLANK(A5),J5="x"),"",-(A5-1))</f>
        <v>1.1825000000000001</v>
      </c>
      <c r="D5" s="105">
        <f t="shared" ref="D5:D25" si="1">IF(OR(ISBLANK(A5),J5="x"),"",-(A5-1)-$B$3)</f>
        <v>0.57930000000000015</v>
      </c>
      <c r="E5" s="106">
        <f t="shared" ref="E5:E25" si="2">IF(OR(ISBLANK(A5),J5="x"),"",-1/B5)</f>
        <v>-0.23</v>
      </c>
      <c r="F5" s="105">
        <f t="shared" ref="F5:F25" ca="1" si="3">IF(OR(ISBLANK(A5),J5="x"),"",1-(D5/$L$7))</f>
        <v>3.4790625896464755E-3</v>
      </c>
      <c r="G5" s="105">
        <f ca="1">IF(OR(ISBLANK(A5),J5="x"),"",-(F5-1))</f>
        <v>0.99652093741035352</v>
      </c>
      <c r="H5" s="107">
        <f ca="1">IF(OR(ISBLANK(A5),J5="x"),"",-1/($R$7+$R$6*F5*100))</f>
        <v>-3.0111520315850147</v>
      </c>
      <c r="I5" s="107">
        <f ca="1">IF(OR(ISBLANK(A5),J5="x"),"",E5-H5)</f>
        <v>2.7811520315850147</v>
      </c>
      <c r="J5" s="25"/>
      <c r="K5" s="109" t="s">
        <v>97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-0.17700000000000005</v>
      </c>
      <c r="B6" s="130">
        <v>2.5</v>
      </c>
      <c r="C6" s="36">
        <f t="shared" si="0"/>
        <v>1.177</v>
      </c>
      <c r="D6" s="38">
        <f t="shared" si="1"/>
        <v>0.57380000000000009</v>
      </c>
      <c r="E6" s="39">
        <f t="shared" si="2"/>
        <v>-0.4</v>
      </c>
      <c r="F6" s="38">
        <f t="shared" ca="1" si="3"/>
        <v>1.2940248772551732E-2</v>
      </c>
      <c r="G6" s="38">
        <f t="shared" ref="G6:G24" ca="1" si="4">IF(OR(ISBLANK(A6),J6="x"),"",-(F6-1))</f>
        <v>0.98705975122744827</v>
      </c>
      <c r="H6" s="74">
        <f t="shared" ref="H6:H25" ca="1" si="5">IF(OR(ISBLANK(A6),J6="x"),"",-1/($R$7+$R$6*F6*100))</f>
        <v>-3.0475570623775634</v>
      </c>
      <c r="I6" s="74">
        <f t="shared" ref="I6:I25" ca="1" si="6">IF(OR(ISBLANK(A6),J6="x"),"",E6-H6)</f>
        <v>2.6475570623775635</v>
      </c>
      <c r="J6" s="25"/>
      <c r="K6" s="109" t="s">
        <v>103</v>
      </c>
      <c r="L6" s="31">
        <f ca="1">STDEV(INDIRECT("E"&amp;K5):INDIRECT("E"&amp;K6))/STDEV(INDIRECT("D"&amp;K5):INDIRECT("D"&amp;K6))</f>
        <v>54.259217859958959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-4.193062003035433E-3</v>
      </c>
      <c r="S6" s="7" t="s">
        <v>50</v>
      </c>
      <c r="U6" s="7"/>
    </row>
    <row r="7" spans="1:28" ht="17.25" customHeight="1">
      <c r="A7" s="131">
        <v>-0.17260000000000009</v>
      </c>
      <c r="B7" s="130">
        <v>1.5625</v>
      </c>
      <c r="C7" s="36">
        <f t="shared" si="0"/>
        <v>1.1726000000000001</v>
      </c>
      <c r="D7" s="38">
        <f t="shared" si="1"/>
        <v>0.56940000000000013</v>
      </c>
      <c r="E7" s="39">
        <f t="shared" si="2"/>
        <v>-0.64</v>
      </c>
      <c r="F7" s="38">
        <f t="shared" ca="1" si="3"/>
        <v>2.0509197718875716E-2</v>
      </c>
      <c r="G7" s="38">
        <f t="shared" ca="1" si="4"/>
        <v>0.97949080228112428</v>
      </c>
      <c r="H7" s="74">
        <f t="shared" ca="1" si="5"/>
        <v>-3.0773210775884978</v>
      </c>
      <c r="I7" s="74">
        <f t="shared" ca="1" si="6"/>
        <v>2.4373210775884977</v>
      </c>
      <c r="J7" s="25"/>
      <c r="K7" s="110" t="s">
        <v>104</v>
      </c>
      <c r="L7" s="34">
        <f ca="1">AVERAGE(INDIRECT("D"&amp;K5):INDIRECT("D"&amp;K6))-(1/L6)*AVERAGE(INDIRECT("E"&amp;K5):INDIRECT("E"&amp;K6))</f>
        <v>0.58132245721341269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0.333557600383518</v>
      </c>
      <c r="S7" s="21" t="s">
        <v>71</v>
      </c>
      <c r="U7" s="21"/>
    </row>
    <row r="8" spans="1:28" ht="17.25" customHeight="1">
      <c r="A8" s="131">
        <v>-0.16684999999999994</v>
      </c>
      <c r="B8" s="130">
        <v>1.2048192771084338</v>
      </c>
      <c r="C8" s="36">
        <f t="shared" si="0"/>
        <v>1.1668499999999999</v>
      </c>
      <c r="D8" s="38">
        <f t="shared" si="1"/>
        <v>0.56364999999999998</v>
      </c>
      <c r="E8" s="39">
        <f t="shared" si="2"/>
        <v>-0.83</v>
      </c>
      <c r="F8" s="38">
        <f t="shared" ca="1" si="3"/>
        <v>3.0400437819185888E-2</v>
      </c>
      <c r="G8" s="38">
        <f t="shared" ca="1" si="4"/>
        <v>0.96959956218081411</v>
      </c>
      <c r="H8" s="71">
        <f t="shared" ca="1" si="5"/>
        <v>-3.1171048768179905</v>
      </c>
      <c r="I8" s="71">
        <f t="shared" ca="1" si="6"/>
        <v>2.2871048768179905</v>
      </c>
      <c r="J8" s="25"/>
      <c r="K8" s="110" t="s">
        <v>109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-0.15839999999999987</v>
      </c>
      <c r="B9" s="130">
        <v>0.70921985815602839</v>
      </c>
      <c r="C9" s="36">
        <f t="shared" si="0"/>
        <v>1.1583999999999999</v>
      </c>
      <c r="D9" s="38">
        <f t="shared" si="1"/>
        <v>0.55519999999999992</v>
      </c>
      <c r="E9" s="39">
        <f t="shared" si="2"/>
        <v>-1.41</v>
      </c>
      <c r="F9" s="38">
        <f t="shared" ca="1" si="3"/>
        <v>4.493626022746755E-2</v>
      </c>
      <c r="G9" s="38">
        <f t="shared" ca="1" si="4"/>
        <v>0.95506373977253245</v>
      </c>
      <c r="H9" s="71">
        <f t="shared" ca="1" si="5"/>
        <v>-3.1774725043811922</v>
      </c>
      <c r="I9" s="71">
        <f t="shared" ca="1" si="6"/>
        <v>1.7674725043811923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-0.15015000000000001</v>
      </c>
      <c r="B10" s="130">
        <v>0.51282051282051289</v>
      </c>
      <c r="C10" s="83">
        <f t="shared" si="0"/>
        <v>1.15015</v>
      </c>
      <c r="D10" s="83">
        <f t="shared" si="1"/>
        <v>0.54695000000000005</v>
      </c>
      <c r="E10" s="84">
        <f t="shared" si="2"/>
        <v>-1.9499999999999997</v>
      </c>
      <c r="F10" s="83">
        <f t="shared" ca="1" si="3"/>
        <v>5.9128039501824992E-2</v>
      </c>
      <c r="G10" s="83">
        <f t="shared" ca="1" si="4"/>
        <v>0.94087196049817501</v>
      </c>
      <c r="H10" s="85">
        <f t="shared" ca="1" si="5"/>
        <v>-3.2387106574339306</v>
      </c>
      <c r="I10" s="85">
        <f t="shared" ca="1" si="6"/>
        <v>1.2887106574339309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-0.14375000000000004</v>
      </c>
      <c r="B11" s="130">
        <v>0.42735042735042739</v>
      </c>
      <c r="C11" s="83">
        <f t="shared" si="0"/>
        <v>1.14375</v>
      </c>
      <c r="D11" s="83">
        <f t="shared" si="1"/>
        <v>0.54055000000000009</v>
      </c>
      <c r="E11" s="84">
        <f t="shared" si="2"/>
        <v>-2.34</v>
      </c>
      <c r="F11" s="83">
        <f t="shared" ca="1" si="3"/>
        <v>7.0137419787387301E-2</v>
      </c>
      <c r="G11" s="83">
        <f t="shared" ca="1" si="4"/>
        <v>0.9298625802126127</v>
      </c>
      <c r="H11" s="121">
        <f t="shared" ca="1" si="5"/>
        <v>-3.2878671134416844</v>
      </c>
      <c r="I11" s="121">
        <f ca="1">IF(OR(ISBLANK(A11),J11="x"),"",E11-H11)</f>
        <v>0.94786711344168451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-0.13485000000000014</v>
      </c>
      <c r="B12" s="130">
        <v>0.35211267605633806</v>
      </c>
      <c r="C12" s="32">
        <f t="shared" si="0"/>
        <v>1.1348500000000001</v>
      </c>
      <c r="D12" s="41">
        <f t="shared" si="1"/>
        <v>0.53165000000000018</v>
      </c>
      <c r="E12" s="42">
        <f t="shared" si="2"/>
        <v>-2.84</v>
      </c>
      <c r="F12" s="41">
        <f t="shared" ca="1" si="3"/>
        <v>8.5447339246997212E-2</v>
      </c>
      <c r="G12" s="41">
        <f t="shared" ca="1" si="4"/>
        <v>0.91455266075300279</v>
      </c>
      <c r="H12" s="27">
        <f t="shared" ca="1" si="5"/>
        <v>-3.3587591260592298</v>
      </c>
      <c r="I12" s="27">
        <f t="shared" ca="1" si="6"/>
        <v>0.51875912605922991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-0.12650000000000006</v>
      </c>
      <c r="B13" s="130">
        <v>0.3125</v>
      </c>
      <c r="C13" s="32">
        <f t="shared" si="0"/>
        <v>1.1265000000000001</v>
      </c>
      <c r="D13" s="41">
        <f t="shared" si="1"/>
        <v>0.5233000000000001</v>
      </c>
      <c r="E13" s="42">
        <f t="shared" si="2"/>
        <v>-3.2</v>
      </c>
      <c r="F13" s="41">
        <f t="shared" ca="1" si="3"/>
        <v>9.9811140088317041E-2</v>
      </c>
      <c r="G13" s="41">
        <f t="shared" ca="1" si="4"/>
        <v>0.90018885991168296</v>
      </c>
      <c r="H13" s="27">
        <f t="shared" ca="1" si="5"/>
        <v>-3.4281071200412145</v>
      </c>
      <c r="I13" s="27">
        <f t="shared" ca="1" si="6"/>
        <v>0.22810712004121436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5">
        <v>-0.11894999999999989</v>
      </c>
      <c r="B14" s="134">
        <v>0.30303030303030304</v>
      </c>
      <c r="C14" s="43">
        <f t="shared" si="0"/>
        <v>1.1189499999999999</v>
      </c>
      <c r="D14" s="44">
        <f t="shared" si="1"/>
        <v>0.51574999999999993</v>
      </c>
      <c r="E14" s="90">
        <f t="shared" si="2"/>
        <v>-3.3</v>
      </c>
      <c r="F14" s="44">
        <f t="shared" ca="1" si="3"/>
        <v>0.11279876839394154</v>
      </c>
      <c r="G14" s="44">
        <f t="shared" ca="1" si="4"/>
        <v>0.88720123160605846</v>
      </c>
      <c r="H14" s="91">
        <f t="shared" ca="1" si="5"/>
        <v>-3.4933231383610619</v>
      </c>
      <c r="I14" s="91">
        <f t="shared" ca="1" si="6"/>
        <v>0.19332313836106207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-0.10424999999999995</v>
      </c>
      <c r="B15" s="130">
        <v>0.27777777777777779</v>
      </c>
      <c r="C15" s="32">
        <f t="shared" si="0"/>
        <v>1.10425</v>
      </c>
      <c r="D15" s="32">
        <f t="shared" si="1"/>
        <v>0.50105</v>
      </c>
      <c r="E15" s="40">
        <f t="shared" si="2"/>
        <v>-3.5999999999999996</v>
      </c>
      <c r="F15" s="32">
        <f t="shared" ca="1" si="3"/>
        <v>0.13808593873734243</v>
      </c>
      <c r="G15" s="32">
        <f t="shared" ca="1" si="4"/>
        <v>0.86191406126265757</v>
      </c>
      <c r="H15" s="35">
        <f t="shared" ca="1" si="5"/>
        <v>-3.6276926581448583</v>
      </c>
      <c r="I15" s="35">
        <f t="shared" ca="1" si="6"/>
        <v>2.7692658144858662E-2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>
        <v>-9.1900000000000093E-2</v>
      </c>
      <c r="B16" s="130">
        <v>0.26737967914438499</v>
      </c>
      <c r="C16" s="32">
        <f t="shared" si="0"/>
        <v>1.0919000000000001</v>
      </c>
      <c r="D16" s="41">
        <f t="shared" si="1"/>
        <v>0.48870000000000013</v>
      </c>
      <c r="E16" s="42">
        <f t="shared" si="2"/>
        <v>-3.7400000000000007</v>
      </c>
      <c r="F16" s="41">
        <f t="shared" ca="1" si="3"/>
        <v>0.15933060225713835</v>
      </c>
      <c r="G16" s="41">
        <f t="shared" ca="1" si="4"/>
        <v>0.84066939774286165</v>
      </c>
      <c r="H16" s="27">
        <f t="shared" ca="1" si="5"/>
        <v>-3.748838455783166</v>
      </c>
      <c r="I16" s="27">
        <f t="shared" ca="1" si="6"/>
        <v>8.8384557831653332E-3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-7.635000000000014E-2</v>
      </c>
      <c r="B17" s="130">
        <v>0.25</v>
      </c>
      <c r="C17" s="32">
        <f t="shared" si="0"/>
        <v>1.0763500000000001</v>
      </c>
      <c r="D17" s="41">
        <f t="shared" si="1"/>
        <v>0.47315000000000018</v>
      </c>
      <c r="E17" s="42">
        <f t="shared" si="2"/>
        <v>-4</v>
      </c>
      <c r="F17" s="41">
        <f t="shared" ca="1" si="3"/>
        <v>0.18607995591971549</v>
      </c>
      <c r="G17" s="41">
        <f t="shared" ca="1" si="4"/>
        <v>0.81392004408028451</v>
      </c>
      <c r="H17" s="27">
        <f t="shared" ca="1" si="5"/>
        <v>-3.9133870225504102</v>
      </c>
      <c r="I17" s="27">
        <f t="shared" ca="1" si="6"/>
        <v>-8.6612977449589845E-2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-5.0100000000000033E-2</v>
      </c>
      <c r="B18" s="40">
        <v>0.23752969121140144</v>
      </c>
      <c r="C18" s="32">
        <f t="shared" si="0"/>
        <v>1.0501</v>
      </c>
      <c r="D18" s="41">
        <f t="shared" si="1"/>
        <v>0.44690000000000007</v>
      </c>
      <c r="E18" s="42">
        <f t="shared" si="2"/>
        <v>-4.21</v>
      </c>
      <c r="F18" s="41">
        <f t="shared" ca="1" si="3"/>
        <v>0.23123561724721742</v>
      </c>
      <c r="G18" s="41">
        <f t="shared" ca="1" si="4"/>
        <v>0.76876438275278258</v>
      </c>
      <c r="H18" s="27">
        <f t="shared" ca="1" si="5"/>
        <v>-4.2265592595385595</v>
      </c>
      <c r="I18" s="27">
        <f t="shared" ca="1" si="6"/>
        <v>1.6559259538559523E-2</v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>
        <v>-3.1449999999999978E-2</v>
      </c>
      <c r="B19" s="40">
        <v>0.22727272727272727</v>
      </c>
      <c r="C19" s="32">
        <f t="shared" si="0"/>
        <v>1.03145</v>
      </c>
      <c r="D19" s="41">
        <f t="shared" si="1"/>
        <v>0.42825000000000002</v>
      </c>
      <c r="E19" s="42">
        <f t="shared" si="2"/>
        <v>-4.4000000000000004</v>
      </c>
      <c r="F19" s="41">
        <f t="shared" ca="1" si="3"/>
        <v>0.26331763948561404</v>
      </c>
      <c r="G19" s="41">
        <f t="shared" ca="1" si="4"/>
        <v>0.73668236051438596</v>
      </c>
      <c r="H19" s="27">
        <f t="shared" ca="1" si="5"/>
        <v>-4.4813532382229591</v>
      </c>
      <c r="I19" s="27">
        <f t="shared" ca="1" si="6"/>
        <v>8.1353238222958701E-2</v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-1.5099999999999891E-2</v>
      </c>
      <c r="B20" s="40">
        <v>0.20661157024793389</v>
      </c>
      <c r="C20" s="32">
        <f t="shared" si="0"/>
        <v>1.0150999999999999</v>
      </c>
      <c r="D20" s="41">
        <f t="shared" si="1"/>
        <v>0.41189999999999993</v>
      </c>
      <c r="E20" s="42">
        <f t="shared" si="2"/>
        <v>-4.84</v>
      </c>
      <c r="F20" s="41">
        <f t="shared" ca="1" si="3"/>
        <v>0.29144316568388673</v>
      </c>
      <c r="G20" s="41">
        <f t="shared" ca="1" si="4"/>
        <v>0.70855683431611327</v>
      </c>
      <c r="H20" s="27">
        <f t="shared" ca="1" si="5"/>
        <v>-4.7314058051942949</v>
      </c>
      <c r="I20" s="27">
        <f t="shared" ca="1" si="6"/>
        <v>-0.10859419480570498</v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7.3499999999999677E-3</v>
      </c>
      <c r="B21" s="40">
        <v>0.19762845849802374</v>
      </c>
      <c r="C21" s="32">
        <f t="shared" si="0"/>
        <v>0.99265000000000003</v>
      </c>
      <c r="D21" s="41">
        <f t="shared" si="1"/>
        <v>0.38945000000000007</v>
      </c>
      <c r="E21" s="42">
        <f t="shared" si="2"/>
        <v>-5.0599999999999996</v>
      </c>
      <c r="F21" s="41">
        <f t="shared" ca="1" si="3"/>
        <v>0.33006200746683556</v>
      </c>
      <c r="G21" s="41">
        <f t="shared" ca="1" si="4"/>
        <v>0.66993799253316444</v>
      </c>
      <c r="H21" s="27">
        <f t="shared" ca="1" si="5"/>
        <v>-5.1239862699865473</v>
      </c>
      <c r="I21" s="27">
        <f t="shared" ca="1" si="6"/>
        <v>6.3986269986547661E-2</v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6.1006277734707037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27.14559199437543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-3.4716742008333719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0.89002014343414526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>
        <f ca="1">IF(AND(COUNT(B16:B$25,F16:F$25)&gt;5,COUNT(D$5:D16,E$5:E16)&gt;5,ISNUMBER(SUM(RSQ(B16:B$25,F16:F$25),RSQ(E$5:E16,D$5:D16)))),SUM(RSQ(B16:B$25,F16:F$25),RSQ(E$5:E16,D$5:D16)),"")</f>
        <v>1.9288836550244959</v>
      </c>
      <c r="B38" s="41">
        <f ca="1">IF(AND(COUNT(B16:B$25,F16:F$25)&gt;5,COUNT(D$5:D15,E$5:E15)&gt;5,ISNUMBER(SUM(RSQ(B16:B$25,F16:F$25),RSQ(E$5:E15,D$5:D15)))),SUM(RSQ(B16:B$25,F16:F$25),RSQ(E$5:E15,D$5:D15)),"")</f>
        <v>1.9505906517831026</v>
      </c>
      <c r="C38" s="32">
        <f ca="1">IF(AND(COUNT(B16:B$25,F16:F$25)&gt;5,COUNT(D$6:D16,E$6:E16)&gt;5,ISNUMBER(SUM(RSQ(B16:B$25,F16:F$25),RSQ(E$6:E16,D$6:D16)))),SUM(RSQ(B16:B$25,F16:F$25),RSQ(E$6:E16,D$6:D16)),"")</f>
        <v>1.918704488522966</v>
      </c>
      <c r="D38" s="32">
        <f ca="1">IF(AND(COUNT(B16:B$25,F16:F$25)&gt;5,COUNT(D$6:D15,E$6:E15)&gt;5,ISNUMBER(SUM(RSQ(B16:B$25,F16:F$25),RSQ(E$6:E15,D$6:D15)))),SUM(RSQ(B16:B$25,F16:F$25),RSQ(E$6:E15,D$6:D15)),"")</f>
        <v>1.9438136618313475</v>
      </c>
      <c r="E38" s="32">
        <f ca="1">IF(AND(COUNT(B16:B$25,F16:F$25)&gt;5,COUNT(D$7:D16,E$7:E16)&gt;5,ISNUMBER(SUM(RSQ(B16:B$25,F16:F$25),RSQ(E$7:E16,D$7:D16)))),SUM(RSQ(B16:B$25,F16:F$25),RSQ(E$7:E16,D$7:D16)),"")</f>
        <v>1.9071155586032016</v>
      </c>
      <c r="F38" s="32">
        <f ca="1">IF(AND(COUNT(B16:B$25,F16:F$25)&gt;5,COUNT(D$7:D15,E$7:E15)&gt;5,ISNUMBER(SUM(RSQ(B16:B$25,F16:F$25),RSQ(E$7:E15,D$7:D15)))),SUM(RSQ(B16:B$25,F16:F$25),RSQ(E$7:E15,D$7:D15)),"")</f>
        <v>1.9350029333833882</v>
      </c>
      <c r="G38" s="32">
        <f ca="1">IF(AND(COUNT(B16:B$25,F16:F$25)&gt;5,COUNT(D$8:D16,E$8:E16)&gt;5,ISNUMBER(SUM(RSQ(B16:B$25,F16:F$25),RSQ(E$8:E16,D$8:D16)))),SUM(RSQ(B16:B$25,F16:F$25),RSQ(E$8:E16,D$8:D16)),"")</f>
        <v>1.8905421467313155</v>
      </c>
      <c r="H38" s="32">
        <f ca="1">IF(AND(COUNT(B16:B$25,F16:F$25)&gt;5,COUNT(D$8:D15,E$8:E15)&gt;5,ISNUMBER(SUM(RSQ(B16:B$25,F16:F$25),RSQ(E$8:E15,D$8:D15)))),SUM(RSQ(B16:B$25,F16:F$25),RSQ(E$8:E15,D$8:D15)),"")</f>
        <v>1.9210105199281284</v>
      </c>
      <c r="I38" s="32">
        <f ca="1">IF(AND(COUNT(B16:B$25,F16:F$25)&gt;5,COUNT(D$9:D16,E$9:E16)&gt;5,ISNUMBER(SUM(RSQ(B16:B$25,F16:F$25),RSQ(E$9:E16,D$9:D16)))),SUM(RSQ(B16:B$25,F16:F$25),RSQ(E$9:E16,D$9:D16)),"")</f>
        <v>1.8844966717066884</v>
      </c>
      <c r="J38" s="32">
        <f ca="1">IF(AND(COUNT(B16:B$25,F16:F$25)&gt;5,COUNT(D$9:D15,E$9:E15)&gt;5,ISNUMBER(SUM(RSQ(B16:B$25,F16:F$25),RSQ(E$9:E15,D$9:D15)))),SUM(RSQ(B16:B$25,F16:F$25),RSQ(E$9:E15,D$9:D15)),"")</f>
        <v>1.9132248054548722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>
        <f ca="1">IF(AND(COUNT(B17:B$25,F17:F$25)&gt;5,COUNT(D$5:D17,E$5:E17)&gt;5,ISNUMBER(SUM(RSQ(B17:B$25,F17:F$25),RSQ(E$5:E17,D$5:D17)))),SUM(RSQ(B17:B$25,F17:F$25),RSQ(E$5:E17,D$5:D17)),"")</f>
        <v>1.8977955369541211</v>
      </c>
      <c r="B39" s="32">
        <f ca="1">IF(AND(COUNT(B17:B$25,F17:F$25)&gt;5,COUNT(D$5:D16,E$5:E16)&gt;5,ISNUMBER(SUM(RSQ(B17:B$25,F17:F$25),RSQ(E$5:E16,D$5:D16)))),SUM(RSQ(B17:B$25,F17:F$25),RSQ(E$5:E16,D$5:D16)),"")</f>
        <v>1.9169913899120372</v>
      </c>
      <c r="C39" s="32">
        <f ca="1">IF(AND(COUNT(B17:B$25,F17:F$25)&gt;5,COUNT(D$6:D17,E$6:E17)&gt;5,ISNUMBER(SUM(RSQ(B17:B$25,F17:F$25),RSQ(E$6:E17,D$6:D17)))),SUM(RSQ(B17:B$25,F17:F$25),RSQ(E$6:E17,D$6:D17)),"")</f>
        <v>1.8865088140109743</v>
      </c>
      <c r="D39" s="32">
        <f ca="1">IF(AND(COUNT(B17:B$25,F17:F$25)&gt;5,COUNT(D$6:D16,E$6:E16)&gt;5,ISNUMBER(SUM(RSQ(B17:B$25,F17:F$25),RSQ(E$6:E16,D$6:D16)))),SUM(RSQ(B17:B$25,F17:F$25),RSQ(E$6:E16,D$6:D16)),"")</f>
        <v>1.9068122234105074</v>
      </c>
      <c r="E39" s="32">
        <f ca="1">IF(AND(COUNT(B17:B$25,F17:F$25)&gt;5,COUNT(D$7:D17,E$7:E17)&gt;5,ISNUMBER(SUM(RSQ(B17:B$25,F17:F$25),RSQ(E$7:E17,D$7:D17)))),SUM(RSQ(B17:B$25,F17:F$25),RSQ(E$7:E17,D$7:D17)),"")</f>
        <v>1.8750236769643958</v>
      </c>
      <c r="F39" s="32">
        <f ca="1">IF(AND(COUNT(B17:B$25,F17:F$25)&gt;5,COUNT(D$7:D16,E$7:E16)&gt;5,ISNUMBER(SUM(RSQ(B17:B$25,F17:F$25),RSQ(E$7:E16,D$7:D16)))),SUM(RSQ(B17:B$25,F17:F$25),RSQ(E$7:E16,D$7:D16)),"")</f>
        <v>1.8952232934907429</v>
      </c>
      <c r="G39" s="32">
        <f ca="1">IF(AND(COUNT(B17:B$25,F17:F$25)&gt;5,COUNT(D$8:D17,E$8:E17)&gt;5,ISNUMBER(SUM(RSQ(B17:B$25,F17:F$25),RSQ(E$8:E17,D$8:D17)))),SUM(RSQ(B17:B$25,F17:F$25),RSQ(E$8:E17,D$8:D17)),"")</f>
        <v>1.8604174954691048</v>
      </c>
      <c r="H39" s="32">
        <f ca="1">IF(AND(COUNT(B17:B$25,F17:F$25)&gt;5,COUNT(D$8:D16,E$8:E16)&gt;5,ISNUMBER(SUM(RSQ(B17:B$25,F17:F$25),RSQ(E$8:E16,D$8:D16)))),SUM(RSQ(B17:B$25,F17:F$25),RSQ(E$8:E16,D$8:D16)),"")</f>
        <v>1.8786498816188568</v>
      </c>
      <c r="I39" s="32">
        <f ca="1">IF(AND(COUNT(B17:B$25,F17:F$25)&gt;5,COUNT(D$9:D17,E$9:E17)&gt;5,ISNUMBER(SUM(RSQ(B17:B$25,F17:F$25),RSQ(E$9:E17,D$9:D17)))),SUM(RSQ(B17:B$25,F17:F$25),RSQ(E$9:E17,D$9:D17)),"")</f>
        <v>1.8611711499891797</v>
      </c>
      <c r="J39" s="32">
        <f ca="1">IF(AND(COUNT(B17:B$25,F17:F$25)&gt;5,COUNT(D$9:D16,E$9:E16)&gt;5,ISNUMBER(SUM(RSQ(B17:B$25,F17:F$25),RSQ(E$9:E16,D$9:D16)))),SUM(RSQ(B17:B$25,F17:F$25),RSQ(E$9:E16,D$9:D16)),"")</f>
        <v>1.8726044065942298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>
        <f ca="1">IF(AND(COUNT(B18:B$25,F18:F$25)&gt;5,COUNT(D$5:D18,E$5:E18)&gt;5,ISNUMBER(SUM(RSQ(B18:B$25,F18:F$25),RSQ(E$5:E18,D$5:D18)))),SUM(RSQ(B18:B$25,F18:F$25),RSQ(E$5:E18,D$5:D18)),"")</f>
        <v>1.8490390643242662</v>
      </c>
      <c r="B40" s="41">
        <f ca="1">IF(AND(COUNT(B18:B$25,F18:F$25)&gt;5,COUNT(D$5:D17,E$5:E17)&gt;5,ISNUMBER(SUM(RSQ(B18:B$25,F18:F$25),RSQ(E$5:E17,D$5:D17)))),SUM(RSQ(B18:B$25,F18:F$25),RSQ(E$5:E17,D$5:D17)),"")</f>
        <v>1.8867243483886436</v>
      </c>
      <c r="C40" s="32">
        <f ca="1">IF(AND(COUNT(B18:B$25,F18:F$25)&gt;5,COUNT(D$6:D18,E$6:E18)&gt;5,ISNUMBER(SUM(RSQ(B18:B$25,F18:F$25),RSQ(E$6:E18,D$6:D18)))),SUM(RSQ(B18:B$25,F18:F$25),RSQ(E$6:E18,D$6:D18)),"")</f>
        <v>1.8361099382563004</v>
      </c>
      <c r="D40" s="32">
        <f ca="1">IF(AND(COUNT(B18:B$25,F18:F$25)&gt;5,COUNT(D$6:D17,E$6:E17)&gt;5,ISNUMBER(SUM(RSQ(B18:B$25,F18:F$25),RSQ(E$6:E17,D$6:D17)))),SUM(RSQ(B18:B$25,F18:F$25),RSQ(E$6:E17,D$6:D17)),"")</f>
        <v>1.875437625445497</v>
      </c>
      <c r="E40" s="32">
        <f ca="1">IF(AND(COUNT(B18:B$25,F18:F$25)&gt;5,COUNT(D$7:D18,E$7:E18)&gt;5,ISNUMBER(SUM(RSQ(B18:B$25,F18:F$25),RSQ(E$7:E18,D$7:D18)))),SUM(RSQ(B18:B$25,F18:F$25),RSQ(E$7:E18,D$7:D18)),"")</f>
        <v>1.8241987065077394</v>
      </c>
      <c r="F40" s="32">
        <f ca="1">IF(AND(COUNT(B18:B$25,F18:F$25)&gt;5,COUNT(D$7:D17,E$7:E17)&gt;5,ISNUMBER(SUM(RSQ(B18:B$25,F18:F$25),RSQ(E$7:E17,D$7:D17)))),SUM(RSQ(B18:B$25,F18:F$25),RSQ(E$7:E17,D$7:D17)),"")</f>
        <v>1.8639524883989185</v>
      </c>
      <c r="G40" s="32">
        <f ca="1">IF(AND(COUNT(B18:B$25,F18:F$25)&gt;5,COUNT(D$8:D18,E$8:E18)&gt;5,ISNUMBER(SUM(RSQ(B18:B$25,F18:F$25),RSQ(E$8:E18,D$8:D18)))),SUM(RSQ(B18:B$25,F18:F$25),RSQ(E$8:E18,D$8:D18)),"")</f>
        <v>1.8110831362605542</v>
      </c>
      <c r="H40" s="32">
        <f ca="1">IF(AND(COUNT(B18:B$25,F18:F$25)&gt;5,COUNT(D$8:D17,E$8:E17)&gt;5,ISNUMBER(SUM(RSQ(B18:B$25,F18:F$25),RSQ(E$8:E17,D$8:D17)))),SUM(RSQ(B18:B$25,F18:F$25),RSQ(E$8:E17,D$8:D17)),"")</f>
        <v>1.8493463069036276</v>
      </c>
      <c r="I40" s="32">
        <f ca="1">IF(AND(COUNT(B18:B$25,F18:F$25)&gt;5,COUNT(D$9:D18,E$9:E18)&gt;5,ISNUMBER(SUM(RSQ(B18:B$25,F18:F$25),RSQ(E$9:E18,D$9:D18)))),SUM(RSQ(B18:B$25,F18:F$25),RSQ(E$9:E18,D$9:D18)),"")</f>
        <v>1.8172674931055774</v>
      </c>
      <c r="J40" s="32">
        <f ca="1">IF(AND(COUNT(B18:B$25,F18:F$25)&gt;5,COUNT(D$9:D17,E$9:E17)&gt;5,ISNUMBER(SUM(RSQ(B18:B$25,F18:F$25),RSQ(E$9:E17,D$9:D17)))),SUM(RSQ(B18:B$25,F18:F$25),RSQ(E$9:E17,D$9:D17)),"")</f>
        <v>1.8500999614237021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>
        <f ca="1">IF(AND(COUNT(B19:B$25,F19:F$25)&gt;5,COUNT(D$5:D19,E$5:E19)&gt;5,ISNUMBER(SUM(RSQ(B19:B$25,F19:F$25),RSQ(E$5:E19,D$5:D19)))),SUM(RSQ(B19:B$25,F19:F$25),RSQ(E$5:E19,D$5:D19)),"")</f>
        <v>1.7753902263342427</v>
      </c>
      <c r="B41" s="41">
        <f ca="1">IF(AND(COUNT(B19:B$25,F19:F$25)&gt;5,COUNT(D$5:D18,E$5:E18)&gt;5,ISNUMBER(SUM(RSQ(B19:B$25,F19:F$25),RSQ(E$5:E18,D$5:D18)))),SUM(RSQ(B19:B$25,F19:F$25),RSQ(E$5:E18,D$5:D18)),"")</f>
        <v>1.7973103379032949</v>
      </c>
      <c r="C41" s="32">
        <f ca="1">IF(AND(COUNT(B19:B$25,F19:F$25)&gt;5,COUNT(D$6:D19,E$6:E19)&gt;5,ISNUMBER(SUM(RSQ(B19:B$25,F19:F$25),RSQ(E$6:E19,D$6:D19)))),SUM(RSQ(B19:B$25,F19:F$25),RSQ(E$6:E19,D$6:D19)),"")</f>
        <v>1.7635729832240021</v>
      </c>
      <c r="D41" s="32">
        <f ca="1">IF(AND(COUNT(B19:B$25,F19:F$25)&gt;5,COUNT(D$6:D18,E$6:E18)&gt;5,ISNUMBER(SUM(RSQ(B19:B$25,F19:F$25),RSQ(E$6:E18,D$6:D18)))),SUM(RSQ(B19:B$25,F19:F$25),RSQ(E$6:E18,D$6:D18)),"")</f>
        <v>1.7843812118353291</v>
      </c>
      <c r="E41" s="32">
        <f ca="1">IF(AND(COUNT(B19:B$25,F19:F$25)&gt;5,COUNT(D$7:D19,E$7:E19)&gt;5,ISNUMBER(SUM(RSQ(B19:B$25,F19:F$25),RSQ(E$7:E19,D$7:D19)))),SUM(RSQ(B19:B$25,F19:F$25),RSQ(E$7:E19,D$7:D19)),"")</f>
        <v>1.7539928799779738</v>
      </c>
      <c r="F41" s="32">
        <f ca="1">IF(AND(COUNT(B19:B$25,F19:F$25)&gt;5,COUNT(D$7:D18,E$7:E18)&gt;5,ISNUMBER(SUM(RSQ(B19:B$25,F19:F$25),RSQ(E$7:E18,D$7:D18)))),SUM(RSQ(B19:B$25,F19:F$25),RSQ(E$7:E18,D$7:D18)),"")</f>
        <v>1.772469980086768</v>
      </c>
      <c r="G41" s="32">
        <f ca="1">IF(AND(COUNT(B19:B$25,F19:F$25)&gt;5,COUNT(D$8:D19,E$8:E19)&gt;5,ISNUMBER(SUM(RSQ(B19:B$25,F19:F$25),RSQ(E$8:E19,D$8:D19)))),SUM(RSQ(B19:B$25,F19:F$25),RSQ(E$8:E19,D$8:D19)),"")</f>
        <v>1.7452579239570345</v>
      </c>
      <c r="H41" s="32">
        <f ca="1">IF(AND(COUNT(B19:B$25,F19:F$25)&gt;5,COUNT(D$8:D18,E$8:E18)&gt;5,ISNUMBER(SUM(RSQ(B19:B$25,F19:F$25),RSQ(E$8:E18,D$8:D18)))),SUM(RSQ(B19:B$25,F19:F$25),RSQ(E$8:E18,D$8:D18)),"")</f>
        <v>1.7593544098395828</v>
      </c>
      <c r="I41" s="32">
        <f ca="1">IF(AND(COUNT(B19:B$25,F19:F$25)&gt;5,COUNT(D$9:D19,E$9:E19)&gt;5,ISNUMBER(SUM(RSQ(B19:B$25,F19:F$25),RSQ(E$9:E19,D$9:D19)))),SUM(RSQ(B19:B$25,F19:F$25),RSQ(E$9:E19,D$9:D19)),"")</f>
        <v>1.7581577893892306</v>
      </c>
      <c r="J41" s="32">
        <f ca="1">IF(AND(COUNT(B19:B$25,F19:F$25)&gt;5,COUNT(D$9:D18,E$9:E18)&gt;5,ISNUMBER(SUM(RSQ(B19:B$25,F19:F$25),RSQ(E$9:E18,D$9:D18)))),SUM(RSQ(B19:B$25,F19:F$25),RSQ(E$9:E18,D$9:D18)),"")</f>
        <v>1.7655387666846059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125</v>
      </c>
      <c r="B3" s="9">
        <v>0.2999</v>
      </c>
      <c r="C3" s="10">
        <v>2.3999999999999998E-3</v>
      </c>
      <c r="D3" s="11">
        <v>2</v>
      </c>
      <c r="E3" s="12">
        <f ca="1">$L$7/$B$3</f>
        <v>0.98371229567403651</v>
      </c>
      <c r="F3" s="13">
        <f ca="1">(100-(-R7/R6))/100</f>
        <v>0.22721588227496781</v>
      </c>
      <c r="G3" s="13">
        <f ca="1">-1/R7</f>
        <v>-3.1776986754482865</v>
      </c>
      <c r="H3" s="13">
        <f ca="1">L29</f>
        <v>-3.8010502448169836</v>
      </c>
      <c r="I3" s="13">
        <f ca="1">R29</f>
        <v>0.87158581200700047</v>
      </c>
      <c r="J3" s="14">
        <f ca="1">(I3-F3)/(1-F3)</f>
        <v>0.83382915739646302</v>
      </c>
      <c r="K3" s="13">
        <f ca="1">R28</f>
        <v>24.616597100048221</v>
      </c>
      <c r="L3" s="13">
        <f ca="1">K3*(1-F3)</f>
        <v>19.023315271353351</v>
      </c>
      <c r="M3" s="73">
        <f ca="1">STDEV(INDIRECT("G"&amp;K5):INDIRECT("G"&amp;K6))/STDEV(INDIRECT("E"&amp;K5):INDIRECT("E"&amp;K6))</f>
        <v>3.3868425568408751E-2</v>
      </c>
      <c r="N3" s="15">
        <f ca="1">M3*E3</f>
        <v>3.331678666676461E-2</v>
      </c>
      <c r="O3" s="14">
        <f ca="1">M3*L7/C3</f>
        <v>4.1632101339011278</v>
      </c>
      <c r="P3" s="12">
        <f ca="1">(1-I3)*E3</f>
        <v>0.12632261566771086</v>
      </c>
      <c r="Q3" s="13">
        <f ca="1">(1-I3)*L7/C3</f>
        <v>15.785063516144371</v>
      </c>
      <c r="R3" s="10">
        <f ca="1">((-0.01*D3+L6*L7)/L6-I3*L7)/B3</f>
        <v>0.12565627993437553</v>
      </c>
      <c r="S3" s="13">
        <f ca="1">((-0.01*D3+L6*L7)/L6-I3*L7)/C3</f>
        <v>15.701799313466344</v>
      </c>
      <c r="T3" s="73">
        <f ca="1">STDEV(INDIRECT("G"&amp;K7):INDIRECT("G"&amp;K8))/STDEV(INDIRECT("E"&amp;K7):INDIRECT("E"&amp;K8))</f>
        <v>0.11272455034833991</v>
      </c>
      <c r="U3" s="10">
        <f ca="1">T3*E3</f>
        <v>0.11088852620198895</v>
      </c>
      <c r="V3" s="14">
        <f ca="1">T3*L7/C3</f>
        <v>13.856445419990205</v>
      </c>
      <c r="W3" s="12">
        <f ca="1">-G3*L7*(1-F3)/293.15/8.3144621/B3*1000</f>
        <v>0.99109422163220184</v>
      </c>
      <c r="X3" s="81"/>
      <c r="Y3" s="82"/>
      <c r="Z3" s="16"/>
      <c r="AA3" s="7">
        <f ca="1">L7*M3/(C3*18.01528)</f>
        <v>0.2310932793662451</v>
      </c>
      <c r="AB3" s="7">
        <f ca="1">L7*T3/(C3*18.01528)</f>
        <v>0.76914960078279138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0.40074999999999994</v>
      </c>
      <c r="B5" s="130">
        <v>4.7619047619047619</v>
      </c>
      <c r="C5" s="36">
        <f t="shared" ref="C5:C25" si="0">IF(OR(ISBLANK(A5),J5="x"),"",-(A5-1))</f>
        <v>0.59925000000000006</v>
      </c>
      <c r="D5" s="38">
        <f t="shared" ref="D5:D25" si="1">IF(OR(ISBLANK(A5),J5="x"),"",-(A5-1)-$B$3)</f>
        <v>0.29935000000000006</v>
      </c>
      <c r="E5" s="39">
        <f t="shared" ref="E5:E25" si="2">IF(OR(ISBLANK(A5),J5="x"),"",-1/B5)</f>
        <v>-0.21</v>
      </c>
      <c r="F5" s="38">
        <f t="shared" ref="F5:F25" ca="1" si="3">IF(OR(ISBLANK(A5),J5="x"),"",1-(D5/$L$7))</f>
        <v>-1.4693076157845431E-2</v>
      </c>
      <c r="G5" s="38">
        <f ca="1">IF(OR(ISBLANK(A5),J5="x"),"",-(F5-1))</f>
        <v>1.0146930761578454</v>
      </c>
      <c r="H5" s="74">
        <f ca="1">IF(OR(ISBLANK(A5),J5="x"),"",-1/($R$7+$R$6*F5*100))</f>
        <v>-3.1184078553359895</v>
      </c>
      <c r="I5" s="74">
        <f ca="1">IF(OR(ISBLANK(A5),J5="x"),"",E5-H5)</f>
        <v>2.9084078553359896</v>
      </c>
      <c r="J5" s="25"/>
      <c r="K5" s="109" t="s">
        <v>108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5">
        <v>0.40569999999999995</v>
      </c>
      <c r="B6" s="134">
        <v>2.9411764705882351</v>
      </c>
      <c r="C6" s="92">
        <f t="shared" si="0"/>
        <v>0.59430000000000005</v>
      </c>
      <c r="D6" s="94">
        <f t="shared" si="1"/>
        <v>0.29440000000000005</v>
      </c>
      <c r="E6" s="95">
        <f t="shared" si="2"/>
        <v>-0.34</v>
      </c>
      <c r="F6" s="94">
        <f t="shared" ca="1" si="3"/>
        <v>2.0857136433282131E-3</v>
      </c>
      <c r="G6" s="94">
        <f t="shared" ref="G6:G24" ca="1" si="4">IF(OR(ISBLANK(A6),J6="x"),"",-(F6-1))</f>
        <v>0.99791428635667179</v>
      </c>
      <c r="H6" s="96">
        <f t="shared" ref="H6:H25" ca="1" si="5">IF(OR(ISBLANK(A6),J6="x"),"",-1/($R$7+$R$6*F6*100))</f>
        <v>-3.1862983682031532</v>
      </c>
      <c r="I6" s="96">
        <f t="shared" ref="I6:I25" ca="1" si="6">IF(OR(ISBLANK(A6),J6="x"),"",E6-H6)</f>
        <v>2.8462983682031533</v>
      </c>
      <c r="J6" s="25"/>
      <c r="K6" s="109" t="s">
        <v>104</v>
      </c>
      <c r="L6" s="31">
        <f ca="1">STDEV(INDIRECT("E"&amp;K5):INDIRECT("E"&amp;K6))/STDEV(INDIRECT("D"&amp;K5):INDIRECT("D"&amp;K6))</f>
        <v>100.08302566179381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-4.072199996307143E-3</v>
      </c>
      <c r="S6" s="7" t="s">
        <v>50</v>
      </c>
      <c r="U6" s="7"/>
    </row>
    <row r="7" spans="1:28" ht="17.25" customHeight="1">
      <c r="A7" s="131">
        <v>0.40985000000000005</v>
      </c>
      <c r="B7" s="130">
        <v>2.0408163265306123</v>
      </c>
      <c r="C7" s="36">
        <f t="shared" si="0"/>
        <v>0.59014999999999995</v>
      </c>
      <c r="D7" s="38">
        <f t="shared" si="1"/>
        <v>0.29024999999999995</v>
      </c>
      <c r="E7" s="39">
        <f t="shared" si="2"/>
        <v>-0.49</v>
      </c>
      <c r="F7" s="38">
        <f t="shared" ca="1" si="3"/>
        <v>1.615277984027208E-2</v>
      </c>
      <c r="G7" s="38">
        <f t="shared" ca="1" si="4"/>
        <v>0.98384722015972792</v>
      </c>
      <c r="H7" s="74">
        <f t="shared" ca="1" si="5"/>
        <v>-3.2455370856927459</v>
      </c>
      <c r="I7" s="74">
        <f t="shared" ca="1" si="6"/>
        <v>2.7555370856927457</v>
      </c>
      <c r="J7" s="25"/>
      <c r="K7" s="110" t="s">
        <v>95</v>
      </c>
      <c r="L7" s="34">
        <f ca="1">AVERAGE(INDIRECT("D"&amp;K5):INDIRECT("D"&amp;K6))-(1/L6)*AVERAGE(INDIRECT("E"&amp;K5):INDIRECT("E"&amp;K6))</f>
        <v>0.29501531747264353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0.31469314813460947</v>
      </c>
      <c r="S7" s="21" t="s">
        <v>71</v>
      </c>
      <c r="U7" s="21"/>
    </row>
    <row r="8" spans="1:28" ht="17.25" customHeight="1">
      <c r="A8" s="131">
        <v>0.41210000000000002</v>
      </c>
      <c r="B8" s="130">
        <v>1.639344262295082</v>
      </c>
      <c r="C8" s="36">
        <f t="shared" si="0"/>
        <v>0.58789999999999998</v>
      </c>
      <c r="D8" s="38">
        <f t="shared" si="1"/>
        <v>0.28799999999999998</v>
      </c>
      <c r="E8" s="39">
        <f t="shared" si="2"/>
        <v>-0.61</v>
      </c>
      <c r="F8" s="38">
        <f t="shared" ca="1" si="3"/>
        <v>2.377950247716909E-2</v>
      </c>
      <c r="G8" s="38">
        <f t="shared" ca="1" si="4"/>
        <v>0.97622049752283091</v>
      </c>
      <c r="H8" s="71">
        <f t="shared" ca="1" si="5"/>
        <v>-3.2785846940204331</v>
      </c>
      <c r="I8" s="71">
        <f t="shared" ca="1" si="6"/>
        <v>2.6685846940204332</v>
      </c>
      <c r="J8" s="25"/>
      <c r="K8" s="110" t="s">
        <v>109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0.4163</v>
      </c>
      <c r="B9" s="130">
        <v>0.9174311926605504</v>
      </c>
      <c r="C9" s="36">
        <f t="shared" si="0"/>
        <v>0.5837</v>
      </c>
      <c r="D9" s="38">
        <f t="shared" si="1"/>
        <v>0.2838</v>
      </c>
      <c r="E9" s="39">
        <f t="shared" si="2"/>
        <v>-1.0900000000000001</v>
      </c>
      <c r="F9" s="38">
        <f t="shared" ca="1" si="3"/>
        <v>3.8016051399377027E-2</v>
      </c>
      <c r="G9" s="38">
        <f t="shared" ca="1" si="4"/>
        <v>0.96198394860062297</v>
      </c>
      <c r="H9" s="71">
        <f t="shared" ca="1" si="5"/>
        <v>-3.3421091359922177</v>
      </c>
      <c r="I9" s="71">
        <f t="shared" ca="1" si="6"/>
        <v>2.2521091359922174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0.42100000000000004</v>
      </c>
      <c r="B10" s="130">
        <v>0.64516129032258063</v>
      </c>
      <c r="C10" s="83">
        <f t="shared" si="0"/>
        <v>0.57899999999999996</v>
      </c>
      <c r="D10" s="83">
        <f t="shared" si="1"/>
        <v>0.27909999999999996</v>
      </c>
      <c r="E10" s="84">
        <f t="shared" si="2"/>
        <v>-1.55</v>
      </c>
      <c r="F10" s="83">
        <f t="shared" ca="1" si="3"/>
        <v>5.3947427574228879E-2</v>
      </c>
      <c r="G10" s="83">
        <f t="shared" ca="1" si="4"/>
        <v>0.94605257242577112</v>
      </c>
      <c r="H10" s="85">
        <f t="shared" ca="1" si="5"/>
        <v>-3.4161793644494365</v>
      </c>
      <c r="I10" s="85">
        <f t="shared" ca="1" si="6"/>
        <v>1.8661793644494364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0.42425000000000002</v>
      </c>
      <c r="B11" s="130">
        <v>0.51282051282051289</v>
      </c>
      <c r="C11" s="83">
        <f t="shared" si="0"/>
        <v>0.57574999999999998</v>
      </c>
      <c r="D11" s="83">
        <f t="shared" si="1"/>
        <v>0.27584999999999998</v>
      </c>
      <c r="E11" s="84">
        <f t="shared" si="2"/>
        <v>-1.9499999999999997</v>
      </c>
      <c r="F11" s="83">
        <f t="shared" ca="1" si="3"/>
        <v>6.4963804716413498E-2</v>
      </c>
      <c r="G11" s="83">
        <f t="shared" ca="1" si="4"/>
        <v>0.9350361952835865</v>
      </c>
      <c r="H11" s="121">
        <f t="shared" ca="1" si="5"/>
        <v>-3.469348113032193</v>
      </c>
      <c r="I11" s="121">
        <f ca="1">IF(OR(ISBLANK(A11),J11="x"),"",E11-H11)</f>
        <v>1.5193481130321933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0.42901</v>
      </c>
      <c r="B12" s="130">
        <v>0.42553191489361702</v>
      </c>
      <c r="C12" s="32">
        <f t="shared" si="0"/>
        <v>0.57099</v>
      </c>
      <c r="D12" s="41">
        <f t="shared" si="1"/>
        <v>0.27109</v>
      </c>
      <c r="E12" s="42">
        <f t="shared" si="2"/>
        <v>-2.35</v>
      </c>
      <c r="F12" s="41">
        <f t="shared" ca="1" si="3"/>
        <v>8.1098560161582456E-2</v>
      </c>
      <c r="G12" s="41">
        <f t="shared" ca="1" si="4"/>
        <v>0.91890143983841754</v>
      </c>
      <c r="H12" s="27">
        <f t="shared" ca="1" si="5"/>
        <v>-3.5502766256284648</v>
      </c>
      <c r="I12" s="27">
        <f t="shared" ca="1" si="6"/>
        <v>1.2002766256284647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0.43310000000000004</v>
      </c>
      <c r="B13" s="130">
        <v>0.30303030303030304</v>
      </c>
      <c r="C13" s="32">
        <f t="shared" si="0"/>
        <v>0.56689999999999996</v>
      </c>
      <c r="D13" s="41">
        <f t="shared" si="1"/>
        <v>0.26699999999999996</v>
      </c>
      <c r="E13" s="42">
        <f t="shared" si="2"/>
        <v>-3.3</v>
      </c>
      <c r="F13" s="41">
        <f t="shared" ca="1" si="3"/>
        <v>9.4962247088208884E-2</v>
      </c>
      <c r="G13" s="41">
        <f t="shared" ca="1" si="4"/>
        <v>0.90503775291179112</v>
      </c>
      <c r="H13" s="27">
        <f t="shared" ca="1" si="5"/>
        <v>-3.6228914611373719</v>
      </c>
      <c r="I13" s="27">
        <f t="shared" ca="1" si="6"/>
        <v>0.3228914611373721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0.43775000000000008</v>
      </c>
      <c r="B14" s="130">
        <v>0.29850746268656714</v>
      </c>
      <c r="C14" s="32">
        <f t="shared" si="0"/>
        <v>0.56224999999999992</v>
      </c>
      <c r="D14" s="41">
        <f t="shared" si="1"/>
        <v>0.26234999999999992</v>
      </c>
      <c r="E14" s="42">
        <f t="shared" si="2"/>
        <v>-3.35</v>
      </c>
      <c r="F14" s="41">
        <f t="shared" ca="1" si="3"/>
        <v>0.11072414053779644</v>
      </c>
      <c r="G14" s="41">
        <f t="shared" ca="1" si="4"/>
        <v>0.88927585946220356</v>
      </c>
      <c r="H14" s="27">
        <f t="shared" ca="1" si="5"/>
        <v>-3.7091429053531559</v>
      </c>
      <c r="I14" s="27">
        <f t="shared" ca="1" si="6"/>
        <v>0.35914290535315585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5">
        <v>0.44564999999999999</v>
      </c>
      <c r="B15" s="134">
        <v>0.27397260273972601</v>
      </c>
      <c r="C15" s="43">
        <f t="shared" si="0"/>
        <v>0.55435000000000001</v>
      </c>
      <c r="D15" s="43">
        <f t="shared" si="1"/>
        <v>0.25445000000000001</v>
      </c>
      <c r="E15" s="89">
        <f t="shared" si="2"/>
        <v>-3.6500000000000004</v>
      </c>
      <c r="F15" s="43">
        <f t="shared" ca="1" si="3"/>
        <v>0.13750241112956818</v>
      </c>
      <c r="G15" s="43">
        <f t="shared" ca="1" si="4"/>
        <v>0.86249758887043182</v>
      </c>
      <c r="H15" s="140">
        <f t="shared" ca="1" si="5"/>
        <v>-3.8654899736724793</v>
      </c>
      <c r="I15" s="140">
        <f t="shared" ca="1" si="6"/>
        <v>0.21548997367247891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>
        <v>0.45265</v>
      </c>
      <c r="B16" s="130">
        <v>0.25</v>
      </c>
      <c r="C16" s="32">
        <f t="shared" si="0"/>
        <v>0.54735</v>
      </c>
      <c r="D16" s="41">
        <f t="shared" si="1"/>
        <v>0.24745</v>
      </c>
      <c r="E16" s="42">
        <f t="shared" si="2"/>
        <v>-4</v>
      </c>
      <c r="F16" s="41">
        <f t="shared" ca="1" si="3"/>
        <v>0.16122999266658156</v>
      </c>
      <c r="G16" s="41">
        <f t="shared" ca="1" si="4"/>
        <v>0.83877000733341844</v>
      </c>
      <c r="H16" s="27">
        <f t="shared" ca="1" si="5"/>
        <v>-4.015466443084823</v>
      </c>
      <c r="I16" s="27">
        <f t="shared" ca="1" si="6"/>
        <v>1.5466443084823034E-2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0.46060000000000001</v>
      </c>
      <c r="B17" s="130">
        <v>0.23529411764705882</v>
      </c>
      <c r="C17" s="32">
        <f t="shared" si="0"/>
        <v>0.53939999999999999</v>
      </c>
      <c r="D17" s="41">
        <f t="shared" si="1"/>
        <v>0.23949999999999999</v>
      </c>
      <c r="E17" s="42">
        <f t="shared" si="2"/>
        <v>-4.25</v>
      </c>
      <c r="F17" s="41">
        <f t="shared" ca="1" si="3"/>
        <v>0.18817774598361803</v>
      </c>
      <c r="G17" s="41">
        <f t="shared" ca="1" si="4"/>
        <v>0.81182225401638197</v>
      </c>
      <c r="H17" s="27">
        <f t="shared" ca="1" si="5"/>
        <v>-4.2005615846905497</v>
      </c>
      <c r="I17" s="27">
        <f t="shared" ca="1" si="6"/>
        <v>-4.9438415309450257E-2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0.47415000000000007</v>
      </c>
      <c r="B18" s="40">
        <v>0.21978021978021978</v>
      </c>
      <c r="C18" s="32">
        <f t="shared" si="0"/>
        <v>0.52584999999999993</v>
      </c>
      <c r="D18" s="41">
        <f t="shared" si="1"/>
        <v>0.22594999999999993</v>
      </c>
      <c r="E18" s="42">
        <f t="shared" si="2"/>
        <v>-4.55</v>
      </c>
      <c r="F18" s="41">
        <f t="shared" ca="1" si="3"/>
        <v>0.23410756453026527</v>
      </c>
      <c r="G18" s="41">
        <f t="shared" ca="1" si="4"/>
        <v>0.76589243546973473</v>
      </c>
      <c r="H18" s="27">
        <f t="shared" ca="1" si="5"/>
        <v>-4.5587190545760032</v>
      </c>
      <c r="I18" s="27">
        <f t="shared" ca="1" si="6"/>
        <v>8.7190545760034155E-3</v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>
        <v>0.4829</v>
      </c>
      <c r="B19" s="40">
        <v>0.21052631578947367</v>
      </c>
      <c r="C19" s="32">
        <f t="shared" si="0"/>
        <v>0.5171</v>
      </c>
      <c r="D19" s="41">
        <f t="shared" si="1"/>
        <v>0.2172</v>
      </c>
      <c r="E19" s="42">
        <f t="shared" si="2"/>
        <v>-4.75</v>
      </c>
      <c r="F19" s="41">
        <f t="shared" ca="1" si="3"/>
        <v>0.26376704145153163</v>
      </c>
      <c r="G19" s="41">
        <f t="shared" ca="1" si="4"/>
        <v>0.73623295854846837</v>
      </c>
      <c r="H19" s="27">
        <f t="shared" ca="1" si="5"/>
        <v>-4.8243471226549701</v>
      </c>
      <c r="I19" s="27">
        <f t="shared" ca="1" si="6"/>
        <v>7.4347122654970121E-2</v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0.48975000000000002</v>
      </c>
      <c r="B20" s="40">
        <v>0.19685039370078738</v>
      </c>
      <c r="C20" s="32">
        <f t="shared" si="0"/>
        <v>0.51024999999999998</v>
      </c>
      <c r="D20" s="41">
        <f t="shared" si="1"/>
        <v>0.21034999999999998</v>
      </c>
      <c r="E20" s="42">
        <f t="shared" si="2"/>
        <v>-5.08</v>
      </c>
      <c r="F20" s="41">
        <f t="shared" ca="1" si="3"/>
        <v>0.28698617481275179</v>
      </c>
      <c r="G20" s="41">
        <f t="shared" ca="1" si="4"/>
        <v>0.71301382518724821</v>
      </c>
      <c r="H20" s="27">
        <f t="shared" ca="1" si="5"/>
        <v>-5.0549309710554384</v>
      </c>
      <c r="I20" s="27">
        <f t="shared" ca="1" si="6"/>
        <v>-2.5069028944561644E-2</v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0.49950000000000006</v>
      </c>
      <c r="B21" s="40">
        <v>0.18348623853211007</v>
      </c>
      <c r="C21" s="32">
        <f t="shared" si="0"/>
        <v>0.50049999999999994</v>
      </c>
      <c r="D21" s="41">
        <f t="shared" si="1"/>
        <v>0.20059999999999995</v>
      </c>
      <c r="E21" s="42">
        <f t="shared" si="2"/>
        <v>-5.45</v>
      </c>
      <c r="F21" s="41">
        <f t="shared" ca="1" si="3"/>
        <v>0.32003530623930609</v>
      </c>
      <c r="G21" s="41">
        <f t="shared" ca="1" si="4"/>
        <v>0.67996469376069391</v>
      </c>
      <c r="H21" s="27">
        <f t="shared" ca="1" si="5"/>
        <v>-5.4239238292947531</v>
      </c>
      <c r="I21" s="27">
        <f t="shared" ca="1" si="6"/>
        <v>-2.6076170705247037E-2</v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4.8561179776156997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24.616597100048221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-3.8010502448169836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0.87158581200700047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>
        <f ca="1">IF(AND(COUNT(B16:B$25,F16:F$25)&gt;5,COUNT(D$5:D16,E$5:E16)&gt;5,ISNUMBER(SUM(RSQ(B16:B$25,F16:F$25),RSQ(E$5:E16,D$5:D16)))),SUM(RSQ(B16:B$25,F16:F$25),RSQ(E$5:E16,D$5:D16)),"")</f>
        <v>1.9543860695110395</v>
      </c>
      <c r="B38" s="41">
        <f ca="1">IF(AND(COUNT(B16:B$25,F16:F$25)&gt;5,COUNT(D$5:D15,E$5:E15)&gt;5,ISNUMBER(SUM(RSQ(B16:B$25,F16:F$25),RSQ(E$5:E15,D$5:D15)))),SUM(RSQ(B16:B$25,F16:F$25),RSQ(E$5:E15,D$5:D15)),"")</f>
        <v>1.9539867240715538</v>
      </c>
      <c r="C38" s="32">
        <f ca="1">IF(AND(COUNT(B16:B$25,F16:F$25)&gt;5,COUNT(D$6:D16,E$6:E16)&gt;5,ISNUMBER(SUM(RSQ(B16:B$25,F16:F$25),RSQ(E$6:E16,D$6:D16)))),SUM(RSQ(B16:B$25,F16:F$25),RSQ(E$6:E16,D$6:D16)),"")</f>
        <v>1.9533800564379762</v>
      </c>
      <c r="D38" s="32">
        <f ca="1">IF(AND(COUNT(B16:B$25,F16:F$25)&gt;5,COUNT(D$6:D15,E$6:E15)&gt;5,ISNUMBER(SUM(RSQ(B16:B$25,F16:F$25),RSQ(E$6:E15,D$6:D15)))),SUM(RSQ(B16:B$25,F16:F$25),RSQ(E$6:E15,D$6:D15)),"")</f>
        <v>1.9597618272265969</v>
      </c>
      <c r="E38" s="32">
        <f ca="1">IF(AND(COUNT(B16:B$25,F16:F$25)&gt;5,COUNT(D$7:D16,E$7:E16)&gt;5,ISNUMBER(SUM(RSQ(B16:B$25,F16:F$25),RSQ(E$7:E16,D$7:D16)))),SUM(RSQ(B16:B$25,F16:F$25),RSQ(E$7:E16,D$7:D16)),"")</f>
        <v>1.9452647855846252</v>
      </c>
      <c r="F38" s="32">
        <f ca="1">IF(AND(COUNT(B16:B$25,F16:F$25)&gt;5,COUNT(D$7:D15,E$7:E15)&gt;5,ISNUMBER(SUM(RSQ(B16:B$25,F16:F$25),RSQ(E$7:E15,D$7:D15)))),SUM(RSQ(B16:B$25,F16:F$25),RSQ(E$7:E15,D$7:D15)),"")</f>
        <v>1.9557930728880542</v>
      </c>
      <c r="G38" s="32">
        <f ca="1">IF(AND(COUNT(B16:B$25,F16:F$25)&gt;5,COUNT(D$8:D16,E$8:E16)&gt;5,ISNUMBER(SUM(RSQ(B16:B$25,F16:F$25),RSQ(E$8:E16,D$8:D16)))),SUM(RSQ(B16:B$25,F16:F$25),RSQ(E$8:E16,D$8:D16)),"")</f>
        <v>1.9331662215330208</v>
      </c>
      <c r="H38" s="32">
        <f ca="1">IF(AND(COUNT(B16:B$25,F16:F$25)&gt;5,COUNT(D$8:D15,E$8:E15)&gt;5,ISNUMBER(SUM(RSQ(B16:B$25,F16:F$25),RSQ(E$8:E15,D$8:D15)))),SUM(RSQ(B16:B$25,F16:F$25),RSQ(E$8:E15,D$8:D15)),"")</f>
        <v>1.9445652678843173</v>
      </c>
      <c r="I38" s="32">
        <f ca="1">IF(AND(COUNT(B16:B$25,F16:F$25)&gt;5,COUNT(D$9:D16,E$9:E16)&gt;5,ISNUMBER(SUM(RSQ(B16:B$25,F16:F$25),RSQ(E$9:E16,D$9:D16)))),SUM(RSQ(B16:B$25,F16:F$25),RSQ(E$9:E16,D$9:D16)),"")</f>
        <v>1.9164159436549348</v>
      </c>
      <c r="J38" s="32">
        <f ca="1">IF(AND(COUNT(B16:B$25,F16:F$25)&gt;5,COUNT(D$9:D15,E$9:E15)&gt;5,ISNUMBER(SUM(RSQ(B16:B$25,F16:F$25),RSQ(E$9:E15,D$9:D15)))),SUM(RSQ(B16:B$25,F16:F$25),RSQ(E$9:E15,D$9:D15)),"")</f>
        <v>1.9241584243372714</v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>
        <f ca="1">IF(AND(COUNT(B17:B$25,F17:F$25)&gt;5,COUNT(D$5:D17,E$5:E17)&gt;5,ISNUMBER(SUM(RSQ(B17:B$25,F17:F$25),RSQ(E$5:E17,D$5:D17)))),SUM(RSQ(B17:B$25,F17:F$25),RSQ(E$5:E17,D$5:D17)),"")</f>
        <v>1.9432496654966931</v>
      </c>
      <c r="B39" s="32">
        <f ca="1">IF(AND(COUNT(B17:B$25,F17:F$25)&gt;5,COUNT(D$5:D16,E$5:E16)&gt;5,ISNUMBER(SUM(RSQ(B17:B$25,F17:F$25),RSQ(E$5:E16,D$5:D16)))),SUM(RSQ(B17:B$25,F17:F$25),RSQ(E$5:E16,D$5:D16)),"")</f>
        <v>1.9498830541147336</v>
      </c>
      <c r="C39" s="32">
        <f ca="1">IF(AND(COUNT(B17:B$25,F17:F$25)&gt;5,COUNT(D$6:D17,E$6:E17)&gt;5,ISNUMBER(SUM(RSQ(B17:B$25,F17:F$25),RSQ(E$6:E17,D$6:D17)))),SUM(RSQ(B17:B$25,F17:F$25),RSQ(E$6:E17,D$6:D17)),"")</f>
        <v>1.9373097055883157</v>
      </c>
      <c r="D39" s="32">
        <f ca="1">IF(AND(COUNT(B17:B$25,F17:F$25)&gt;5,COUNT(D$6:D16,E$6:E16)&gt;5,ISNUMBER(SUM(RSQ(B17:B$25,F17:F$25),RSQ(E$6:E16,D$6:D16)))),SUM(RSQ(B17:B$25,F17:F$25),RSQ(E$6:E16,D$6:D16)),"")</f>
        <v>1.9488770410416705</v>
      </c>
      <c r="E39" s="32">
        <f ca="1">IF(AND(COUNT(B17:B$25,F17:F$25)&gt;5,COUNT(D$7:D17,E$7:E17)&gt;5,ISNUMBER(SUM(RSQ(B17:B$25,F17:F$25),RSQ(E$7:E17,D$7:D17)))),SUM(RSQ(B17:B$25,F17:F$25),RSQ(E$7:E17,D$7:D17)),"")</f>
        <v>1.9266366866194375</v>
      </c>
      <c r="F39" s="32">
        <f ca="1">IF(AND(COUNT(B17:B$25,F17:F$25)&gt;5,COUNT(D$7:D16,E$7:E16)&gt;5,ISNUMBER(SUM(RSQ(B17:B$25,F17:F$25),RSQ(E$7:E16,D$7:D16)))),SUM(RSQ(B17:B$25,F17:F$25),RSQ(E$7:E16,D$7:D16)),"")</f>
        <v>1.9407617701883193</v>
      </c>
      <c r="G39" s="32">
        <f ca="1">IF(AND(COUNT(B17:B$25,F17:F$25)&gt;5,COUNT(D$8:D17,E$8:E17)&gt;5,ISNUMBER(SUM(RSQ(B17:B$25,F17:F$25),RSQ(E$8:E17,D$8:D17)))),SUM(RSQ(B17:B$25,F17:F$25),RSQ(E$8:E17,D$8:D17)),"")</f>
        <v>1.9144748305387049</v>
      </c>
      <c r="H39" s="32">
        <f ca="1">IF(AND(COUNT(B17:B$25,F17:F$25)&gt;5,COUNT(D$8:D16,E$8:E16)&gt;5,ISNUMBER(SUM(RSQ(B17:B$25,F17:F$25),RSQ(E$8:E16,D$8:D16)))),SUM(RSQ(B17:B$25,F17:F$25),RSQ(E$8:E16,D$8:D16)),"")</f>
        <v>1.928663206136715</v>
      </c>
      <c r="I39" s="32">
        <f ca="1">IF(AND(COUNT(B17:B$25,F17:F$25)&gt;5,COUNT(D$9:D17,E$9:E17)&gt;5,ISNUMBER(SUM(RSQ(B17:B$25,F17:F$25),RSQ(E$9:E17,D$9:D17)))),SUM(RSQ(B17:B$25,F17:F$25),RSQ(E$9:E17,D$9:D17)),"")</f>
        <v>1.901231528142352</v>
      </c>
      <c r="J39" s="32">
        <f ca="1">IF(AND(COUNT(B17:B$25,F17:F$25)&gt;5,COUNT(D$9:D16,E$9:E16)&gt;5,ISNUMBER(SUM(RSQ(B17:B$25,F17:F$25),RSQ(E$9:E16,D$9:D16)))),SUM(RSQ(B17:B$25,F17:F$25),RSQ(E$9:E16,D$9:D16)),"")</f>
        <v>1.9119129282586287</v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>
        <f ca="1">IF(AND(COUNT(B18:B$25,F18:F$25)&gt;5,COUNT(D$5:D18,E$5:E18)&gt;5,ISNUMBER(SUM(RSQ(B18:B$25,F18:F$25),RSQ(E$5:E18,D$5:D18)))),SUM(RSQ(B18:B$25,F18:F$25),RSQ(E$5:E18,D$5:D18)),"")</f>
        <v>1.9210312521817412</v>
      </c>
      <c r="B40" s="41">
        <f ca="1">IF(AND(COUNT(B18:B$25,F18:F$25)&gt;5,COUNT(D$5:D17,E$5:E17)&gt;5,ISNUMBER(SUM(RSQ(B18:B$25,F18:F$25),RSQ(E$5:E17,D$5:D17)))),SUM(RSQ(B18:B$25,F18:F$25),RSQ(E$5:E17,D$5:D17)),"")</f>
        <v>1.9432362231786597</v>
      </c>
      <c r="C40" s="32">
        <f ca="1">IF(AND(COUNT(B18:B$25,F18:F$25)&gt;5,COUNT(D$6:D18,E$6:E18)&gt;5,ISNUMBER(SUM(RSQ(B18:B$25,F18:F$25),RSQ(E$6:E18,D$6:D18)))),SUM(RSQ(B18:B$25,F18:F$25),RSQ(E$6:E18,D$6:D18)),"")</f>
        <v>1.9099389038854475</v>
      </c>
      <c r="D40" s="32">
        <f ca="1">IF(AND(COUNT(B18:B$25,F18:F$25)&gt;5,COUNT(D$6:D17,E$6:E17)&gt;5,ISNUMBER(SUM(RSQ(B18:B$25,F18:F$25),RSQ(E$6:E17,D$6:D17)))),SUM(RSQ(B18:B$25,F18:F$25),RSQ(E$6:E17,D$6:D17)),"")</f>
        <v>1.9372962632702824</v>
      </c>
      <c r="E40" s="32">
        <f ca="1">IF(AND(COUNT(B18:B$25,F18:F$25)&gt;5,COUNT(D$7:D18,E$7:E18)&gt;5,ISNUMBER(SUM(RSQ(B18:B$25,F18:F$25),RSQ(E$7:E18,D$7:D18)))),SUM(RSQ(B18:B$25,F18:F$25),RSQ(E$7:E18,D$7:D18)),"")</f>
        <v>1.8965024539792927</v>
      </c>
      <c r="F40" s="32">
        <f ca="1">IF(AND(COUNT(B18:B$25,F18:F$25)&gt;5,COUNT(D$7:D17,E$7:E17)&gt;5,ISNUMBER(SUM(RSQ(B18:B$25,F18:F$25),RSQ(E$7:E17,D$7:D17)))),SUM(RSQ(B18:B$25,F18:F$25),RSQ(E$7:E17,D$7:D17)),"")</f>
        <v>1.9266232443014042</v>
      </c>
      <c r="G40" s="32">
        <f ca="1">IF(AND(COUNT(B18:B$25,F18:F$25)&gt;5,COUNT(D$8:D18,E$8:E18)&gt;5,ISNUMBER(SUM(RSQ(B18:B$25,F18:F$25),RSQ(E$8:E18,D$8:D18)))),SUM(RSQ(B18:B$25,F18:F$25),RSQ(E$8:E18,D$8:D18)),"")</f>
        <v>1.8838964507512401</v>
      </c>
      <c r="H40" s="32">
        <f ca="1">IF(AND(COUNT(B18:B$25,F18:F$25)&gt;5,COUNT(D$8:D17,E$8:E17)&gt;5,ISNUMBER(SUM(RSQ(B18:B$25,F18:F$25),RSQ(E$8:E17,D$8:D17)))),SUM(RSQ(B18:B$25,F18:F$25),RSQ(E$8:E17,D$8:D17)),"")</f>
        <v>1.9144613882206716</v>
      </c>
      <c r="I40" s="32">
        <f ca="1">IF(AND(COUNT(B18:B$25,F18:F$25)&gt;5,COUNT(D$9:D18,E$9:E18)&gt;5,ISNUMBER(SUM(RSQ(B18:B$25,F18:F$25),RSQ(E$9:E18,D$9:D18)))),SUM(RSQ(B18:B$25,F18:F$25),RSQ(E$9:E18,D$9:D18)),"")</f>
        <v>1.8735289576178975</v>
      </c>
      <c r="J40" s="32">
        <f ca="1">IF(AND(COUNT(B18:B$25,F18:F$25)&gt;5,COUNT(D$9:D17,E$9:E17)&gt;5,ISNUMBER(SUM(RSQ(B18:B$25,F18:F$25),RSQ(E$9:E17,D$9:D17)))),SUM(RSQ(B18:B$25,F18:F$25),RSQ(E$9:E17,D$9:D17)),"")</f>
        <v>1.9012180858243186</v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>
        <f ca="1">IF(AND(COUNT(B19:B$25,F19:F$25)&gt;5,COUNT(D$5:D19,E$5:E19)&gt;5,ISNUMBER(SUM(RSQ(B19:B$25,F19:F$25),RSQ(E$5:E19,D$5:D19)))),SUM(RSQ(B19:B$25,F19:F$25),RSQ(E$5:E19,D$5:D19)),"")</f>
        <v>1.9071435777659151</v>
      </c>
      <c r="B41" s="41">
        <f ca="1">IF(AND(COUNT(B19:B$25,F19:F$25)&gt;5,COUNT(D$5:D18,E$5:E18)&gt;5,ISNUMBER(SUM(RSQ(B19:B$25,F19:F$25),RSQ(E$5:E18,D$5:D18)))),SUM(RSQ(B19:B$25,F19:F$25),RSQ(E$5:E18,D$5:D18)),"")</f>
        <v>1.9211105011233327</v>
      </c>
      <c r="C41" s="32">
        <f ca="1">IF(AND(COUNT(B19:B$25,F19:F$25)&gt;5,COUNT(D$6:D19,E$6:E19)&gt;5,ISNUMBER(SUM(RSQ(B19:B$25,F19:F$25),RSQ(E$6:E19,D$6:D19)))),SUM(RSQ(B19:B$25,F19:F$25),RSQ(E$6:E19,D$6:D19)),"")</f>
        <v>1.8947537108649417</v>
      </c>
      <c r="D41" s="32">
        <f ca="1">IF(AND(COUNT(B19:B$25,F19:F$25)&gt;5,COUNT(D$6:D18,E$6:E18)&gt;5,ISNUMBER(SUM(RSQ(B19:B$25,F19:F$25),RSQ(E$6:E18,D$6:D18)))),SUM(RSQ(B19:B$25,F19:F$25),RSQ(E$6:E18,D$6:D18)),"")</f>
        <v>1.910018152827039</v>
      </c>
      <c r="E41" s="32">
        <f ca="1">IF(AND(COUNT(B19:B$25,F19:F$25)&gt;5,COUNT(D$7:D19,E$7:E19)&gt;5,ISNUMBER(SUM(RSQ(B19:B$25,F19:F$25),RSQ(E$7:E19,D$7:D19)))),SUM(RSQ(B19:B$25,F19:F$25),RSQ(E$7:E19,D$7:D19)),"")</f>
        <v>1.8817207683001986</v>
      </c>
      <c r="F41" s="32">
        <f ca="1">IF(AND(COUNT(B19:B$25,F19:F$25)&gt;5,COUNT(D$7:D18,E$7:E18)&gt;5,ISNUMBER(SUM(RSQ(B19:B$25,F19:F$25),RSQ(E$7:E18,D$7:D18)))),SUM(RSQ(B19:B$25,F19:F$25),RSQ(E$7:E18,D$7:D18)),"")</f>
        <v>1.896581702920884</v>
      </c>
      <c r="G41" s="32">
        <f ca="1">IF(AND(COUNT(B19:B$25,F19:F$25)&gt;5,COUNT(D$8:D19,E$8:E19)&gt;5,ISNUMBER(SUM(RSQ(B19:B$25,F19:F$25),RSQ(E$8:E19,D$8:D19)))),SUM(RSQ(B19:B$25,F19:F$25),RSQ(E$8:E19,D$8:D19)),"")</f>
        <v>1.8710249532883183</v>
      </c>
      <c r="H41" s="32">
        <f ca="1">IF(AND(COUNT(B19:B$25,F19:F$25)&gt;5,COUNT(D$8:D18,E$8:E18)&gt;5,ISNUMBER(SUM(RSQ(B19:B$25,F19:F$25),RSQ(E$8:E18,D$8:D18)))),SUM(RSQ(B19:B$25,F19:F$25),RSQ(E$8:E18,D$8:D18)),"")</f>
        <v>1.8839756996928316</v>
      </c>
      <c r="I41" s="32">
        <f ca="1">IF(AND(COUNT(B19:B$25,F19:F$25)&gt;5,COUNT(D$9:D19,E$9:E19)&gt;5,ISNUMBER(SUM(RSQ(B19:B$25,F19:F$25),RSQ(E$9:E19,D$9:D19)))),SUM(RSQ(B19:B$25,F19:F$25),RSQ(E$9:E19,D$9:D19)),"")</f>
        <v>1.865023936984243</v>
      </c>
      <c r="J41" s="32">
        <f ca="1">IF(AND(COUNT(B19:B$25,F19:F$25)&gt;5,COUNT(D$9:D18,E$9:E18)&gt;5,ISNUMBER(SUM(RSQ(B19:B$25,F19:F$25),RSQ(E$9:E18,D$9:D18)))),SUM(RSQ(B19:B$25,F19:F$25),RSQ(E$9:E18,D$9:D18)),"")</f>
        <v>1.873608206559489</v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 ca="1">IF(AND(COUNT(B20:B$25,F20:F$25)&gt;5,COUNT(D$5:D20,E$5:E20)&gt;5,ISNUMBER(SUM(RSQ(B20:B$25,F20:F$25),RSQ(E$5:E20,D$5:D20)))),SUM(RSQ(B20:B$25,F20:F$25),RSQ(E$5:E20,D$5:D20)),"")</f>
        <v/>
      </c>
      <c r="B42" s="41" t="str">
        <f ca="1">IF(AND(COUNT(B20:B$25,F20:F$25)&gt;5,COUNT(D$5:D19,E$5:E19)&gt;5,ISNUMBER(SUM(RSQ(B20:B$25,F20:F$25),RSQ(E$5:E19,D$5:D19)))),SUM(RSQ(B20:B$25,F20:F$25),RSQ(E$5:E19,D$5:D19)),"")</f>
        <v/>
      </c>
      <c r="C42" s="32" t="str">
        <f ca="1">IF(AND(COUNT(B20:B$25,F20:F$25)&gt;5,COUNT(D$6:D20,E$6:E20)&gt;5,ISNUMBER(SUM(RSQ(B20:B$25,F20:F$25),RSQ(E$6:E20,D$6:D20)))),SUM(RSQ(B20:B$25,F20:F$25),RSQ(E$6:E20,D$6:D20)),"")</f>
        <v/>
      </c>
      <c r="D42" s="32" t="str">
        <f ca="1">IF(AND(COUNT(B20:B$25,F20:F$25)&gt;5,COUNT(D$6:D19,E$6:E19)&gt;5,ISNUMBER(SUM(RSQ(B20:B$25,F20:F$25),RSQ(E$6:E19,D$6:D19)))),SUM(RSQ(B20:B$25,F20:F$25),RSQ(E$6:E19,D$6:D19)),"")</f>
        <v/>
      </c>
      <c r="E42" s="32" t="str">
        <f ca="1">IF(AND(COUNT(B20:B$25,F20:F$25)&gt;5,COUNT(D$7:D20,E$7:E20)&gt;5,ISNUMBER(SUM(RSQ(B20:B$25,F20:F$25),RSQ(E$7:E20,D$7:D20)))),SUM(RSQ(B20:B$25,F20:F$25),RSQ(E$7:E20,D$7:D20)),"")</f>
        <v/>
      </c>
      <c r="F42" s="32" t="str">
        <f ca="1">IF(AND(COUNT(B20:B$25,F20:F$25)&gt;5,COUNT(D$7:D19,E$7:E19)&gt;5,ISNUMBER(SUM(RSQ(B20:B$25,F20:F$25),RSQ(E$7:E19,D$7:D19)))),SUM(RSQ(B20:B$25,F20:F$25),RSQ(E$7:E19,D$7:D19)),"")</f>
        <v/>
      </c>
      <c r="G42" s="32" t="str">
        <f ca="1">IF(AND(COUNT(B20:B$25,F20:F$25)&gt;5,COUNT(D$8:D20,E$8:E20)&gt;5,ISNUMBER(SUM(RSQ(B20:B$25,F20:F$25),RSQ(E$8:E20,D$8:D20)))),SUM(RSQ(B20:B$25,F20:F$25),RSQ(E$8:E20,D$8:D20)),"")</f>
        <v/>
      </c>
      <c r="H42" s="32" t="str">
        <f ca="1">IF(AND(COUNT(B20:B$25,F20:F$25)&gt;5,COUNT(D$8:D19,E$8:E19)&gt;5,ISNUMBER(SUM(RSQ(B20:B$25,F20:F$25),RSQ(E$8:E19,D$8:D19)))),SUM(RSQ(B20:B$25,F20:F$25),RSQ(E$8:E19,D$8:D19)),"")</f>
        <v/>
      </c>
      <c r="I42" s="32" t="str">
        <f ca="1">IF(AND(COUNT(B20:B$25,F20:F$25)&gt;5,COUNT(D$9:D20,E$9:E20)&gt;5,ISNUMBER(SUM(RSQ(B20:B$25,F20:F$25),RSQ(E$9:E20,D$9:D20)))),SUM(RSQ(B20:B$25,F20:F$25),RSQ(E$9:E20,D$9:D20)),"")</f>
        <v/>
      </c>
      <c r="J42" s="32" t="str">
        <f ca="1"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 ca="1">IF(AND(COUNT(B21:B$25,F21:F$25)&gt;5,COUNT(D$5:D21,E$5:E21)&gt;5,ISNUMBER(SUM(RSQ(B21:B$25,F21:F$25),RSQ(E$5:E21,D$5:D21)))),SUM(RSQ(B21:B$25,F21:F$25),RSQ(E$5:E21,D$5:D21)),"")</f>
        <v/>
      </c>
      <c r="B43" s="41" t="str">
        <f ca="1">IF(AND(COUNT(B21:B$25,F21:F$25)&gt;5,COUNT(D$5:D20,E$5:E20)&gt;5,ISNUMBER(SUM(RSQ(B21:B$25,F21:F$25),RSQ(E$5:E20,D$5:D20)))),SUM(RSQ(B21:B$25,F21:F$25),RSQ(E$5:E20,D$5:D20)),"")</f>
        <v/>
      </c>
      <c r="C43" s="32" t="str">
        <f ca="1">IF(AND(COUNT(B21:B$25,F21:F$25)&gt;5,COUNT(D$6:D21,E$6:E21)&gt;5,ISNUMBER(SUM(RSQ(B21:B$25,F21:F$25),RSQ(E$6:E21,D$6:D21)))),SUM(RSQ(B21:B$25,F21:F$25),RSQ(E$6:E21,D$6:D21)),"")</f>
        <v/>
      </c>
      <c r="D43" s="32" t="str">
        <f ca="1">IF(AND(COUNT(B21:B$25,F21:F$25)&gt;5,COUNT(D$6:D20,E$6:E20)&gt;5,ISNUMBER(SUM(RSQ(B21:B$25,F21:F$25),RSQ(E$6:E20,D$6:D20)))),SUM(RSQ(B21:B$25,F21:F$25),RSQ(E$6:E20,D$6:D20)),"")</f>
        <v/>
      </c>
      <c r="E43" s="32" t="str">
        <f ca="1">IF(AND(COUNT(B21:B$25,F21:F$25)&gt;5,COUNT(D$7:D21,E$7:E21)&gt;5,ISNUMBER(SUM(RSQ(B21:B$25,F21:F$25),RSQ(E$7:E21,D$7:D21)))),SUM(RSQ(B21:B$25,F21:F$25),RSQ(E$7:E21,D$7:D21)),"")</f>
        <v/>
      </c>
      <c r="F43" s="32" t="str">
        <f ca="1">IF(AND(COUNT(B21:B$25,F21:F$25)&gt;5,COUNT(D$7:D20,E$7:E20)&gt;5,ISNUMBER(SUM(RSQ(B21:B$25,F21:F$25),RSQ(E$7:E20,D$7:D20)))),SUM(RSQ(B21:B$25,F21:F$25),RSQ(E$7:E20,D$7:D20)),"")</f>
        <v/>
      </c>
      <c r="G43" s="32" t="str">
        <f ca="1">IF(AND(COUNT(B21:B$25,F21:F$25)&gt;5,COUNT(D$8:D21,E$8:E21)&gt;5,ISNUMBER(SUM(RSQ(B21:B$25,F21:F$25),RSQ(E$8:E21,D$8:D21)))),SUM(RSQ(B21:B$25,F21:F$25),RSQ(E$8:E21,D$8:D21)),"")</f>
        <v/>
      </c>
      <c r="H43" s="32" t="str">
        <f ca="1">IF(AND(COUNT(B21:B$25,F21:F$25)&gt;5,COUNT(D$8:D20,E$8:E20)&gt;5,ISNUMBER(SUM(RSQ(B21:B$25,F21:F$25),RSQ(E$8:E20,D$8:D20)))),SUM(RSQ(B21:B$25,F21:F$25),RSQ(E$8:E20,D$8:D20)),"")</f>
        <v/>
      </c>
      <c r="I43" s="32" t="str">
        <f ca="1">IF(AND(COUNT(B21:B$25,F21:F$25)&gt;5,COUNT(D$9:D21,E$9:E21)&gt;5,ISNUMBER(SUM(RSQ(B21:B$25,F21:F$25),RSQ(E$9:E21,D$9:D21)))),SUM(RSQ(B21:B$25,F21:F$25),RSQ(E$9:E21,D$9:D21)),"")</f>
        <v/>
      </c>
      <c r="J43" s="32" t="str">
        <f ca="1"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A3" sqref="A3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127</v>
      </c>
      <c r="B3" s="9">
        <v>0.42130000000000001</v>
      </c>
      <c r="C3" s="10">
        <v>3.8E-3</v>
      </c>
      <c r="D3" s="11">
        <v>2</v>
      </c>
      <c r="E3" s="12">
        <f ca="1">$L$7/$B$3</f>
        <v>1.1089323601711487</v>
      </c>
      <c r="F3" s="13">
        <f ca="1">(100-(-R7/R6))/100</f>
        <v>0.20276719042442323</v>
      </c>
      <c r="G3" s="13">
        <f ca="1">-1/R7</f>
        <v>-3.2599445129215359</v>
      </c>
      <c r="H3" s="13">
        <f ca="1">L29</f>
        <v>-3.9977112775184076</v>
      </c>
      <c r="I3" s="13">
        <f ca="1">R29</f>
        <v>0.84978611264057979</v>
      </c>
      <c r="J3" s="14">
        <f ca="1">(I3-F3)/(1-F3)</f>
        <v>0.81158090139392325</v>
      </c>
      <c r="K3" s="13">
        <f ca="1">R28</f>
        <v>21.554867333716622</v>
      </c>
      <c r="L3" s="13">
        <f ca="1">K3*(1-F3)</f>
        <v>17.184247444487724</v>
      </c>
      <c r="M3" s="73">
        <f ca="1">STDEV(INDIRECT("G"&amp;K5):INDIRECT("G"&amp;K6))/STDEV(INDIRECT("E"&amp;K5):INDIRECT("E"&amp;K6))</f>
        <v>3.759779323906956E-2</v>
      </c>
      <c r="N3" s="15">
        <f ca="1">M3*E3</f>
        <v>4.1693409593828265E-2</v>
      </c>
      <c r="O3" s="14">
        <f ca="1">M3*L7/C3</f>
        <v>4.6224824899683812</v>
      </c>
      <c r="P3" s="12">
        <f ca="1">(1-I3)*E3</f>
        <v>0.16657704063996492</v>
      </c>
      <c r="Q3" s="13">
        <f ca="1">(1-I3)*L7/C3</f>
        <v>18.468133479372952</v>
      </c>
      <c r="R3" s="10">
        <f ca="1">((-0.01*D3+L6*L7)/L6-I3*L7)/B3</f>
        <v>0.16574317244808837</v>
      </c>
      <c r="S3" s="13">
        <f ca="1">((-0.01*D3+L6*L7)/L6-I3*L7)/C3</f>
        <v>18.375683829573589</v>
      </c>
      <c r="T3" s="73">
        <f ca="1">STDEV(INDIRECT("G"&amp;K7):INDIRECT("G"&amp;K8))/STDEV(INDIRECT("E"&amp;K7):INDIRECT("E"&amp;K8))</f>
        <v>0.1229331210872573</v>
      </c>
      <c r="U3" s="10">
        <f ca="1">T3*E3</f>
        <v>0.13632451611049787</v>
      </c>
      <c r="V3" s="14">
        <f ca="1">T3*L7/C3</f>
        <v>15.114083851934932</v>
      </c>
      <c r="W3" s="12">
        <f ca="1">-G3*L7*(1-F3)/293.15/8.3144621/B3*1000</f>
        <v>1.182432537833789</v>
      </c>
      <c r="X3" s="81"/>
      <c r="Y3" s="82"/>
      <c r="Z3" s="16"/>
      <c r="AA3" s="7">
        <f ca="1">L7*M3/(C3*18.01528)</f>
        <v>0.25658676911868045</v>
      </c>
      <c r="AB3" s="7">
        <f ca="1">L7*T3/(C3*18.01528)</f>
        <v>0.8389591420136091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8">
        <v>0.10935000000000006</v>
      </c>
      <c r="B5" s="139">
        <v>6.666666666666667</v>
      </c>
      <c r="C5" s="103">
        <f t="shared" ref="C5:C25" si="0">IF(OR(ISBLANK(A5),J5="x"),"",-(A5-1))</f>
        <v>0.89064999999999994</v>
      </c>
      <c r="D5" s="105">
        <f t="shared" ref="D5:D25" si="1">IF(OR(ISBLANK(A5),J5="x"),"",-(A5-1)-$B$3)</f>
        <v>0.46934999999999993</v>
      </c>
      <c r="E5" s="106">
        <f t="shared" ref="E5:E25" si="2">IF(OR(ISBLANK(A5),J5="x"),"",-1/B5)</f>
        <v>-0.15</v>
      </c>
      <c r="F5" s="105">
        <f t="shared" ref="F5:F25" ca="1" si="3">IF(OR(ISBLANK(A5),J5="x"),"",1-(D5/$L$7))</f>
        <v>-4.6164983661478587E-3</v>
      </c>
      <c r="G5" s="105">
        <f ca="1">IF(OR(ISBLANK(A5),J5="x"),"",-(F5-1))</f>
        <v>1.0046164983661479</v>
      </c>
      <c r="H5" s="107">
        <f ca="1">IF(OR(ISBLANK(A5),J5="x"),"",-1/($R$7+$R$6*F5*100))</f>
        <v>-3.24117598825165</v>
      </c>
      <c r="I5" s="107">
        <f ca="1">IF(OR(ISBLANK(A5),J5="x"),"",E5-H5)</f>
        <v>3.0911759882516501</v>
      </c>
      <c r="J5" s="25"/>
      <c r="K5" s="109" t="s">
        <v>97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0.11499999999999999</v>
      </c>
      <c r="B6" s="130">
        <v>3.4482758620689657</v>
      </c>
      <c r="C6" s="36">
        <f t="shared" si="0"/>
        <v>0.88500000000000001</v>
      </c>
      <c r="D6" s="38">
        <f t="shared" si="1"/>
        <v>0.4637</v>
      </c>
      <c r="E6" s="39">
        <f t="shared" si="2"/>
        <v>-0.28999999999999998</v>
      </c>
      <c r="F6" s="38">
        <f t="shared" ca="1" si="3"/>
        <v>7.4769994835776066E-3</v>
      </c>
      <c r="G6" s="38">
        <f t="shared" ref="G6:G24" ca="1" si="4">IF(OR(ISBLANK(A6),J6="x"),"",-(F6-1))</f>
        <v>0.99252300051642239</v>
      </c>
      <c r="H6" s="74">
        <f t="shared" ref="H6:H25" ca="1" si="5">IF(OR(ISBLANK(A6),J6="x"),"",-1/($R$7+$R$6*F6*100))</f>
        <v>-3.2908079812596371</v>
      </c>
      <c r="I6" s="74">
        <f t="shared" ref="I6:I25" ca="1" si="6">IF(OR(ISBLANK(A6),J6="x"),"",E6-H6)</f>
        <v>3.0008079812596371</v>
      </c>
      <c r="J6" s="25"/>
      <c r="K6" s="109" t="s">
        <v>99</v>
      </c>
      <c r="L6" s="31">
        <f ca="1">STDEV(INDIRECT("E"&amp;K5):INDIRECT("E"&amp;K6))/STDEV(INDIRECT("D"&amp;K5):INDIRECT("D"&amp;K6))</f>
        <v>56.929992770755135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-3.8477303454870476E-3</v>
      </c>
      <c r="S6" s="7" t="s">
        <v>50</v>
      </c>
      <c r="U6" s="7"/>
    </row>
    <row r="7" spans="1:28" ht="17.25" customHeight="1">
      <c r="A7" s="131">
        <v>0.12</v>
      </c>
      <c r="B7" s="130">
        <v>2.0408163265306123</v>
      </c>
      <c r="C7" s="36">
        <f t="shared" si="0"/>
        <v>0.88</v>
      </c>
      <c r="D7" s="38">
        <f t="shared" si="1"/>
        <v>0.4587</v>
      </c>
      <c r="E7" s="39">
        <f t="shared" si="2"/>
        <v>-0.49</v>
      </c>
      <c r="F7" s="38">
        <f t="shared" ca="1" si="3"/>
        <v>1.8179209970060506E-2</v>
      </c>
      <c r="G7" s="38">
        <f t="shared" ca="1" si="4"/>
        <v>0.98182079002993949</v>
      </c>
      <c r="H7" s="74">
        <f t="shared" ca="1" si="5"/>
        <v>-3.3360152939578547</v>
      </c>
      <c r="I7" s="74">
        <f t="shared" ca="1" si="6"/>
        <v>2.8460152939578549</v>
      </c>
      <c r="J7" s="25"/>
      <c r="K7" s="110" t="s">
        <v>103</v>
      </c>
      <c r="L7" s="34">
        <f ca="1">AVERAGE(INDIRECT("D"&amp;K5):INDIRECT("D"&amp;K6))-(1/L6)*AVERAGE(INDIRECT("E"&amp;K5):INDIRECT("E"&amp;K6))</f>
        <v>0.46719320334010495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0.30675368738218434</v>
      </c>
      <c r="S7" s="21" t="s">
        <v>71</v>
      </c>
      <c r="U7" s="21"/>
    </row>
    <row r="8" spans="1:28" ht="17.25" customHeight="1">
      <c r="A8" s="131">
        <v>0.12895000000000001</v>
      </c>
      <c r="B8" s="130">
        <v>1.1764705882352942</v>
      </c>
      <c r="C8" s="36">
        <f t="shared" si="0"/>
        <v>0.87104999999999999</v>
      </c>
      <c r="D8" s="38">
        <f t="shared" si="1"/>
        <v>0.44974999999999998</v>
      </c>
      <c r="E8" s="39">
        <f t="shared" si="2"/>
        <v>-0.85</v>
      </c>
      <c r="F8" s="38">
        <f t="shared" ca="1" si="3"/>
        <v>3.7336166740864929E-2</v>
      </c>
      <c r="G8" s="38">
        <f t="shared" ca="1" si="4"/>
        <v>0.96266383325913507</v>
      </c>
      <c r="H8" s="71">
        <f t="shared" ca="1" si="5"/>
        <v>-3.4201160744728094</v>
      </c>
      <c r="I8" s="71">
        <f t="shared" ca="1" si="6"/>
        <v>2.5701160744728093</v>
      </c>
      <c r="J8" s="25"/>
      <c r="K8" s="110" t="s">
        <v>106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0.13880000000000003</v>
      </c>
      <c r="B9" s="130">
        <v>0.68965517241379315</v>
      </c>
      <c r="C9" s="36">
        <f t="shared" si="0"/>
        <v>0.86119999999999997</v>
      </c>
      <c r="D9" s="38">
        <f t="shared" si="1"/>
        <v>0.43989999999999996</v>
      </c>
      <c r="E9" s="39">
        <f t="shared" si="2"/>
        <v>-1.45</v>
      </c>
      <c r="F9" s="38">
        <f t="shared" ca="1" si="3"/>
        <v>5.8419521399236229E-2</v>
      </c>
      <c r="G9" s="38">
        <f t="shared" ca="1" si="4"/>
        <v>0.94158047860076377</v>
      </c>
      <c r="H9" s="71">
        <f t="shared" ca="1" si="5"/>
        <v>-3.5177151855403626</v>
      </c>
      <c r="I9" s="71">
        <f t="shared" ca="1" si="6"/>
        <v>2.0677151855403624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0.15100000000000002</v>
      </c>
      <c r="B10" s="130">
        <v>0.41666666666666669</v>
      </c>
      <c r="C10" s="83">
        <f t="shared" si="0"/>
        <v>0.84899999999999998</v>
      </c>
      <c r="D10" s="83">
        <f t="shared" si="1"/>
        <v>0.42769999999999997</v>
      </c>
      <c r="E10" s="84">
        <f t="shared" si="2"/>
        <v>-2.4</v>
      </c>
      <c r="F10" s="83">
        <f t="shared" ca="1" si="3"/>
        <v>8.4532914986254482E-2</v>
      </c>
      <c r="G10" s="83">
        <f t="shared" ca="1" si="4"/>
        <v>0.91546708501374552</v>
      </c>
      <c r="H10" s="85">
        <f t="shared" ca="1" si="5"/>
        <v>-3.6466046127234248</v>
      </c>
      <c r="I10" s="85">
        <f t="shared" ca="1" si="6"/>
        <v>1.2466046127234249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0.1632499999999999</v>
      </c>
      <c r="B11" s="130">
        <v>0.33333333333333331</v>
      </c>
      <c r="C11" s="83">
        <f t="shared" si="0"/>
        <v>0.8367500000000001</v>
      </c>
      <c r="D11" s="83">
        <f t="shared" si="1"/>
        <v>0.4154500000000001</v>
      </c>
      <c r="E11" s="84">
        <f t="shared" si="2"/>
        <v>-3</v>
      </c>
      <c r="F11" s="83">
        <f t="shared" ca="1" si="3"/>
        <v>0.1107533306781372</v>
      </c>
      <c r="G11" s="83">
        <f t="shared" ca="1" si="4"/>
        <v>0.8892466693218628</v>
      </c>
      <c r="H11" s="121">
        <f t="shared" ca="1" si="5"/>
        <v>-3.7858884394783248</v>
      </c>
      <c r="I11" s="121">
        <f ca="1">IF(OR(ISBLANK(A11),J11="x"),"",E11-H11)</f>
        <v>0.78588843947832476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0.17354999999999998</v>
      </c>
      <c r="B12" s="130">
        <v>0.27777777777777779</v>
      </c>
      <c r="C12" s="32">
        <f t="shared" si="0"/>
        <v>0.82645000000000002</v>
      </c>
      <c r="D12" s="41">
        <f t="shared" si="1"/>
        <v>0.40515000000000001</v>
      </c>
      <c r="E12" s="42">
        <f t="shared" si="2"/>
        <v>-3.5999999999999996</v>
      </c>
      <c r="F12" s="41">
        <f t="shared" ca="1" si="3"/>
        <v>0.1327998842802921</v>
      </c>
      <c r="G12" s="41">
        <f t="shared" ca="1" si="4"/>
        <v>0.8672001157197079</v>
      </c>
      <c r="H12" s="27">
        <f t="shared" ca="1" si="5"/>
        <v>-3.9115080306140952</v>
      </c>
      <c r="I12" s="27">
        <f t="shared" ca="1" si="6"/>
        <v>0.3115080306140956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5">
        <v>0.18219999999999992</v>
      </c>
      <c r="B13" s="134">
        <v>0.25641025641025644</v>
      </c>
      <c r="C13" s="43">
        <f t="shared" si="0"/>
        <v>0.81780000000000008</v>
      </c>
      <c r="D13" s="44">
        <f t="shared" si="1"/>
        <v>0.39650000000000007</v>
      </c>
      <c r="E13" s="90">
        <f t="shared" si="2"/>
        <v>-3.8999999999999995</v>
      </c>
      <c r="F13" s="44">
        <f t="shared" ca="1" si="3"/>
        <v>0.15131470842190742</v>
      </c>
      <c r="G13" s="44">
        <f t="shared" ca="1" si="4"/>
        <v>0.84868529157809258</v>
      </c>
      <c r="H13" s="91">
        <f t="shared" ca="1" si="5"/>
        <v>-4.0236288756345173</v>
      </c>
      <c r="I13" s="91">
        <f t="shared" ca="1" si="6"/>
        <v>0.12362887563451785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0.19280000000000008</v>
      </c>
      <c r="B14" s="130">
        <v>0.24096385542168672</v>
      </c>
      <c r="C14" s="32">
        <f t="shared" si="0"/>
        <v>0.80719999999999992</v>
      </c>
      <c r="D14" s="41">
        <f t="shared" si="1"/>
        <v>0.38589999999999991</v>
      </c>
      <c r="E14" s="42">
        <f t="shared" si="2"/>
        <v>-4.1500000000000004</v>
      </c>
      <c r="F14" s="41">
        <f t="shared" ca="1" si="3"/>
        <v>0.17400339465325143</v>
      </c>
      <c r="G14" s="41">
        <f t="shared" ca="1" si="4"/>
        <v>0.82599660534674857</v>
      </c>
      <c r="H14" s="27">
        <f t="shared" ca="1" si="5"/>
        <v>-4.1701092099782109</v>
      </c>
      <c r="I14" s="27">
        <f t="shared" ca="1" si="6"/>
        <v>2.0109209978210529E-2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0.20255000000000001</v>
      </c>
      <c r="B15" s="130">
        <v>0.22883295194508008</v>
      </c>
      <c r="C15" s="32">
        <f t="shared" si="0"/>
        <v>0.79744999999999999</v>
      </c>
      <c r="D15" s="32">
        <f t="shared" si="1"/>
        <v>0.37614999999999998</v>
      </c>
      <c r="E15" s="40">
        <f t="shared" si="2"/>
        <v>-4.37</v>
      </c>
      <c r="F15" s="32">
        <f t="shared" ca="1" si="3"/>
        <v>0.19487270510189292</v>
      </c>
      <c r="G15" s="32">
        <f t="shared" ca="1" si="4"/>
        <v>0.80512729489810708</v>
      </c>
      <c r="H15" s="35">
        <f t="shared" ca="1" si="5"/>
        <v>-4.3145864139985788</v>
      </c>
      <c r="I15" s="35">
        <f t="shared" ca="1" si="6"/>
        <v>-5.5413586001421322E-2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>
        <v>0.2198</v>
      </c>
      <c r="B16" s="130">
        <v>0.21978021978021978</v>
      </c>
      <c r="C16" s="32">
        <f t="shared" si="0"/>
        <v>0.7802</v>
      </c>
      <c r="D16" s="41">
        <f t="shared" si="1"/>
        <v>0.3589</v>
      </c>
      <c r="E16" s="42">
        <f t="shared" si="2"/>
        <v>-4.55</v>
      </c>
      <c r="F16" s="41">
        <f t="shared" ca="1" si="3"/>
        <v>0.23179533128025887</v>
      </c>
      <c r="G16" s="41">
        <f t="shared" ca="1" si="4"/>
        <v>0.76820466871974113</v>
      </c>
      <c r="H16" s="27">
        <f t="shared" ca="1" si="5"/>
        <v>-4.5963255405923835</v>
      </c>
      <c r="I16" s="27">
        <f t="shared" ca="1" si="6"/>
        <v>4.6325540592383696E-2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0.24299999999999999</v>
      </c>
      <c r="B17" s="130">
        <v>0.19801980198019803</v>
      </c>
      <c r="C17" s="32">
        <f t="shared" si="0"/>
        <v>0.75700000000000001</v>
      </c>
      <c r="D17" s="41">
        <f t="shared" si="1"/>
        <v>0.3357</v>
      </c>
      <c r="E17" s="42">
        <f t="shared" si="2"/>
        <v>-5.05</v>
      </c>
      <c r="F17" s="41">
        <f t="shared" ca="1" si="3"/>
        <v>0.28145358793753938</v>
      </c>
      <c r="G17" s="41">
        <f t="shared" ca="1" si="4"/>
        <v>0.71854641206246062</v>
      </c>
      <c r="H17" s="27">
        <f t="shared" ca="1" si="5"/>
        <v>-5.0388511480611688</v>
      </c>
      <c r="I17" s="27">
        <f t="shared" ca="1" si="6"/>
        <v>-1.1148851938830973E-2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4.2474782483899274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21.554867333716622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-3.9977112775184076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0.84978611264057979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G4" sqref="G4:G17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128</v>
      </c>
      <c r="B3" s="9">
        <v>0.376</v>
      </c>
      <c r="C3" s="10">
        <v>2.8E-3</v>
      </c>
      <c r="D3" s="11">
        <v>2</v>
      </c>
      <c r="E3" s="12">
        <f ca="1">$L$7/$B$3</f>
        <v>0.9800195639240471</v>
      </c>
      <c r="F3" s="13">
        <f ca="1">(100-(-R7/R6))/100</f>
        <v>0.17587682492751469</v>
      </c>
      <c r="G3" s="13">
        <f ca="1">-1/R7</f>
        <v>-3.2163047046398625</v>
      </c>
      <c r="H3" s="13">
        <f ca="1">L29</f>
        <v>-4.0144457901703392</v>
      </c>
      <c r="I3" s="13">
        <f ca="1">R29</f>
        <v>0.82992349205483562</v>
      </c>
      <c r="J3" s="14">
        <f ca="1">(I3-F3)/(1-F3)</f>
        <v>0.79362732041820638</v>
      </c>
      <c r="K3" s="13">
        <f ca="1">R28</f>
        <v>18.818442043068586</v>
      </c>
      <c r="L3" s="13">
        <f ca="1">K3*(1-F3)</f>
        <v>15.508714206451231</v>
      </c>
      <c r="M3" s="73">
        <f ca="1">STDEV(INDIRECT("G"&amp;K5):INDIRECT("G"&amp;K6))/STDEV(INDIRECT("E"&amp;K5):INDIRECT("E"&amp;K6))</f>
        <v>4.2430761714734477E-2</v>
      </c>
      <c r="N3" s="15">
        <f ca="1">M3*E3</f>
        <v>4.1582976592639237E-2</v>
      </c>
      <c r="O3" s="14">
        <f ca="1">M3*L7/C3</f>
        <v>5.583999713868697</v>
      </c>
      <c r="P3" s="12">
        <f ca="1">(1-I3)*E3</f>
        <v>0.16667830515014473</v>
      </c>
      <c r="Q3" s="13">
        <f ca="1">(1-I3)*L7/C3</f>
        <v>22.382515263019432</v>
      </c>
      <c r="R3" s="10">
        <f ca="1">((-0.01*D3+L6*L7)/L6-I3*L7)/B3</f>
        <v>0.1658466456182919</v>
      </c>
      <c r="S3" s="13">
        <f ca="1">((-0.01*D3+L6*L7)/L6-I3*L7)/C3</f>
        <v>22.270835268742058</v>
      </c>
      <c r="T3" s="73">
        <f ca="1">STDEV(INDIRECT("G"&amp;K7):INDIRECT("G"&amp;K8))/STDEV(INDIRECT("E"&amp;K7):INDIRECT("E"&amp;K8))</f>
        <v>0.10029193931923003</v>
      </c>
      <c r="U3" s="10">
        <f ca="1">T3*E3</f>
        <v>9.8288062636728804E-2</v>
      </c>
      <c r="V3" s="14">
        <f ca="1">T3*L7/C3</f>
        <v>13.198682696932153</v>
      </c>
      <c r="W3" s="12">
        <f ca="1">-G3*L7*(1-F3)/293.15/8.3144621/B3*1000</f>
        <v>1.0657614373804341</v>
      </c>
      <c r="X3" s="81"/>
      <c r="Y3" s="82"/>
      <c r="Z3" s="16"/>
      <c r="AA3" s="7">
        <f ca="1">L7*M3/(C3*18.01528)</f>
        <v>0.30995908550234563</v>
      </c>
      <c r="AB3" s="7">
        <f ca="1">L7*T3/(C3*18.01528)</f>
        <v>0.73263822138385593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0.25639999999999996</v>
      </c>
      <c r="B5" s="130">
        <v>9.0909090909090917</v>
      </c>
      <c r="C5" s="36">
        <f t="shared" ref="C5:C25" si="0">IF(OR(ISBLANK(A5),J5="x"),"",-(A5-1))</f>
        <v>0.74360000000000004</v>
      </c>
      <c r="D5" s="38">
        <f t="shared" ref="D5:D25" si="1">IF(OR(ISBLANK(A5),J5="x"),"",-(A5-1)-$B$3)</f>
        <v>0.36760000000000004</v>
      </c>
      <c r="E5" s="39">
        <f t="shared" ref="E5:E25" si="2">IF(OR(ISBLANK(A5),J5="x"),"",-1/B5)</f>
        <v>-0.10999999999999999</v>
      </c>
      <c r="F5" s="38">
        <f t="shared" ref="F5:F25" ca="1" si="3">IF(OR(ISBLANK(A5),J5="x"),"",1-(D5/$L$7))</f>
        <v>2.4081044326424994E-3</v>
      </c>
      <c r="G5" s="38">
        <f ca="1">IF(OR(ISBLANK(A5),J5="x"),"",-(F5-1))</f>
        <v>0.9975918955673575</v>
      </c>
      <c r="H5" s="74">
        <f ca="1">IF(OR(ISBLANK(A5),J5="x"),"",-1/($R$7+$R$6*F5*100))</f>
        <v>-3.2257303533746988</v>
      </c>
      <c r="I5" s="74">
        <f ca="1">IF(OR(ISBLANK(A5),J5="x"),"",E5-H5)</f>
        <v>3.1157303533746989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0.26285000000000003</v>
      </c>
      <c r="B6" s="130">
        <v>2.9411764705882351</v>
      </c>
      <c r="C6" s="36">
        <f t="shared" si="0"/>
        <v>0.73714999999999997</v>
      </c>
      <c r="D6" s="38">
        <f t="shared" si="1"/>
        <v>0.36114999999999997</v>
      </c>
      <c r="E6" s="39">
        <f t="shared" si="2"/>
        <v>-0.34</v>
      </c>
      <c r="F6" s="38">
        <f t="shared" ca="1" si="3"/>
        <v>1.991209715954545E-2</v>
      </c>
      <c r="G6" s="38">
        <f t="shared" ref="G6:G24" ca="1" si="4">IF(OR(ISBLANK(A6),J6="x"),"",-(F6-1))</f>
        <v>0.98008790284045455</v>
      </c>
      <c r="H6" s="74">
        <f t="shared" ref="H6:H25" ca="1" si="5">IF(OR(ISBLANK(A6),J6="x"),"",-1/($R$7+$R$6*F6*100))</f>
        <v>-3.2959397327219122</v>
      </c>
      <c r="I6" s="74">
        <f t="shared" ref="I6:I25" ca="1" si="6">IF(OR(ISBLANK(A6),J6="x"),"",E6-H6)</f>
        <v>2.9559397327219123</v>
      </c>
      <c r="J6" s="25"/>
      <c r="K6" s="109" t="s">
        <v>116</v>
      </c>
      <c r="L6" s="31">
        <f ca="1">STDEV(INDIRECT("E"&amp;K5):INDIRECT("E"&amp;K6))/STDEV(INDIRECT("D"&amp;K5):INDIRECT("D"&amp;K6))</f>
        <v>63.958251332971848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-3.7726862301773393E-3</v>
      </c>
      <c r="S6" s="7" t="s">
        <v>50</v>
      </c>
      <c r="U6" s="7"/>
    </row>
    <row r="7" spans="1:28" ht="17.25" customHeight="1">
      <c r="A7" s="131">
        <v>0.27195000000000003</v>
      </c>
      <c r="B7" s="130">
        <v>0.93457943925233644</v>
      </c>
      <c r="C7" s="36">
        <f t="shared" si="0"/>
        <v>0.72804999999999997</v>
      </c>
      <c r="D7" s="38">
        <f t="shared" si="1"/>
        <v>0.35204999999999997</v>
      </c>
      <c r="E7" s="39">
        <f t="shared" si="2"/>
        <v>-1.07</v>
      </c>
      <c r="F7" s="38">
        <f t="shared" ca="1" si="3"/>
        <v>4.4607652789749319E-2</v>
      </c>
      <c r="G7" s="38">
        <f t="shared" ca="1" si="4"/>
        <v>0.95539234721025068</v>
      </c>
      <c r="H7" s="74">
        <f t="shared" ca="1" si="5"/>
        <v>-3.4003572339730423</v>
      </c>
      <c r="I7" s="74">
        <f t="shared" ca="1" si="6"/>
        <v>2.3303572339730421</v>
      </c>
      <c r="J7" s="25"/>
      <c r="K7" s="110" t="s">
        <v>93</v>
      </c>
      <c r="L7" s="34">
        <f ca="1">AVERAGE(INDIRECT("D"&amp;K5):INDIRECT("D"&amp;K6))-(1/L6)*AVERAGE(INDIRECT("E"&amp;K5):INDIRECT("E"&amp;K6))</f>
        <v>0.36848735603544169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0.31091581545659941</v>
      </c>
      <c r="S7" s="21" t="s">
        <v>71</v>
      </c>
      <c r="U7" s="21"/>
    </row>
    <row r="8" spans="1:28" ht="17.25" customHeight="1">
      <c r="A8" s="131">
        <v>0.28285000000000005</v>
      </c>
      <c r="B8" s="130">
        <v>0.5</v>
      </c>
      <c r="C8" s="36">
        <f t="shared" si="0"/>
        <v>0.71714999999999995</v>
      </c>
      <c r="D8" s="38">
        <f t="shared" si="1"/>
        <v>0.34114999999999995</v>
      </c>
      <c r="E8" s="39">
        <f t="shared" si="2"/>
        <v>-2</v>
      </c>
      <c r="F8" s="38">
        <f t="shared" ca="1" si="3"/>
        <v>7.4188043599553999E-2</v>
      </c>
      <c r="G8" s="38">
        <f t="shared" ca="1" si="4"/>
        <v>0.925811956400446</v>
      </c>
      <c r="H8" s="71">
        <f t="shared" ca="1" si="5"/>
        <v>-3.5344806956600743</v>
      </c>
      <c r="I8" s="71">
        <f t="shared" ca="1" si="6"/>
        <v>1.5344806956600743</v>
      </c>
      <c r="J8" s="25"/>
      <c r="K8" s="110" t="s">
        <v>106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0.29865000000000008</v>
      </c>
      <c r="B9" s="130">
        <v>0.4</v>
      </c>
      <c r="C9" s="36">
        <f t="shared" si="0"/>
        <v>0.70134999999999992</v>
      </c>
      <c r="D9" s="38">
        <f t="shared" si="1"/>
        <v>0.32534999999999992</v>
      </c>
      <c r="E9" s="39">
        <f t="shared" si="2"/>
        <v>-2.5</v>
      </c>
      <c r="F9" s="38">
        <f t="shared" ca="1" si="3"/>
        <v>0.11706604128716092</v>
      </c>
      <c r="G9" s="38">
        <f t="shared" ca="1" si="4"/>
        <v>0.88293395871283908</v>
      </c>
      <c r="H9" s="71">
        <f t="shared" ca="1" si="5"/>
        <v>-3.74882186818181</v>
      </c>
      <c r="I9" s="71">
        <f t="shared" ca="1" si="6"/>
        <v>1.24882186818181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5">
        <v>0.31234999999999991</v>
      </c>
      <c r="B10" s="134">
        <v>0.27027027027027023</v>
      </c>
      <c r="C10" s="86">
        <f t="shared" si="0"/>
        <v>0.68765000000000009</v>
      </c>
      <c r="D10" s="86">
        <f t="shared" si="1"/>
        <v>0.31165000000000009</v>
      </c>
      <c r="E10" s="87">
        <f t="shared" si="2"/>
        <v>-3.7000000000000006</v>
      </c>
      <c r="F10" s="86">
        <f t="shared" ca="1" si="3"/>
        <v>0.15424506459856624</v>
      </c>
      <c r="G10" s="86">
        <f t="shared" ca="1" si="4"/>
        <v>0.84575493540143376</v>
      </c>
      <c r="H10" s="88">
        <f t="shared" ca="1" si="5"/>
        <v>-3.9568858927382058</v>
      </c>
      <c r="I10" s="88">
        <f t="shared" ca="1" si="6"/>
        <v>0.25688589273820517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0.32445000000000002</v>
      </c>
      <c r="B11" s="130">
        <v>0.23809523809523808</v>
      </c>
      <c r="C11" s="83">
        <f t="shared" si="0"/>
        <v>0.67554999999999998</v>
      </c>
      <c r="D11" s="83">
        <f t="shared" si="1"/>
        <v>0.29954999999999998</v>
      </c>
      <c r="E11" s="84">
        <f t="shared" si="2"/>
        <v>-4.2</v>
      </c>
      <c r="F11" s="83">
        <f t="shared" ca="1" si="3"/>
        <v>0.18708201219477172</v>
      </c>
      <c r="G11" s="83">
        <f t="shared" ca="1" si="4"/>
        <v>0.81291798780522828</v>
      </c>
      <c r="H11" s="121">
        <f t="shared" ca="1" si="5"/>
        <v>-4.1608476808855608</v>
      </c>
      <c r="I11" s="121">
        <f ca="1">IF(OR(ISBLANK(A11),J11="x"),"",E11-H11)</f>
        <v>-3.9152319114439393E-2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0.33555000000000001</v>
      </c>
      <c r="B12" s="130">
        <v>0.22988505747126439</v>
      </c>
      <c r="C12" s="32">
        <f t="shared" si="0"/>
        <v>0.66444999999999999</v>
      </c>
      <c r="D12" s="41">
        <f t="shared" si="1"/>
        <v>0.28844999999999998</v>
      </c>
      <c r="E12" s="42">
        <f t="shared" si="2"/>
        <v>-4.3499999999999996</v>
      </c>
      <c r="F12" s="41">
        <f t="shared" ca="1" si="3"/>
        <v>0.21720516246897648</v>
      </c>
      <c r="G12" s="41">
        <f t="shared" ca="1" si="4"/>
        <v>0.78279483753102352</v>
      </c>
      <c r="H12" s="27">
        <f t="shared" ca="1" si="5"/>
        <v>-4.3673629553651034</v>
      </c>
      <c r="I12" s="27">
        <f t="shared" ca="1" si="6"/>
        <v>1.7362955365103794E-2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0.34355000000000002</v>
      </c>
      <c r="B13" s="130">
        <v>0.22222222222222221</v>
      </c>
      <c r="C13" s="32">
        <f t="shared" si="0"/>
        <v>0.65644999999999998</v>
      </c>
      <c r="D13" s="41">
        <f t="shared" si="1"/>
        <v>0.28044999999999998</v>
      </c>
      <c r="E13" s="42">
        <f t="shared" si="2"/>
        <v>-4.5</v>
      </c>
      <c r="F13" s="41">
        <f t="shared" ca="1" si="3"/>
        <v>0.23891554104497992</v>
      </c>
      <c r="G13" s="41">
        <f t="shared" ca="1" si="4"/>
        <v>0.76108445895502008</v>
      </c>
      <c r="H13" s="27">
        <f t="shared" ca="1" si="5"/>
        <v>-4.5293859667315841</v>
      </c>
      <c r="I13" s="27">
        <f t="shared" ca="1" si="6"/>
        <v>2.9385966731584112E-2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0.35250000000000004</v>
      </c>
      <c r="B14" s="130">
        <v>0.21097046413502107</v>
      </c>
      <c r="C14" s="32">
        <f t="shared" si="0"/>
        <v>0.64749999999999996</v>
      </c>
      <c r="D14" s="41">
        <f t="shared" si="1"/>
        <v>0.27149999999999996</v>
      </c>
      <c r="E14" s="42">
        <f t="shared" si="2"/>
        <v>-4.74</v>
      </c>
      <c r="F14" s="41">
        <f t="shared" ca="1" si="3"/>
        <v>0.26320402707688384</v>
      </c>
      <c r="G14" s="41">
        <f t="shared" ca="1" si="4"/>
        <v>0.73679597292311616</v>
      </c>
      <c r="H14" s="27">
        <f t="shared" ca="1" si="5"/>
        <v>-4.7255139259556191</v>
      </c>
      <c r="I14" s="27">
        <f t="shared" ca="1" si="6"/>
        <v>-1.448607404438107E-2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0.36299999999999999</v>
      </c>
      <c r="B15" s="130">
        <v>0.2032520325203252</v>
      </c>
      <c r="C15" s="32">
        <f t="shared" si="0"/>
        <v>0.63700000000000001</v>
      </c>
      <c r="D15" s="32">
        <f t="shared" si="1"/>
        <v>0.26100000000000001</v>
      </c>
      <c r="E15" s="40">
        <f t="shared" si="2"/>
        <v>-4.92</v>
      </c>
      <c r="F15" s="32">
        <f t="shared" ca="1" si="3"/>
        <v>0.29169889895788825</v>
      </c>
      <c r="G15" s="32">
        <f t="shared" ca="1" si="4"/>
        <v>0.70830110104211175</v>
      </c>
      <c r="H15" s="35">
        <f t="shared" ca="1" si="5"/>
        <v>-4.9784192120831525</v>
      </c>
      <c r="I15" s="35">
        <f t="shared" ca="1" si="6"/>
        <v>5.8419212083152594E-2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>
        <v>0.37860000000000005</v>
      </c>
      <c r="B16" s="130">
        <v>0.18315018315018314</v>
      </c>
      <c r="C16" s="32">
        <f t="shared" si="0"/>
        <v>0.62139999999999995</v>
      </c>
      <c r="D16" s="41">
        <f t="shared" si="1"/>
        <v>0.24539999999999995</v>
      </c>
      <c r="E16" s="42">
        <f t="shared" si="2"/>
        <v>-5.46</v>
      </c>
      <c r="F16" s="41">
        <f t="shared" ca="1" si="3"/>
        <v>0.33403413718109509</v>
      </c>
      <c r="G16" s="41">
        <f t="shared" ca="1" si="4"/>
        <v>0.66596586281890491</v>
      </c>
      <c r="H16" s="27">
        <f t="shared" ca="1" si="5"/>
        <v>-5.4084687480314315</v>
      </c>
      <c r="I16" s="27">
        <f t="shared" ca="1" si="6"/>
        <v>-5.1531251968568448E-2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0.40405000000000002</v>
      </c>
      <c r="B17" s="130">
        <v>0.15873015873015872</v>
      </c>
      <c r="C17" s="32">
        <f t="shared" si="0"/>
        <v>0.59594999999999998</v>
      </c>
      <c r="D17" s="41">
        <f t="shared" si="1"/>
        <v>0.21994999999999998</v>
      </c>
      <c r="E17" s="42">
        <f t="shared" si="2"/>
        <v>-6.3000000000000007</v>
      </c>
      <c r="F17" s="41">
        <f t="shared" ca="1" si="3"/>
        <v>0.40310027902600587</v>
      </c>
      <c r="G17" s="41">
        <f t="shared" ca="1" si="4"/>
        <v>0.59689972097399413</v>
      </c>
      <c r="H17" s="27">
        <f t="shared" ca="1" si="5"/>
        <v>-6.295693821116453</v>
      </c>
      <c r="I17" s="27">
        <f t="shared" ca="1" si="6"/>
        <v>-4.3061788835476733E-3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4"/>
        <v/>
      </c>
      <c r="H19" s="27" t="str">
        <f t="shared" si="5"/>
        <v/>
      </c>
      <c r="I19" s="27" t="str">
        <f t="shared" si="6"/>
        <v/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3.9125923516268912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18.818442043068586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-4.0144457901703392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0.82992349205483562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32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32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32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32" t="str">
        <f>IF(AND(COUNT(B18:B$25,F18:F$25)&gt;5,COUNT(D$9:D18,E$9:E18)&gt;5,ISNUMBER(SUM(RSQ(B18:B$25,F18:F$25),RSQ(E$9:E18,D$9:D18)))),SUM(RSQ(B18:B$25,F18:F$25),RSQ(E$9:E18,D$9:D18)),"")</f>
        <v/>
      </c>
      <c r="J40" s="32" t="str">
        <f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32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32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32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32" t="str">
        <f>IF(AND(COUNT(B19:B$25,F19:F$25)&gt;5,COUNT(D$9:D19,E$9:E19)&gt;5,ISNUMBER(SUM(RSQ(B19:B$25,F19:F$25),RSQ(E$9:E19,D$9:D19)))),SUM(RSQ(B19:B$25,F19:F$25),RSQ(E$9:E19,D$9:D19)),"")</f>
        <v/>
      </c>
      <c r="J41" s="32" t="str">
        <f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workbookViewId="0">
      <selection activeCell="C1" sqref="C1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26" t="s">
        <v>0</v>
      </c>
      <c r="B1" s="126" t="s">
        <v>1</v>
      </c>
      <c r="C1" s="126" t="s">
        <v>2</v>
      </c>
      <c r="D1" s="126" t="s">
        <v>3</v>
      </c>
      <c r="E1" s="126" t="s">
        <v>4</v>
      </c>
      <c r="F1" s="126" t="s">
        <v>5</v>
      </c>
      <c r="G1" s="126" t="s">
        <v>6</v>
      </c>
      <c r="H1" s="126" t="s">
        <v>6</v>
      </c>
      <c r="I1" s="126" t="s">
        <v>7</v>
      </c>
      <c r="J1" s="126" t="s">
        <v>7</v>
      </c>
      <c r="K1" s="126" t="s">
        <v>6</v>
      </c>
      <c r="L1" s="126" t="s">
        <v>6</v>
      </c>
      <c r="M1" s="128" t="s">
        <v>8</v>
      </c>
      <c r="N1" s="128" t="s">
        <v>9</v>
      </c>
      <c r="O1" s="128" t="s">
        <v>10</v>
      </c>
      <c r="P1" s="126" t="s">
        <v>11</v>
      </c>
      <c r="Q1" s="126" t="s">
        <v>12</v>
      </c>
      <c r="R1" s="126" t="s">
        <v>11</v>
      </c>
      <c r="S1" s="126" t="s">
        <v>12</v>
      </c>
      <c r="T1" s="128" t="s">
        <v>8</v>
      </c>
      <c r="U1" s="128" t="s">
        <v>9</v>
      </c>
      <c r="V1" s="128" t="s">
        <v>10</v>
      </c>
      <c r="W1" s="126" t="s">
        <v>13</v>
      </c>
      <c r="X1" s="126" t="s">
        <v>14</v>
      </c>
      <c r="Y1" s="126" t="s">
        <v>14</v>
      </c>
      <c r="AA1" s="128" t="s">
        <v>80</v>
      </c>
      <c r="AB1" s="128" t="s">
        <v>80</v>
      </c>
    </row>
    <row r="2" spans="1:28" s="7" customFormat="1" ht="17.25" customHeight="1">
      <c r="A2" s="126" t="s">
        <v>15</v>
      </c>
      <c r="B2" s="126" t="s">
        <v>16</v>
      </c>
      <c r="C2" s="126" t="s">
        <v>17</v>
      </c>
      <c r="D2" s="126" t="s">
        <v>18</v>
      </c>
      <c r="E2" s="4" t="s">
        <v>19</v>
      </c>
      <c r="F2" s="4" t="s">
        <v>20</v>
      </c>
      <c r="G2" s="128" t="s">
        <v>21</v>
      </c>
      <c r="H2" s="128" t="s">
        <v>22</v>
      </c>
      <c r="I2" s="127" t="s">
        <v>23</v>
      </c>
      <c r="J2" s="127" t="s">
        <v>24</v>
      </c>
      <c r="K2" s="128" t="s">
        <v>64</v>
      </c>
      <c r="L2" s="128" t="s">
        <v>65</v>
      </c>
      <c r="M2" s="128" t="s">
        <v>25</v>
      </c>
      <c r="N2" s="128" t="s">
        <v>26</v>
      </c>
      <c r="O2" s="128" t="s">
        <v>27</v>
      </c>
      <c r="P2" s="128" t="s">
        <v>28</v>
      </c>
      <c r="Q2" s="128" t="s">
        <v>29</v>
      </c>
      <c r="R2" s="128" t="s">
        <v>30</v>
      </c>
      <c r="S2" s="128" t="s">
        <v>31</v>
      </c>
      <c r="T2" s="128" t="s">
        <v>32</v>
      </c>
      <c r="U2" s="128" t="s">
        <v>33</v>
      </c>
      <c r="V2" s="128" t="s">
        <v>34</v>
      </c>
      <c r="W2" s="128" t="s">
        <v>35</v>
      </c>
      <c r="X2" s="4" t="s">
        <v>36</v>
      </c>
      <c r="Y2" s="6" t="s">
        <v>37</v>
      </c>
      <c r="Z2" s="6" t="s">
        <v>38</v>
      </c>
      <c r="AA2" s="128" t="s">
        <v>78</v>
      </c>
      <c r="AB2" s="7" t="s">
        <v>79</v>
      </c>
    </row>
    <row r="3" spans="1:28" s="7" customFormat="1" ht="17.25" customHeight="1" thickBot="1">
      <c r="A3" s="8" t="s">
        <v>121</v>
      </c>
      <c r="B3" s="9">
        <v>0.59140000000000004</v>
      </c>
      <c r="C3" s="10">
        <v>4.1000000000000003E-3</v>
      </c>
      <c r="D3" s="11">
        <v>2</v>
      </c>
      <c r="E3" s="12">
        <f ca="1">$L$7/$B$3</f>
        <v>1.3543287115319607</v>
      </c>
      <c r="F3" s="13">
        <f ca="1">(100-(-R7/R6))/100</f>
        <v>9.5339330099692324E-2</v>
      </c>
      <c r="G3" s="13">
        <f ca="1">-1/R7</f>
        <v>-2.1791592819755565</v>
      </c>
      <c r="H3" s="13">
        <f ca="1">L29</f>
        <v>-6.4434912842332892</v>
      </c>
      <c r="I3" s="13">
        <f ca="1">R29</f>
        <v>0.33245559107852429</v>
      </c>
      <c r="J3" s="14">
        <f ca="1">(I3-F3)/(1-F3)</f>
        <v>0.26210519465266668</v>
      </c>
      <c r="K3" s="13">
        <f ca="1">R28</f>
        <v>9.4046007443146049E-2</v>
      </c>
      <c r="L3" s="13">
        <f ca="1">K3*(1-F3)</f>
        <v>8.5079724094965822E-2</v>
      </c>
      <c r="M3" s="73">
        <f ca="1">STDEV(INDIRECT("G"&amp;K5):INDIRECT("G"&amp;K6))/STDEV(INDIRECT("E"&amp;K5):INDIRECT("E"&amp;K6))</f>
        <v>0.10425120169798409</v>
      </c>
      <c r="N3" s="15">
        <f ca="1">M3*E3</f>
        <v>0.14119039567128935</v>
      </c>
      <c r="O3" s="14">
        <f ca="1">M3*L7/C3</f>
        <v>20.365853658536711</v>
      </c>
      <c r="P3" s="12">
        <f ca="1">(1-I3)*E3</f>
        <v>0.90407455922498647</v>
      </c>
      <c r="Q3" s="13">
        <f ca="1">(1-I3)*L7/C3</f>
        <v>130.40724251845293</v>
      </c>
      <c r="R3" s="10">
        <f ca="1">((-0.01*D3+L6*L7)/L6-I3*L7)/B3</f>
        <v>0.90125075131156063</v>
      </c>
      <c r="S3" s="13">
        <f ca="1">((-0.01*D3+L6*L7)/L6-I3*L7)/C3</f>
        <v>129.99992544528217</v>
      </c>
      <c r="T3" s="73">
        <f ca="1">STDEV(INDIRECT("G"&amp;K7):INDIRECT("G"&amp;K8))/STDEV(INDIRECT("E"&amp;K7):INDIRECT("E"&amp;K8))</f>
        <v>6.7905210853038731E-2</v>
      </c>
      <c r="U3" s="10">
        <f ca="1">T3*E3</f>
        <v>9.1965976720902051E-2</v>
      </c>
      <c r="V3" s="14">
        <f ca="1">T3*L7/C3</f>
        <v>13.265531373839384</v>
      </c>
      <c r="W3" s="12">
        <f ca="1">-G3*L7*(1-F3)/293.15/8.3144621/B3*1000</f>
        <v>1.095404988099925</v>
      </c>
      <c r="X3" s="81"/>
      <c r="Y3" s="82"/>
      <c r="Z3" s="16"/>
      <c r="AA3" s="7">
        <f ca="1">L7*M3/(C3*18.01528)</f>
        <v>1.1304766652828437</v>
      </c>
      <c r="AB3" s="7">
        <f ca="1">L7*T3/(C3*18.01528)</f>
        <v>0.73634888682492783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31">
        <v>-3.3300000000000107E-2</v>
      </c>
      <c r="B5" s="130">
        <v>0.23255813953488372</v>
      </c>
      <c r="C5" s="36">
        <f t="shared" ref="C5:C25" si="0">IF(OR(ISBLANK(A5),J5="x"),"",-(A5-1))</f>
        <v>1.0333000000000001</v>
      </c>
      <c r="D5" s="38">
        <f t="shared" ref="D5:D25" si="1">IF(OR(ISBLANK(A5),J5="x"),"",-(A5-1)-$B$3)</f>
        <v>0.44190000000000007</v>
      </c>
      <c r="E5" s="39">
        <f t="shared" ref="E5:E25" si="2">IF(OR(ISBLANK(A5),J5="x"),"",-1/B5)</f>
        <v>-4.3</v>
      </c>
      <c r="F5" s="38">
        <f t="shared" ref="F5:F25" ca="1" si="3">IF(OR(ISBLANK(A5),J5="x"),"",1-(D5/$L$7))</f>
        <v>0.44828016730133069</v>
      </c>
      <c r="G5" s="38">
        <f ca="1">IF(OR(ISBLANK(A5),J5="x"),"",-(F5-1))</f>
        <v>0.55171983269866931</v>
      </c>
      <c r="H5" s="74">
        <f ca="1">IF(OR(ISBLANK(A5),J5="x"),"",-1/($R$7+$R$6*F5*100))</f>
        <v>-4.3196404855703392</v>
      </c>
      <c r="I5" s="74">
        <f ca="1">IF(OR(ISBLANK(A5),J5="x"),"",E5-H5)</f>
        <v>1.9640485570339372E-2</v>
      </c>
      <c r="J5" s="25"/>
      <c r="K5" s="109" t="s">
        <v>92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131">
        <v>-2.4950000000000028E-2</v>
      </c>
      <c r="B6" s="130">
        <v>0.22727272727272727</v>
      </c>
      <c r="C6" s="36">
        <f t="shared" si="0"/>
        <v>1.02495</v>
      </c>
      <c r="D6" s="38">
        <f t="shared" si="1"/>
        <v>0.43354999999999999</v>
      </c>
      <c r="E6" s="39">
        <f t="shared" si="2"/>
        <v>-4.4000000000000004</v>
      </c>
      <c r="F6" s="38">
        <f t="shared" ca="1" si="3"/>
        <v>0.45870528747112915</v>
      </c>
      <c r="G6" s="38">
        <f t="shared" ref="G6:G24" ca="1" si="4">IF(OR(ISBLANK(A6),J6="x"),"",-(F6-1))</f>
        <v>0.54129471252887085</v>
      </c>
      <c r="H6" s="74">
        <f t="shared" ref="H6:H25" ca="1" si="5">IF(OR(ISBLANK(A6),J6="x"),"",-1/($R$7+$R$6*F6*100))</f>
        <v>-4.4206209264994243</v>
      </c>
      <c r="I6" s="74">
        <f t="shared" ref="I6:I25" ca="1" si="6">IF(OR(ISBLANK(A6),J6="x"),"",E6-H6)</f>
        <v>2.0620926499423931E-2</v>
      </c>
      <c r="J6" s="25"/>
      <c r="K6" s="109" t="s">
        <v>97</v>
      </c>
      <c r="L6" s="31">
        <f ca="1">STDEV(INDIRECT("E"&amp;K5):INDIRECT("E"&amp;K6))/STDEV(INDIRECT("D"&amp;K5):INDIRECT("D"&amp;K6))</f>
        <v>11.976047904191566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-5.0725380657425908E-3</v>
      </c>
      <c r="S6" s="7" t="s">
        <v>50</v>
      </c>
      <c r="U6" s="7"/>
    </row>
    <row r="7" spans="1:28" ht="17.25" customHeight="1">
      <c r="A7" s="131">
        <v>-2.0599999999999952E-2</v>
      </c>
      <c r="B7" s="130">
        <v>0.22222222222222221</v>
      </c>
      <c r="C7" s="36">
        <f t="shared" si="0"/>
        <v>1.0206</v>
      </c>
      <c r="D7" s="38">
        <f t="shared" si="1"/>
        <v>0.42919999999999991</v>
      </c>
      <c r="E7" s="39">
        <f t="shared" si="2"/>
        <v>-4.5</v>
      </c>
      <c r="F7" s="38">
        <f t="shared" ca="1" si="3"/>
        <v>0.46413633809850918</v>
      </c>
      <c r="G7" s="38">
        <f t="shared" ca="1" si="4"/>
        <v>0.53586366190149082</v>
      </c>
      <c r="H7" s="74">
        <f t="shared" ca="1" si="5"/>
        <v>-4.4751210172391938</v>
      </c>
      <c r="I7" s="74">
        <f t="shared" ca="1" si="6"/>
        <v>-2.4878982760806245E-2</v>
      </c>
      <c r="J7" s="25"/>
      <c r="K7" s="110" t="s">
        <v>92</v>
      </c>
      <c r="L7" s="34">
        <f ca="1">AVERAGE(INDIRECT("D"&amp;K5):INDIRECT("D"&amp;K6))-(1/L6)*AVERAGE(INDIRECT("E"&amp;K5):INDIRECT("E"&amp;K6))</f>
        <v>0.80095000000000161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0.4588925684649503</v>
      </c>
      <c r="S7" s="21" t="s">
        <v>71</v>
      </c>
      <c r="U7" s="21"/>
    </row>
    <row r="8" spans="1:28" ht="17.25" customHeight="1">
      <c r="A8" s="131">
        <v>-1.6599999999999948E-2</v>
      </c>
      <c r="B8" s="130">
        <v>0.21978021978021978</v>
      </c>
      <c r="C8" s="36">
        <f t="shared" si="0"/>
        <v>1.0165999999999999</v>
      </c>
      <c r="D8" s="38">
        <f t="shared" si="1"/>
        <v>0.42519999999999991</v>
      </c>
      <c r="E8" s="39">
        <f t="shared" si="2"/>
        <v>-4.55</v>
      </c>
      <c r="F8" s="38">
        <f t="shared" ca="1" si="3"/>
        <v>0.46913040764092762</v>
      </c>
      <c r="G8" s="38">
        <f t="shared" ca="1" si="4"/>
        <v>0.53086959235907238</v>
      </c>
      <c r="H8" s="71">
        <f t="shared" ca="1" si="5"/>
        <v>-4.5264356272846396</v>
      </c>
      <c r="I8" s="71">
        <f t="shared" ca="1" si="6"/>
        <v>-2.3564372715360271E-2</v>
      </c>
      <c r="J8" s="25"/>
      <c r="K8" s="110" t="s">
        <v>106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131">
        <v>6.6500000000000448E-3</v>
      </c>
      <c r="B9" s="130">
        <v>0.20491803278688525</v>
      </c>
      <c r="C9" s="36">
        <f t="shared" si="0"/>
        <v>0.99334999999999996</v>
      </c>
      <c r="D9" s="38">
        <f t="shared" si="1"/>
        <v>0.40194999999999992</v>
      </c>
      <c r="E9" s="39">
        <f t="shared" si="2"/>
        <v>-4.88</v>
      </c>
      <c r="F9" s="38">
        <f t="shared" ca="1" si="3"/>
        <v>0.49815843685623429</v>
      </c>
      <c r="G9" s="38">
        <f t="shared" ca="1" si="4"/>
        <v>0.50184156314376571</v>
      </c>
      <c r="H9" s="71">
        <f t="shared" ca="1" si="5"/>
        <v>-4.8496651078365405</v>
      </c>
      <c r="I9" s="71">
        <f t="shared" ca="1" si="6"/>
        <v>-3.0334892163459415E-2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131">
        <v>1.3849999999999918E-2</v>
      </c>
      <c r="B10" s="130">
        <v>0.20202020202020202</v>
      </c>
      <c r="C10" s="83">
        <f t="shared" si="0"/>
        <v>0.98615000000000008</v>
      </c>
      <c r="D10" s="83">
        <f t="shared" si="1"/>
        <v>0.39475000000000005</v>
      </c>
      <c r="E10" s="84">
        <f t="shared" si="2"/>
        <v>-4.95</v>
      </c>
      <c r="F10" s="83">
        <f t="shared" ca="1" si="3"/>
        <v>0.50714776203258727</v>
      </c>
      <c r="G10" s="83">
        <f t="shared" ca="1" si="4"/>
        <v>0.49285223796741273</v>
      </c>
      <c r="H10" s="85">
        <f t="shared" ca="1" si="5"/>
        <v>-4.9593350475741014</v>
      </c>
      <c r="I10" s="85">
        <f t="shared" ca="1" si="6"/>
        <v>9.3350475741011962E-3</v>
      </c>
      <c r="J10" s="126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131">
        <v>2.2950000000000026E-2</v>
      </c>
      <c r="B11" s="130">
        <v>0.19607843137254904</v>
      </c>
      <c r="C11" s="83">
        <f t="shared" si="0"/>
        <v>0.97704999999999997</v>
      </c>
      <c r="D11" s="83">
        <f t="shared" si="1"/>
        <v>0.38564999999999994</v>
      </c>
      <c r="E11" s="84">
        <f t="shared" si="2"/>
        <v>-5.0999999999999996</v>
      </c>
      <c r="F11" s="83">
        <f t="shared" ca="1" si="3"/>
        <v>0.51850927024158922</v>
      </c>
      <c r="G11" s="83">
        <f t="shared" ca="1" si="4"/>
        <v>0.48149072975841078</v>
      </c>
      <c r="H11" s="121">
        <f t="shared" ca="1" si="5"/>
        <v>-5.105250680416562</v>
      </c>
      <c r="I11" s="121">
        <f ca="1">IF(OR(ISBLANK(A11),J11="x"),"",E11-H11)</f>
        <v>5.2506804165624033E-3</v>
      </c>
      <c r="J11" s="126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31">
        <v>3.3749999999999947E-2</v>
      </c>
      <c r="B12" s="130">
        <v>0.18518518518518517</v>
      </c>
      <c r="C12" s="32">
        <f t="shared" si="0"/>
        <v>0.96625000000000005</v>
      </c>
      <c r="D12" s="41">
        <f t="shared" si="1"/>
        <v>0.37485000000000002</v>
      </c>
      <c r="E12" s="42">
        <f t="shared" si="2"/>
        <v>-5.4</v>
      </c>
      <c r="F12" s="41">
        <f t="shared" ca="1" si="3"/>
        <v>0.53199325800611863</v>
      </c>
      <c r="G12" s="41">
        <f t="shared" ca="1" si="4"/>
        <v>0.46800674199388137</v>
      </c>
      <c r="H12" s="27">
        <f t="shared" ca="1" si="5"/>
        <v>-5.2899707163319594</v>
      </c>
      <c r="I12" s="27">
        <f t="shared" ca="1" si="6"/>
        <v>-0.11002928366804099</v>
      </c>
      <c r="J12" s="126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131">
        <v>4.4100000000000028E-2</v>
      </c>
      <c r="B13" s="130">
        <v>0.18348623853211007</v>
      </c>
      <c r="C13" s="32">
        <f t="shared" si="0"/>
        <v>0.95589999999999997</v>
      </c>
      <c r="D13" s="41">
        <f t="shared" si="1"/>
        <v>0.36449999999999994</v>
      </c>
      <c r="E13" s="42">
        <f t="shared" si="2"/>
        <v>-5.45</v>
      </c>
      <c r="F13" s="41">
        <f t="shared" ca="1" si="3"/>
        <v>0.54491541294712631</v>
      </c>
      <c r="G13" s="41">
        <f t="shared" ca="1" si="4"/>
        <v>0.45508458705287369</v>
      </c>
      <c r="H13" s="27">
        <f t="shared" ca="1" si="5"/>
        <v>-5.4799880130401437</v>
      </c>
      <c r="I13" s="27">
        <f t="shared" ca="1" si="6"/>
        <v>2.9988013040143535E-2</v>
      </c>
      <c r="J13" s="126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131">
        <v>5.3749999999999964E-2</v>
      </c>
      <c r="B14" s="130">
        <v>0.17825311942959002</v>
      </c>
      <c r="C14" s="32">
        <f t="shared" si="0"/>
        <v>0.94625000000000004</v>
      </c>
      <c r="D14" s="41">
        <f t="shared" si="1"/>
        <v>0.35485</v>
      </c>
      <c r="E14" s="42">
        <f t="shared" si="2"/>
        <v>-5.61</v>
      </c>
      <c r="F14" s="41">
        <f t="shared" ca="1" si="3"/>
        <v>0.55696360571821057</v>
      </c>
      <c r="G14" s="41">
        <f t="shared" ca="1" si="4"/>
        <v>0.44303639428178943</v>
      </c>
      <c r="H14" s="27">
        <f t="shared" ca="1" si="5"/>
        <v>-5.6698773125648607</v>
      </c>
      <c r="I14" s="27">
        <f t="shared" ca="1" si="6"/>
        <v>5.9877312564860397E-2</v>
      </c>
      <c r="J14" s="126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131">
        <v>6.8250000000000033E-2</v>
      </c>
      <c r="B15" s="130">
        <v>0.17064846416382251</v>
      </c>
      <c r="C15" s="32">
        <f t="shared" si="0"/>
        <v>0.93174999999999997</v>
      </c>
      <c r="D15" s="32">
        <f t="shared" si="1"/>
        <v>0.34034999999999993</v>
      </c>
      <c r="E15" s="40">
        <f t="shared" si="2"/>
        <v>-5.86</v>
      </c>
      <c r="F15" s="32">
        <f t="shared" ca="1" si="3"/>
        <v>0.57506710780947712</v>
      </c>
      <c r="G15" s="32">
        <f t="shared" ca="1" si="4"/>
        <v>0.42493289219052288</v>
      </c>
      <c r="H15" s="35">
        <f t="shared" ca="1" si="5"/>
        <v>-5.981305227400636</v>
      </c>
      <c r="I15" s="35">
        <f t="shared" ca="1" si="6"/>
        <v>0.12130522740063565</v>
      </c>
      <c r="J15" s="126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131">
        <v>8.5250000000000048E-2</v>
      </c>
      <c r="B16" s="130">
        <v>0.15873015873015872</v>
      </c>
      <c r="C16" s="32">
        <f t="shared" si="0"/>
        <v>0.91474999999999995</v>
      </c>
      <c r="D16" s="41">
        <f t="shared" si="1"/>
        <v>0.32334999999999992</v>
      </c>
      <c r="E16" s="42">
        <f t="shared" si="2"/>
        <v>-6.3000000000000007</v>
      </c>
      <c r="F16" s="41">
        <f t="shared" ca="1" si="3"/>
        <v>0.59629190336475535</v>
      </c>
      <c r="G16" s="41">
        <f t="shared" ca="1" si="4"/>
        <v>0.40370809663524465</v>
      </c>
      <c r="H16" s="27">
        <f t="shared" ca="1" si="5"/>
        <v>-6.3929940700534429</v>
      </c>
      <c r="I16" s="27">
        <f t="shared" ca="1" si="6"/>
        <v>9.2994070053442179E-2</v>
      </c>
      <c r="J16" s="126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131">
        <v>0.10060000000000002</v>
      </c>
      <c r="B17" s="130">
        <v>0.14285714285714285</v>
      </c>
      <c r="C17" s="32">
        <f t="shared" si="0"/>
        <v>0.89939999999999998</v>
      </c>
      <c r="D17" s="41">
        <f t="shared" si="1"/>
        <v>0.30799999999999994</v>
      </c>
      <c r="E17" s="42">
        <f t="shared" si="2"/>
        <v>-7</v>
      </c>
      <c r="F17" s="41">
        <f t="shared" ca="1" si="3"/>
        <v>0.61545664523378574</v>
      </c>
      <c r="G17" s="41">
        <f t="shared" ca="1" si="4"/>
        <v>0.38454335476621426</v>
      </c>
      <c r="H17" s="27">
        <f t="shared" ca="1" si="5"/>
        <v>-6.8166399071544053</v>
      </c>
      <c r="I17" s="27">
        <f t="shared" ca="1" si="6"/>
        <v>-0.18336009284559474</v>
      </c>
      <c r="J17" s="126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4"/>
        <v/>
      </c>
      <c r="H18" s="27" t="str">
        <f t="shared" si="5"/>
        <v/>
      </c>
      <c r="I18" s="27" t="str">
        <f t="shared" si="6"/>
        <v/>
      </c>
      <c r="J18" s="126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129" t="s">
        <v>122</v>
      </c>
      <c r="B19" s="40"/>
      <c r="C19" s="32" t="e">
        <f t="shared" si="0"/>
        <v>#VALUE!</v>
      </c>
      <c r="D19" s="41" t="e">
        <f t="shared" si="1"/>
        <v>#VALUE!</v>
      </c>
      <c r="E19" s="42" t="e">
        <f t="shared" si="2"/>
        <v>#DIV/0!</v>
      </c>
      <c r="F19" s="41" t="e">
        <f t="shared" ca="1" si="3"/>
        <v>#VALUE!</v>
      </c>
      <c r="G19" s="41" t="e">
        <f t="shared" ca="1" si="4"/>
        <v>#VALUE!</v>
      </c>
      <c r="H19" s="27" t="e">
        <f t="shared" ca="1" si="5"/>
        <v>#VALUE!</v>
      </c>
      <c r="I19" s="27" t="e">
        <f t="shared" ca="1" si="6"/>
        <v>#DIV/0!</v>
      </c>
      <c r="J19" s="126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4"/>
        <v/>
      </c>
      <c r="H20" s="27" t="str">
        <f t="shared" si="5"/>
        <v/>
      </c>
      <c r="I20" s="27" t="str">
        <f t="shared" si="6"/>
        <v/>
      </c>
      <c r="J20" s="126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4"/>
        <v/>
      </c>
      <c r="H21" s="27" t="str">
        <f t="shared" si="5"/>
        <v/>
      </c>
      <c r="I21" s="27" t="str">
        <f t="shared" si="6"/>
        <v/>
      </c>
      <c r="J21" s="126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4"/>
        <v/>
      </c>
      <c r="H22" s="71" t="str">
        <f t="shared" si="5"/>
        <v/>
      </c>
      <c r="I22" s="71" t="str">
        <f t="shared" si="6"/>
        <v/>
      </c>
      <c r="J22" s="126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4"/>
        <v/>
      </c>
      <c r="H23" s="71" t="str">
        <f t="shared" si="5"/>
        <v/>
      </c>
      <c r="I23" s="71" t="str">
        <f t="shared" si="6"/>
        <v/>
      </c>
      <c r="J23" s="126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4"/>
        <v/>
      </c>
      <c r="H24" s="71" t="str">
        <f t="shared" si="5"/>
        <v/>
      </c>
      <c r="I24" s="71" t="str">
        <f t="shared" si="6"/>
        <v/>
      </c>
      <c r="J24" s="126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32"/>
      <c r="B25" s="40"/>
      <c r="C25" s="32" t="str">
        <f t="shared" si="0"/>
        <v/>
      </c>
      <c r="D25" s="41" t="str">
        <f t="shared" si="1"/>
        <v/>
      </c>
      <c r="E25" s="42" t="str">
        <f t="shared" si="2"/>
        <v/>
      </c>
      <c r="F25" s="41" t="str">
        <f t="shared" si="3"/>
        <v/>
      </c>
      <c r="G25" s="41"/>
      <c r="H25" s="27" t="str">
        <f t="shared" si="5"/>
        <v/>
      </c>
      <c r="I25" s="27" t="str">
        <f t="shared" si="6"/>
        <v/>
      </c>
      <c r="J25" s="126"/>
      <c r="K25" s="24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/>
      <c r="B26" s="24"/>
      <c r="C26" s="123"/>
      <c r="D26" s="49"/>
      <c r="E26" s="124"/>
      <c r="F26" s="41"/>
      <c r="G26" s="41"/>
      <c r="H26" s="21"/>
      <c r="I26" s="21"/>
      <c r="J26" s="24"/>
      <c r="K26" s="27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7"/>
      <c r="B27" s="7"/>
      <c r="C27" s="7"/>
      <c r="D27" s="7"/>
      <c r="E27" s="7"/>
      <c r="F27" s="7"/>
      <c r="G27" s="41"/>
      <c r="H27" s="21"/>
      <c r="I27" s="7"/>
      <c r="J27" s="7"/>
      <c r="K27" s="27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7"/>
      <c r="B28" s="125"/>
      <c r="C28" s="7"/>
      <c r="D28" s="125"/>
      <c r="E28" s="7"/>
      <c r="F28" s="125"/>
      <c r="G28" s="41"/>
      <c r="H28" s="21"/>
      <c r="I28" s="7"/>
      <c r="J28" s="125"/>
      <c r="K28" s="27"/>
      <c r="L28" s="31">
        <f ca="1">STDEV(INDIRECT("I"&amp;K5):INDIRECT("I"&amp;K6))/STDEV(INDIRECT("H"&amp;K5):INDIRECT("H"&amp;K6))</f>
        <v>9.7092161617029042E-3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9.4046007443146049E-2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21"/>
      <c r="B29" s="41"/>
      <c r="C29" s="32"/>
      <c r="D29" s="32"/>
      <c r="E29" s="32"/>
      <c r="F29" s="32"/>
      <c r="G29" s="41"/>
      <c r="H29" s="21"/>
      <c r="I29" s="32"/>
      <c r="J29" s="32"/>
      <c r="K29" s="27"/>
      <c r="L29" s="34">
        <f ca="1">AVERAGE(INDIRECT("H"&amp;K5):INDIRECT("H"&amp;K6))-(1/L28)*AVERAGE(INDIRECT("I"&amp;K5):INDIRECT("I"&amp;K6))</f>
        <v>-6.4434912842332892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0.33245559107852429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21"/>
      <c r="B30" s="41"/>
      <c r="C30" s="32"/>
      <c r="D30" s="32"/>
      <c r="E30" s="32"/>
      <c r="F30" s="32"/>
      <c r="G30" s="32"/>
      <c r="H30" s="32"/>
      <c r="I30" s="32"/>
      <c r="J30" s="32"/>
      <c r="K30" s="27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21"/>
      <c r="B31" s="41"/>
      <c r="C31" s="32"/>
      <c r="D31" s="32"/>
      <c r="E31" s="32"/>
      <c r="F31" s="32"/>
      <c r="G31" s="32"/>
      <c r="H31" s="32"/>
      <c r="I31" s="32"/>
      <c r="J31" s="32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21"/>
      <c r="B32" s="41"/>
      <c r="C32" s="32"/>
      <c r="D32" s="32"/>
      <c r="E32" s="32"/>
      <c r="F32" s="32"/>
      <c r="G32" s="32"/>
      <c r="H32" s="32"/>
      <c r="I32" s="32"/>
      <c r="J32" s="32"/>
      <c r="K32" s="27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21"/>
      <c r="B33" s="41"/>
      <c r="C33" s="32"/>
      <c r="D33" s="32"/>
      <c r="E33" s="32"/>
      <c r="F33" s="32"/>
      <c r="G33" s="32"/>
      <c r="H33" s="32"/>
      <c r="I33" s="32"/>
      <c r="J33" s="32"/>
      <c r="K33" s="27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21"/>
      <c r="B34" s="41"/>
      <c r="C34" s="32"/>
      <c r="D34" s="32"/>
      <c r="E34" s="32"/>
      <c r="F34" s="32"/>
      <c r="G34" s="32"/>
      <c r="H34" s="32"/>
      <c r="I34" s="32"/>
      <c r="J34" s="32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21"/>
      <c r="B35" s="41"/>
      <c r="C35" s="32"/>
      <c r="D35" s="32"/>
      <c r="E35" s="32"/>
      <c r="F35" s="32"/>
      <c r="G35" s="32"/>
      <c r="H35" s="32"/>
      <c r="I35" s="32"/>
      <c r="J35" s="32"/>
      <c r="K35" s="27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21"/>
      <c r="B36" s="41"/>
      <c r="C36" s="32"/>
      <c r="D36" s="32"/>
      <c r="E36" s="32"/>
      <c r="F36" s="32"/>
      <c r="G36" s="32"/>
      <c r="H36" s="32"/>
      <c r="I36" s="32"/>
      <c r="J36" s="32"/>
      <c r="K36" s="27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21"/>
      <c r="B37" s="32"/>
      <c r="C37" s="32"/>
      <c r="D37" s="32"/>
      <c r="E37" s="32"/>
      <c r="F37" s="32"/>
      <c r="G37" s="32"/>
      <c r="H37" s="32"/>
      <c r="I37" s="32"/>
      <c r="J37" s="32"/>
      <c r="K37" s="27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21" t="str">
        <f ca="1">IF(AND(COUNT(B16:B$25,F16:F$25)&gt;5,COUNT(D$5:D16,E$5:E16)&gt;5,ISNUMBER(SUM(RSQ(B16:B$25,F16:F$25),RSQ(E$5:E16,D$5:D16)))),SUM(RSQ(B16:B$25,F16:F$25),RSQ(E$5:E16,D$5:D16)),"")</f>
        <v/>
      </c>
      <c r="B38" s="41" t="str">
        <f ca="1">IF(AND(COUNT(B16:B$25,F16:F$25)&gt;5,COUNT(D$5:D15,E$5:E15)&gt;5,ISNUMBER(SUM(RSQ(B16:B$25,F16:F$25),RSQ(E$5:E15,D$5:D15)))),SUM(RSQ(B16:B$25,F16:F$25),RSQ(E$5:E15,D$5:D15)),"")</f>
        <v/>
      </c>
      <c r="C38" s="32" t="str">
        <f ca="1">IF(AND(COUNT(B16:B$25,F16:F$25)&gt;5,COUNT(D$6:D16,E$6:E16)&gt;5,ISNUMBER(SUM(RSQ(B16:B$25,F16:F$25),RSQ(E$6:E16,D$6:D16)))),SUM(RSQ(B16:B$25,F16:F$25),RSQ(E$6:E16,D$6:D16)),"")</f>
        <v/>
      </c>
      <c r="D38" s="32" t="str">
        <f ca="1">IF(AND(COUNT(B16:B$25,F16:F$25)&gt;5,COUNT(D$6:D15,E$6:E15)&gt;5,ISNUMBER(SUM(RSQ(B16:B$25,F16:F$25),RSQ(E$6:E15,D$6:D15)))),SUM(RSQ(B16:B$25,F16:F$25),RSQ(E$6:E15,D$6:D15)),"")</f>
        <v/>
      </c>
      <c r="E38" s="32" t="str">
        <f ca="1">IF(AND(COUNT(B16:B$25,F16:F$25)&gt;5,COUNT(D$7:D16,E$7:E16)&gt;5,ISNUMBER(SUM(RSQ(B16:B$25,F16:F$25),RSQ(E$7:E16,D$7:D16)))),SUM(RSQ(B16:B$25,F16:F$25),RSQ(E$7:E16,D$7:D16)),"")</f>
        <v/>
      </c>
      <c r="F38" s="32" t="str">
        <f ca="1">IF(AND(COUNT(B16:B$25,F16:F$25)&gt;5,COUNT(D$7:D15,E$7:E15)&gt;5,ISNUMBER(SUM(RSQ(B16:B$25,F16:F$25),RSQ(E$7:E15,D$7:D15)))),SUM(RSQ(B16:B$25,F16:F$25),RSQ(E$7:E15,D$7:D15)),"")</f>
        <v/>
      </c>
      <c r="G38" s="32" t="str">
        <f ca="1">IF(AND(COUNT(B16:B$25,F16:F$25)&gt;5,COUNT(D$8:D16,E$8:E16)&gt;5,ISNUMBER(SUM(RSQ(B16:B$25,F16:F$25),RSQ(E$8:E16,D$8:D16)))),SUM(RSQ(B16:B$25,F16:F$25),RSQ(E$8:E16,D$8:D16)),"")</f>
        <v/>
      </c>
      <c r="H38" s="32" t="str">
        <f ca="1">IF(AND(COUNT(B16:B$25,F16:F$25)&gt;5,COUNT(D$8:D15,E$8:E15)&gt;5,ISNUMBER(SUM(RSQ(B16:B$25,F16:F$25),RSQ(E$8:E15,D$8:D15)))),SUM(RSQ(B16:B$25,F16:F$25),RSQ(E$8:E15,D$8:D15)),"")</f>
        <v/>
      </c>
      <c r="I38" s="32" t="str">
        <f ca="1">IF(AND(COUNT(B16:B$25,F16:F$25)&gt;5,COUNT(D$9:D16,E$9:E16)&gt;5,ISNUMBER(SUM(RSQ(B16:B$25,F16:F$25),RSQ(E$9:E16,D$9:D16)))),SUM(RSQ(B16:B$25,F16:F$25),RSQ(E$9:E16,D$9:D16)),"")</f>
        <v/>
      </c>
      <c r="J38" s="32" t="str">
        <f ca="1">IF(AND(COUNT(B16:B$25,F16:F$25)&gt;5,COUNT(D$9:D15,E$9:E15)&gt;5,ISNUMBER(SUM(RSQ(B16:B$25,F16:F$25),RSQ(E$9:E15,D$9:D15)))),SUM(RSQ(B16:B$25,F16:F$25),RSQ(E$9:E15,D$9:D15)),"")</f>
        <v/>
      </c>
      <c r="K38" s="27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21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32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32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32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32" t="str">
        <f ca="1">IF(AND(COUNT(B17:B$25,F17:F$25)&gt;5,COUNT(D$9:D17,E$9:E17)&gt;5,ISNUMBER(SUM(RSQ(B17:B$25,F17:F$25),RSQ(E$9:E17,D$9:D17)))),SUM(RSQ(B17:B$25,F17:F$25),RSQ(E$9:E17,D$9:D17)),"")</f>
        <v/>
      </c>
      <c r="J39" s="32" t="str">
        <f ca="1">IF(AND(COUNT(B17:B$25,F17:F$25)&gt;5,COUNT(D$9:D16,E$9:E16)&gt;5,ISNUMBER(SUM(RSQ(B17:B$25,F17:F$25),RSQ(E$9:E16,D$9:D16)))),SUM(RSQ(B17:B$25,F17:F$25),RSQ(E$9:E16,D$9:D16)),"")</f>
        <v/>
      </c>
      <c r="K39" s="27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21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32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32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32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32" t="str">
        <f ca="1">IF(AND(COUNT(B18:B$25,F18:F$25)&gt;5,COUNT(D$9:D18,E$9:E18)&gt;5,ISNUMBER(SUM(RSQ(B18:B$25,F18:F$25),RSQ(E$9:E18,D$9:D18)))),SUM(RSQ(B18:B$25,F18:F$25),RSQ(E$9:E18,D$9:D18)),"")</f>
        <v/>
      </c>
      <c r="J40" s="32" t="str">
        <f ca="1">IF(AND(COUNT(B18:B$25,F18:F$25)&gt;5,COUNT(D$9:D17,E$9:E17)&gt;5,ISNUMBER(SUM(RSQ(B18:B$25,F18:F$25),RSQ(E$9:E17,D$9:D17)))),SUM(RSQ(B18:B$25,F18:F$25),RSQ(E$9:E17,D$9:D17)),"")</f>
        <v/>
      </c>
      <c r="K40" s="27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21" t="str">
        <f ca="1">IF(AND(COUNT(B19:B$25,F19:F$25)&gt;5,COUNT(D$5:D19,E$5:E19)&gt;5,ISNUMBER(SUM(RSQ(B19:B$25,F19:F$25),RSQ(E$5:E19,D$5:D19)))),SUM(RSQ(B19:B$25,F19:F$25),RSQ(E$5:E19,D$5:D19)),"")</f>
        <v/>
      </c>
      <c r="B41" s="41" t="str">
        <f ca="1">IF(AND(COUNT(B19:B$25,F19:F$25)&gt;5,COUNT(D$5:D18,E$5:E18)&gt;5,ISNUMBER(SUM(RSQ(B19:B$25,F19:F$25),RSQ(E$5:E18,D$5:D18)))),SUM(RSQ(B19:B$25,F19:F$25),RSQ(E$5:E18,D$5:D18)),"")</f>
        <v/>
      </c>
      <c r="C41" s="32" t="str">
        <f ca="1">IF(AND(COUNT(B19:B$25,F19:F$25)&gt;5,COUNT(D$6:D19,E$6:E19)&gt;5,ISNUMBER(SUM(RSQ(B19:B$25,F19:F$25),RSQ(E$6:E19,D$6:D19)))),SUM(RSQ(B19:B$25,F19:F$25),RSQ(E$6:E19,D$6:D19)),"")</f>
        <v/>
      </c>
      <c r="D41" s="32" t="str">
        <f ca="1">IF(AND(COUNT(B19:B$25,F19:F$25)&gt;5,COUNT(D$6:D18,E$6:E18)&gt;5,ISNUMBER(SUM(RSQ(B19:B$25,F19:F$25),RSQ(E$6:E18,D$6:D18)))),SUM(RSQ(B19:B$25,F19:F$25),RSQ(E$6:E18,D$6:D18)),"")</f>
        <v/>
      </c>
      <c r="E41" s="32" t="str">
        <f ca="1">IF(AND(COUNT(B19:B$25,F19:F$25)&gt;5,COUNT(D$7:D19,E$7:E19)&gt;5,ISNUMBER(SUM(RSQ(B19:B$25,F19:F$25),RSQ(E$7:E19,D$7:D19)))),SUM(RSQ(B19:B$25,F19:F$25),RSQ(E$7:E19,D$7:D19)),"")</f>
        <v/>
      </c>
      <c r="F41" s="32" t="str">
        <f ca="1">IF(AND(COUNT(B19:B$25,F19:F$25)&gt;5,COUNT(D$7:D18,E$7:E18)&gt;5,ISNUMBER(SUM(RSQ(B19:B$25,F19:F$25),RSQ(E$7:E18,D$7:D18)))),SUM(RSQ(B19:B$25,F19:F$25),RSQ(E$7:E18,D$7:D18)),"")</f>
        <v/>
      </c>
      <c r="G41" s="32" t="str">
        <f ca="1">IF(AND(COUNT(B19:B$25,F19:F$25)&gt;5,COUNT(D$8:D19,E$8:E19)&gt;5,ISNUMBER(SUM(RSQ(B19:B$25,F19:F$25),RSQ(E$8:E19,D$8:D19)))),SUM(RSQ(B19:B$25,F19:F$25),RSQ(E$8:E19,D$8:D19)),"")</f>
        <v/>
      </c>
      <c r="H41" s="32" t="str">
        <f ca="1">IF(AND(COUNT(B19:B$25,F19:F$25)&gt;5,COUNT(D$8:D18,E$8:E18)&gt;5,ISNUMBER(SUM(RSQ(B19:B$25,F19:F$25),RSQ(E$8:E18,D$8:D18)))),SUM(RSQ(B19:B$25,F19:F$25),RSQ(E$8:E18,D$8:D18)),"")</f>
        <v/>
      </c>
      <c r="I41" s="32" t="str">
        <f ca="1">IF(AND(COUNT(B19:B$25,F19:F$25)&gt;5,COUNT(D$9:D19,E$9:E19)&gt;5,ISNUMBER(SUM(RSQ(B19:B$25,F19:F$25),RSQ(E$9:E19,D$9:D19)))),SUM(RSQ(B19:B$25,F19:F$25),RSQ(E$9:E19,D$9:D19)),"")</f>
        <v/>
      </c>
      <c r="J41" s="32" t="str">
        <f ca="1">IF(AND(COUNT(B19:B$25,F19:F$25)&gt;5,COUNT(D$9:D18,E$9:E18)&gt;5,ISNUMBER(SUM(RSQ(B19:B$25,F19:F$25),RSQ(E$9:E18,D$9:D18)))),SUM(RSQ(B19:B$25,F19:F$25),RSQ(E$9:E18,D$9:D18)),"")</f>
        <v/>
      </c>
      <c r="K41" s="27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21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32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32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32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32" t="str">
        <f>IF(AND(COUNT(B20:B$25,F20:F$25)&gt;5,COUNT(D$9:D20,E$9:E20)&gt;5,ISNUMBER(SUM(RSQ(B20:B$25,F20:F$25),RSQ(E$9:E20,D$9:D20)))),SUM(RSQ(B20:B$25,F20:F$25),RSQ(E$9:E20,D$9:D20)),"")</f>
        <v/>
      </c>
      <c r="J42" s="32" t="str">
        <f>IF(AND(COUNT(B20:B$25,F20:F$25)&gt;5,COUNT(D$9:D19,E$9:E19)&gt;5,ISNUMBER(SUM(RSQ(B20:B$25,F20:F$25),RSQ(E$9:E19,D$9:D19)))),SUM(RSQ(B20:B$25,F20:F$25),RSQ(E$9:E19,D$9:D19)),"")</f>
        <v/>
      </c>
      <c r="K42" s="27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21" t="str">
        <f>IF(AND(COUNT(B21:B$25,F21:F$25)&gt;5,COUNT(D$5:D21,E$5:E21)&gt;5,ISNUMBER(SUM(RSQ(B21:B$25,F21:F$25),RSQ(E$5:E21,D$5:D21)))),SUM(RSQ(B21:B$25,F21:F$25),RSQ(E$5:E21,D$5:D21)),"")</f>
        <v/>
      </c>
      <c r="B43" s="41" t="str">
        <f>IF(AND(COUNT(B21:B$25,F21:F$25)&gt;5,COUNT(D$5:D20,E$5:E20)&gt;5,ISNUMBER(SUM(RSQ(B21:B$25,F21:F$25),RSQ(E$5:E20,D$5:D20)))),SUM(RSQ(B21:B$25,F21:F$25),RSQ(E$5:E20,D$5:D20)),"")</f>
        <v/>
      </c>
      <c r="C43" s="32" t="str">
        <f>IF(AND(COUNT(B21:B$25,F21:F$25)&gt;5,COUNT(D$6:D21,E$6:E21)&gt;5,ISNUMBER(SUM(RSQ(B21:B$25,F21:F$25),RSQ(E$6:E21,D$6:D21)))),SUM(RSQ(B21:B$25,F21:F$25),RSQ(E$6:E21,D$6:D21)),"")</f>
        <v/>
      </c>
      <c r="D43" s="32" t="str">
        <f>IF(AND(COUNT(B21:B$25,F21:F$25)&gt;5,COUNT(D$6:D20,E$6:E20)&gt;5,ISNUMBER(SUM(RSQ(B21:B$25,F21:F$25),RSQ(E$6:E20,D$6:D20)))),SUM(RSQ(B21:B$25,F21:F$25),RSQ(E$6:E20,D$6:D20)),"")</f>
        <v/>
      </c>
      <c r="E43" s="32" t="str">
        <f>IF(AND(COUNT(B21:B$25,F21:F$25)&gt;5,COUNT(D$7:D21,E$7:E21)&gt;5,ISNUMBER(SUM(RSQ(B21:B$25,F21:F$25),RSQ(E$7:E21,D$7:D21)))),SUM(RSQ(B21:B$25,F21:F$25),RSQ(E$7:E21,D$7:D21)),"")</f>
        <v/>
      </c>
      <c r="F43" s="32" t="str">
        <f>IF(AND(COUNT(B21:B$25,F21:F$25)&gt;5,COUNT(D$7:D20,E$7:E20)&gt;5,ISNUMBER(SUM(RSQ(B21:B$25,F21:F$25),RSQ(E$7:E20,D$7:D20)))),SUM(RSQ(B21:B$25,F21:F$25),RSQ(E$7:E20,D$7:D20)),"")</f>
        <v/>
      </c>
      <c r="G43" s="32" t="str">
        <f>IF(AND(COUNT(B21:B$25,F21:F$25)&gt;5,COUNT(D$8:D21,E$8:E21)&gt;5,ISNUMBER(SUM(RSQ(B21:B$25,F21:F$25),RSQ(E$8:E21,D$8:D21)))),SUM(RSQ(B21:B$25,F21:F$25),RSQ(E$8:E21,D$8:D21)),"")</f>
        <v/>
      </c>
      <c r="H43" s="32" t="str">
        <f>IF(AND(COUNT(B21:B$25,F21:F$25)&gt;5,COUNT(D$8:D20,E$8:E20)&gt;5,ISNUMBER(SUM(RSQ(B21:B$25,F21:F$25),RSQ(E$8:E20,D$8:D20)))),SUM(RSQ(B21:B$25,F21:F$25),RSQ(E$8:E20,D$8:D20)),"")</f>
        <v/>
      </c>
      <c r="I43" s="32" t="str">
        <f>IF(AND(COUNT(B21:B$25,F21:F$25)&gt;5,COUNT(D$9:D21,E$9:E21)&gt;5,ISNUMBER(SUM(RSQ(B21:B$25,F21:F$25),RSQ(E$9:E21,D$9:D21)))),SUM(RSQ(B21:B$25,F21:F$25),RSQ(E$9:E21,D$9:D21)),"")</f>
        <v/>
      </c>
      <c r="J43" s="32" t="str">
        <f>IF(AND(COUNT(B21:B$25,F21:F$25)&gt;5,COUNT(D$9:D20,E$9:E20)&gt;5,ISNUMBER(SUM(RSQ(B21:B$25,F21:F$25),RSQ(E$9:E20,D$9:D20)))),SUM(RSQ(B21:B$25,F21:F$25),RSQ(E$9:E20,D$9:D20)),"")</f>
        <v/>
      </c>
      <c r="K43" s="27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A44" s="27"/>
      <c r="B44" s="21"/>
      <c r="C44" s="21"/>
      <c r="D44" s="21"/>
      <c r="E44" s="21"/>
      <c r="F44" s="27"/>
      <c r="G44" s="21"/>
      <c r="H44" s="21"/>
      <c r="I44" s="21"/>
      <c r="J44" s="24"/>
      <c r="K44" s="27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zoomScalePageLayoutView="70" workbookViewId="0">
      <selection activeCell="R30" sqref="R30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72</v>
      </c>
      <c r="B3" s="9">
        <v>0.70199999999999996</v>
      </c>
      <c r="C3" s="10">
        <v>8.0000000000000002E-3</v>
      </c>
      <c r="D3" s="11">
        <v>2</v>
      </c>
      <c r="E3" s="12">
        <f>$L$7/$B$3</f>
        <v>1.0853350285352907</v>
      </c>
      <c r="F3" s="13">
        <f>(100-(-R7/R6))/100</f>
        <v>0.1890254140981969</v>
      </c>
      <c r="G3" s="13">
        <f>-1/R7</f>
        <v>-2.8531471478068782</v>
      </c>
      <c r="H3" s="13">
        <f>L29</f>
        <v>-3.4124892908841504</v>
      </c>
      <c r="I3" s="13">
        <f>R29</f>
        <v>0.86457814718957093</v>
      </c>
      <c r="J3" s="14">
        <f>(I3-F3)/(1-F3)</f>
        <v>0.83301344436109526</v>
      </c>
      <c r="K3" s="13">
        <f>R28</f>
        <v>21.024261815734018</v>
      </c>
      <c r="L3" s="13">
        <f>K3*(1-F3)</f>
        <v>17.050142019905987</v>
      </c>
      <c r="M3" s="73">
        <f>STDEV(G9:G16)/STDEV(E9:E16)</f>
        <v>3.9656963168945104E-2</v>
      </c>
      <c r="N3" s="15">
        <f>M3*E3</f>
        <v>4.3041091252590008E-2</v>
      </c>
      <c r="O3" s="14">
        <f>M3*L7/C3</f>
        <v>3.7768557574147725</v>
      </c>
      <c r="P3" s="12">
        <f>(1-I3)*E3</f>
        <v>0.14697808048430896</v>
      </c>
      <c r="Q3" s="13">
        <f>(1-I3)*L7/C3</f>
        <v>12.897326562498112</v>
      </c>
      <c r="R3" s="10">
        <f>((-0.01*D3+L6*L7)/L6-I3*L7)/B3</f>
        <v>0.14611725865925726</v>
      </c>
      <c r="S3" s="13">
        <f>((-0.01*D3+L6*L7)/L6-I3*L7)/C3</f>
        <v>12.821789447349824</v>
      </c>
      <c r="T3" s="73">
        <f>STDEV(G17:G21)/STDEV(E17:E21)</f>
        <v>0.11808031456679102</v>
      </c>
      <c r="U3" s="10">
        <f>T3*E3</f>
        <v>0.12815670157980424</v>
      </c>
      <c r="V3" s="14">
        <f>T3*L7/C3</f>
        <v>11.245750563627821</v>
      </c>
      <c r="W3" s="12">
        <f>-G3*L7*(1-F3)/293.15/8.3144621/B3*1000</f>
        <v>1.0303177419991318</v>
      </c>
      <c r="X3" s="81"/>
      <c r="Y3" s="82"/>
      <c r="Z3" s="16"/>
      <c r="AA3" s="7">
        <f>L7*M3/(C3*18.01528)</f>
        <v>0.2096473525482131</v>
      </c>
      <c r="AB3" s="7">
        <f>L7*T3/(C3*18.01528)</f>
        <v>0.62423401488224561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-0.46954999999999991</v>
      </c>
      <c r="B5" s="37">
        <v>10</v>
      </c>
      <c r="C5" s="36">
        <f t="shared" ref="C5:C25" si="0">IF(OR(ISBLANK(A5),J5="x"),"",-(A5-1))</f>
        <v>1.4695499999999999</v>
      </c>
      <c r="D5" s="38">
        <f t="shared" ref="D5:D25" si="1">IF(OR(ISBLANK(A5),J5="x"),"",-(A5-1)-$B$3)</f>
        <v>0.76754999999999995</v>
      </c>
      <c r="E5" s="39">
        <f t="shared" ref="E5:E25" si="2">IF(OR(ISBLANK(A5),J5="x"),"",-1/B5)</f>
        <v>-0.1</v>
      </c>
      <c r="F5" s="38">
        <f t="shared" ref="F5:F25" si="3">IF(OR(ISBLANK(A5),J5="x"),"",1-(D5/$L$7))</f>
        <v>-7.4088089201629348E-3</v>
      </c>
      <c r="G5" s="38">
        <f>IF(OR(ISBLANK(A5),J5="x"),"",-(F5-1))</f>
        <v>1.0074088089201629</v>
      </c>
      <c r="H5" s="74">
        <f t="shared" ref="H5:H25" si="4">IF(OR(ISBLANK(A5),J5="x"),"",-1/($R$7+$R$6*F5*100))</f>
        <v>-2.8273176622956186</v>
      </c>
      <c r="I5" s="74">
        <f>IF(OR(ISBLANK(A5),J5="x"),"",E5-H5)</f>
        <v>2.7273176622956186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-0.46415000000000006</v>
      </c>
      <c r="B6" s="37">
        <v>6.666666666666667</v>
      </c>
      <c r="C6" s="36">
        <f t="shared" si="0"/>
        <v>1.4641500000000001</v>
      </c>
      <c r="D6" s="38">
        <f t="shared" si="1"/>
        <v>0.76215000000000011</v>
      </c>
      <c r="E6" s="39">
        <f t="shared" si="2"/>
        <v>-0.15</v>
      </c>
      <c r="F6" s="38">
        <f t="shared" si="3"/>
        <v>-3.2131290274572955E-4</v>
      </c>
      <c r="G6" s="38">
        <f t="shared" ref="G6:G25" si="5">IF(OR(ISBLANK(A6),J6="x"),"",-(F6-1))</f>
        <v>1.0003213129027457</v>
      </c>
      <c r="H6" s="74">
        <f t="shared" si="4"/>
        <v>-2.8520171618259638</v>
      </c>
      <c r="I6" s="74">
        <f t="shared" ref="I6:I25" si="6">IF(OR(ISBLANK(A6),J6="x"),"",E6-H6)</f>
        <v>2.7020171618259639</v>
      </c>
      <c r="J6" s="25"/>
      <c r="K6" s="75"/>
      <c r="L6" s="31">
        <f>STDEV(E9:E16)/STDEV(D9:D16)</f>
        <v>33.096312919707977</v>
      </c>
      <c r="M6" s="30" t="s">
        <v>50</v>
      </c>
      <c r="N6" s="7"/>
      <c r="O6" s="32"/>
      <c r="P6" s="33"/>
      <c r="Q6" s="21"/>
      <c r="R6" s="34">
        <f>-STDEV(B17:B21)/STDEV(F17:F21)/100</f>
        <v>-4.3218390067261804E-3</v>
      </c>
      <c r="S6" s="7" t="s">
        <v>50</v>
      </c>
      <c r="U6" s="7"/>
    </row>
    <row r="7" spans="1:28" ht="17.25" customHeight="1">
      <c r="A7" s="36">
        <v>-0.45960000000000001</v>
      </c>
      <c r="B7" s="37">
        <v>4.3478260869565215</v>
      </c>
      <c r="C7" s="36">
        <f t="shared" si="0"/>
        <v>1.4596</v>
      </c>
      <c r="D7" s="38">
        <f t="shared" si="1"/>
        <v>0.75760000000000005</v>
      </c>
      <c r="E7" s="39">
        <f t="shared" si="2"/>
        <v>-0.23</v>
      </c>
      <c r="F7" s="38">
        <f t="shared" si="3"/>
        <v>5.6505587415600633E-3</v>
      </c>
      <c r="G7" s="38">
        <f t="shared" si="5"/>
        <v>0.99434944125843994</v>
      </c>
      <c r="H7" s="121">
        <f t="shared" si="4"/>
        <v>-2.8731662643528559</v>
      </c>
      <c r="I7" s="121">
        <f t="shared" si="6"/>
        <v>2.643166264352856</v>
      </c>
      <c r="J7" s="25"/>
      <c r="K7" s="72"/>
      <c r="L7" s="34">
        <f>AVERAGE(D8:D16)-(1/L6)*AVERAGE(E8:E16)</f>
        <v>0.76190519003177404</v>
      </c>
      <c r="M7" s="33" t="s">
        <v>51</v>
      </c>
      <c r="N7" s="7"/>
      <c r="O7" s="21"/>
      <c r="P7" s="7"/>
      <c r="Q7" s="21"/>
      <c r="R7" s="34">
        <f>AVERAGE(B17:B21)-R6*AVERAGE(F17:F21)*100</f>
        <v>0.35049015988140242</v>
      </c>
      <c r="S7" s="21" t="s">
        <v>71</v>
      </c>
      <c r="U7" s="21"/>
    </row>
    <row r="8" spans="1:28" ht="17.25" customHeight="1">
      <c r="A8" s="92">
        <v>-0.45599999999999996</v>
      </c>
      <c r="B8" s="93">
        <v>2.9411764705882351</v>
      </c>
      <c r="C8" s="92">
        <f t="shared" si="0"/>
        <v>1.456</v>
      </c>
      <c r="D8" s="94">
        <f t="shared" si="1"/>
        <v>0.754</v>
      </c>
      <c r="E8" s="95">
        <f t="shared" si="2"/>
        <v>-0.34</v>
      </c>
      <c r="F8" s="94">
        <f t="shared" si="3"/>
        <v>1.03755560865052E-2</v>
      </c>
      <c r="G8" s="94">
        <f t="shared" si="5"/>
        <v>0.9896244439134948</v>
      </c>
      <c r="H8" s="91">
        <f t="shared" si="4"/>
        <v>-2.8901231959316829</v>
      </c>
      <c r="I8" s="91">
        <f t="shared" si="6"/>
        <v>2.550123195931683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-0.44775000000000009</v>
      </c>
      <c r="B9" s="37">
        <v>2.1739130434782608</v>
      </c>
      <c r="C9" s="36">
        <f t="shared" si="0"/>
        <v>1.4477500000000001</v>
      </c>
      <c r="D9" s="38">
        <f t="shared" si="1"/>
        <v>0.74575000000000014</v>
      </c>
      <c r="E9" s="39">
        <f t="shared" si="2"/>
        <v>-0.46</v>
      </c>
      <c r="F9" s="38">
        <f t="shared" si="3"/>
        <v>2.1203675002004041E-2</v>
      </c>
      <c r="G9" s="38">
        <f t="shared" si="5"/>
        <v>0.97879632499799596</v>
      </c>
      <c r="H9" s="71">
        <f t="shared" si="4"/>
        <v>-2.9297481013493001</v>
      </c>
      <c r="I9" s="71">
        <f t="shared" si="6"/>
        <v>2.4697481013493001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-0.44205000000000005</v>
      </c>
      <c r="B10" s="40">
        <v>1.6949152542372883</v>
      </c>
      <c r="C10" s="32">
        <f t="shared" si="0"/>
        <v>1.4420500000000001</v>
      </c>
      <c r="D10" s="41">
        <f t="shared" si="1"/>
        <v>0.7400500000000001</v>
      </c>
      <c r="E10" s="42">
        <f t="shared" si="2"/>
        <v>-0.59</v>
      </c>
      <c r="F10" s="41">
        <f t="shared" si="3"/>
        <v>2.8684920798167202E-2</v>
      </c>
      <c r="G10" s="41">
        <f t="shared" si="5"/>
        <v>0.9713150792018328</v>
      </c>
      <c r="H10" s="71">
        <f t="shared" si="4"/>
        <v>-2.9577660678964266</v>
      </c>
      <c r="I10" s="71">
        <f t="shared" si="6"/>
        <v>2.3677660678964267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-0.43745000000000012</v>
      </c>
      <c r="B11" s="40">
        <v>1.25</v>
      </c>
      <c r="C11" s="32">
        <f t="shared" si="0"/>
        <v>1.4374500000000001</v>
      </c>
      <c r="D11" s="41">
        <f t="shared" si="1"/>
        <v>0.73545000000000016</v>
      </c>
      <c r="E11" s="42">
        <f t="shared" si="2"/>
        <v>-0.8</v>
      </c>
      <c r="F11" s="41">
        <f t="shared" si="3"/>
        <v>3.4722417405596895E-2</v>
      </c>
      <c r="G11" s="41">
        <f t="shared" si="5"/>
        <v>0.96527758259440311</v>
      </c>
      <c r="H11" s="27">
        <f t="shared" si="4"/>
        <v>-2.9807708378993105</v>
      </c>
      <c r="I11" s="27">
        <f t="shared" si="6"/>
        <v>2.1807708378993107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-0.42825000000000002</v>
      </c>
      <c r="B12" s="40">
        <v>0.81967213114754101</v>
      </c>
      <c r="C12" s="32">
        <f t="shared" si="0"/>
        <v>1.42825</v>
      </c>
      <c r="D12" s="41">
        <f t="shared" si="1"/>
        <v>0.72625000000000006</v>
      </c>
      <c r="E12" s="42">
        <f t="shared" si="2"/>
        <v>-1.22</v>
      </c>
      <c r="F12" s="41">
        <f t="shared" si="3"/>
        <v>4.6797410620456614E-2</v>
      </c>
      <c r="G12" s="41">
        <f t="shared" si="5"/>
        <v>0.95320258937954339</v>
      </c>
      <c r="H12" s="27">
        <f t="shared" si="4"/>
        <v>-3.0278708937593075</v>
      </c>
      <c r="I12" s="27">
        <f t="shared" si="6"/>
        <v>1.8078708937593075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-0.41720000000000002</v>
      </c>
      <c r="B13" s="40">
        <v>0.58823529411764708</v>
      </c>
      <c r="C13" s="32">
        <f t="shared" si="0"/>
        <v>1.4172</v>
      </c>
      <c r="D13" s="41">
        <f t="shared" si="1"/>
        <v>0.71520000000000006</v>
      </c>
      <c r="E13" s="42">
        <f t="shared" si="2"/>
        <v>-1.7</v>
      </c>
      <c r="F13" s="41">
        <f t="shared" si="3"/>
        <v>6.130052747091308E-2</v>
      </c>
      <c r="G13" s="41">
        <f t="shared" si="5"/>
        <v>0.93869947252908692</v>
      </c>
      <c r="H13" s="27">
        <f t="shared" si="4"/>
        <v>-3.0864477711187841</v>
      </c>
      <c r="I13" s="27">
        <f t="shared" si="6"/>
        <v>1.3864477711187841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-0.40255000000000019</v>
      </c>
      <c r="B14" s="40">
        <v>0.43478260869565222</v>
      </c>
      <c r="C14" s="32">
        <f t="shared" si="0"/>
        <v>1.4025500000000002</v>
      </c>
      <c r="D14" s="41">
        <f t="shared" si="1"/>
        <v>0.70055000000000023</v>
      </c>
      <c r="E14" s="42">
        <f t="shared" si="2"/>
        <v>-2.2999999999999998</v>
      </c>
      <c r="F14" s="41">
        <f t="shared" si="3"/>
        <v>8.0528641666314238E-2</v>
      </c>
      <c r="G14" s="41">
        <f t="shared" si="5"/>
        <v>0.91947135833368576</v>
      </c>
      <c r="H14" s="27">
        <f t="shared" si="4"/>
        <v>-3.1676948102317573</v>
      </c>
      <c r="I14" s="27">
        <f t="shared" si="6"/>
        <v>0.86769481023175743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-0.37955000000000005</v>
      </c>
      <c r="B15" s="40">
        <v>0.35842293906810035</v>
      </c>
      <c r="C15" s="32">
        <f t="shared" si="0"/>
        <v>1.3795500000000001</v>
      </c>
      <c r="D15" s="32">
        <f t="shared" si="1"/>
        <v>0.6775500000000001</v>
      </c>
      <c r="E15" s="40">
        <f t="shared" si="2"/>
        <v>-2.79</v>
      </c>
      <c r="F15" s="32">
        <f t="shared" si="3"/>
        <v>0.11071612470346348</v>
      </c>
      <c r="G15" s="32">
        <f t="shared" si="5"/>
        <v>0.88928387529653652</v>
      </c>
      <c r="H15" s="35">
        <f t="shared" si="4"/>
        <v>-3.3042511514248303</v>
      </c>
      <c r="I15" s="35">
        <f t="shared" si="6"/>
        <v>0.51425115142483024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86">
        <v>-0.3640000000000001</v>
      </c>
      <c r="B16" s="87">
        <v>0.32786885245901642</v>
      </c>
      <c r="C16" s="86">
        <f t="shared" si="0"/>
        <v>1.3640000000000001</v>
      </c>
      <c r="D16" s="86">
        <f t="shared" si="1"/>
        <v>0.66200000000000014</v>
      </c>
      <c r="E16" s="87">
        <f t="shared" si="2"/>
        <v>-3.05</v>
      </c>
      <c r="F16" s="86">
        <f t="shared" si="3"/>
        <v>0.13112548823510117</v>
      </c>
      <c r="G16" s="86">
        <f t="shared" si="5"/>
        <v>0.86887451176489883</v>
      </c>
      <c r="H16" s="88">
        <f t="shared" si="4"/>
        <v>-3.4034461980619644</v>
      </c>
      <c r="I16" s="88">
        <f t="shared" si="6"/>
        <v>0.35344619806196453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-0.32980000000000009</v>
      </c>
      <c r="B17" s="40">
        <v>0.28011204481792717</v>
      </c>
      <c r="C17" s="32">
        <f t="shared" si="0"/>
        <v>1.3298000000000001</v>
      </c>
      <c r="D17" s="41">
        <f t="shared" si="1"/>
        <v>0.62780000000000014</v>
      </c>
      <c r="E17" s="42">
        <f t="shared" si="2"/>
        <v>-3.57</v>
      </c>
      <c r="F17" s="41">
        <f t="shared" si="3"/>
        <v>0.17601296301207936</v>
      </c>
      <c r="G17" s="41">
        <f t="shared" si="5"/>
        <v>0.82398703698792064</v>
      </c>
      <c r="H17" s="27">
        <f t="shared" si="4"/>
        <v>-3.644046731799798</v>
      </c>
      <c r="I17" s="27">
        <f t="shared" si="6"/>
        <v>7.4046731799798149E-2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-0.2955000000000001</v>
      </c>
      <c r="B18" s="40">
        <v>0.25</v>
      </c>
      <c r="C18" s="32">
        <f t="shared" si="0"/>
        <v>1.2955000000000001</v>
      </c>
      <c r="D18" s="41">
        <f t="shared" si="1"/>
        <v>0.59350000000000014</v>
      </c>
      <c r="E18" s="42">
        <f t="shared" si="2"/>
        <v>-4</v>
      </c>
      <c r="F18" s="41">
        <f t="shared" si="3"/>
        <v>0.2210316877153059</v>
      </c>
      <c r="G18" s="41">
        <f t="shared" si="5"/>
        <v>0.7789683122846941</v>
      </c>
      <c r="H18" s="27">
        <f t="shared" si="4"/>
        <v>-3.9221250629889406</v>
      </c>
      <c r="I18" s="27">
        <f t="shared" si="6"/>
        <v>-7.7874937011059409E-2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-0.22299999999999986</v>
      </c>
      <c r="B19" s="40">
        <v>0.20833333333333334</v>
      </c>
      <c r="C19" s="32">
        <f t="shared" si="0"/>
        <v>1.2229999999999999</v>
      </c>
      <c r="D19" s="41">
        <f t="shared" si="1"/>
        <v>0.52099999999999991</v>
      </c>
      <c r="E19" s="42">
        <f t="shared" si="2"/>
        <v>-4.8</v>
      </c>
      <c r="F19" s="41">
        <f t="shared" si="3"/>
        <v>0.31618788424544997</v>
      </c>
      <c r="G19" s="41">
        <f t="shared" si="5"/>
        <v>0.68381211575455003</v>
      </c>
      <c r="H19" s="27">
        <f t="shared" si="4"/>
        <v>-4.6764187860421327</v>
      </c>
      <c r="I19" s="27">
        <f t="shared" si="6"/>
        <v>-0.12358121395786714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-0.20015000000000005</v>
      </c>
      <c r="B20" s="40">
        <v>0.20040080160320639</v>
      </c>
      <c r="C20" s="32">
        <f t="shared" si="0"/>
        <v>1.2001500000000001</v>
      </c>
      <c r="D20" s="41">
        <f t="shared" si="1"/>
        <v>0.49815000000000009</v>
      </c>
      <c r="E20" s="42">
        <f t="shared" si="2"/>
        <v>-4.99</v>
      </c>
      <c r="F20" s="41">
        <f t="shared" si="3"/>
        <v>0.34617849239322607</v>
      </c>
      <c r="G20" s="41">
        <f t="shared" si="5"/>
        <v>0.65382150760677393</v>
      </c>
      <c r="H20" s="27">
        <f t="shared" si="4"/>
        <v>-4.9781610883244136</v>
      </c>
      <c r="I20" s="27">
        <f t="shared" si="6"/>
        <v>-1.1838911675586594E-2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>
        <v>-0.15439999999999987</v>
      </c>
      <c r="B21" s="40">
        <v>0.1801801801801802</v>
      </c>
      <c r="C21" s="32">
        <f t="shared" si="0"/>
        <v>1.1543999999999999</v>
      </c>
      <c r="D21" s="41">
        <f t="shared" si="1"/>
        <v>0.45239999999999991</v>
      </c>
      <c r="E21" s="42">
        <f t="shared" si="2"/>
        <v>-5.55</v>
      </c>
      <c r="F21" s="41">
        <f t="shared" si="3"/>
        <v>0.40622533365190316</v>
      </c>
      <c r="G21" s="41">
        <f t="shared" si="5"/>
        <v>0.59377466634809684</v>
      </c>
      <c r="H21" s="27">
        <f t="shared" si="4"/>
        <v>-5.7166994474914823</v>
      </c>
      <c r="I21" s="27">
        <f t="shared" si="6"/>
        <v>0.16669944749148247</v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1.9641767124997782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STDEV(I9:I16)/STDEV(H9:H16)</f>
        <v>4.8928724912743551</v>
      </c>
      <c r="M28" s="30" t="s">
        <v>50</v>
      </c>
      <c r="N28" s="80"/>
      <c r="O28" s="78"/>
      <c r="P28" s="78"/>
      <c r="Q28" s="79"/>
      <c r="R28" s="31">
        <f>STDEV(I9:I16)/STDEV(G9:G16)</f>
        <v>21.024261815734018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1.368115471811268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1.3759913879474748</v>
      </c>
      <c r="I29" s="62">
        <f>IF(AND(COUNT(B7:B$25,F7:F$25)&gt;5,COUNT(D7:D$9,E7:E$9)&gt;5,ISNUMBER(SUM(RSQ(B7:B$25,F7:F$25),RSQ(E7:E$9,D7:D$9)))),SUM(RSQ(B7:B$25,F7:F$25),RSQ(E7:E$9,D7:D$9)),"")</f>
        <v>1.3622037796774162</v>
      </c>
      <c r="J29" s="64">
        <f>IF(AND(COUNT(B7:B$25,F7:F$25)&gt;5,COUNT(D6:D$9,E6:E$9)&gt;5,ISNUMBER(SUM(RSQ(B7:B$25,F7:F$25),RSQ(E6:E$9,D6:D$9)))),SUM(RSQ(B7:B$25,F7:F$25),RSQ(E6:E$9,D6:D$9)),"")</f>
        <v>1.3808144431651228</v>
      </c>
      <c r="K29" s="71"/>
      <c r="L29" s="34">
        <f>AVERAGE(H9:H16)-(1/L28)*AVERAGE(I9:I16)</f>
        <v>-3.4124892908841504</v>
      </c>
      <c r="M29" s="33" t="s">
        <v>68</v>
      </c>
      <c r="N29" s="42"/>
      <c r="O29" s="42"/>
      <c r="P29" s="42"/>
      <c r="Q29" s="42"/>
      <c r="R29" s="34">
        <f>AVERAGE(G9:G16)-(1/R28)*AVERAGE(I9:I16)</f>
        <v>0.86457814718957093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1.3838514205353409</v>
      </c>
      <c r="B30" s="41">
        <f>IF(AND(COUNT(B8:B$25,F8:F$25)&gt;5,COUNT(D$5:D7,E$5:E7)&gt;5,ISNUMBER(SUM(RSQ(B8:B$25,F8:F$25),RSQ(E$5:E7,D$5:D7)))),SUM(RSQ(B8:B$25,F8:F$25),RSQ(E$5:E7,D$5:D7)),"")</f>
        <v>1.4148038693866209</v>
      </c>
      <c r="C30" s="66">
        <f>IF(AND(COUNT(B8:B$25,F8:F$25)&gt;5,COUNT(D$6:D8,E$6:E8)&gt;5,ISNUMBER(SUM(RSQ(B8:B$25,F8:F$25),RSQ(E$6:E8,D$6:D8)))),SUM(RSQ(B8:B$25,F8:F$25),RSQ(E$6:E8,D$6:D8)),"")</f>
        <v>1.4226797855228277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1.4088921772527689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1.4429156220541057</v>
      </c>
      <c r="B31" s="41">
        <f>IF(AND(COUNT(B9:B$25,F9:F$25)&gt;5,COUNT(D$5:D8,E$5:E8)&gt;5,ISNUMBER(SUM(RSQ(B9:B$25,F9:F$25),RSQ(E$5:E8,D$5:D8)))),SUM(RSQ(B9:B$25,F9:F$25),RSQ(E$5:E8,D$5:D8)),"")</f>
        <v>1.4039741158875247</v>
      </c>
      <c r="C31" s="66">
        <f>IF(AND(COUNT(B9:B$25,F9:F$25)&gt;5,COUNT(D$6:D9,E$6:E9)&gt;5,ISNUMBER(SUM(RSQ(B9:B$25,F9:F$25),RSQ(E$6:E9,D$6:D9)))),SUM(RSQ(B9:B$25,F9:F$25),RSQ(E$6:E9,D$6:D9)),"")</f>
        <v>1.4476255360926593</v>
      </c>
      <c r="D31" s="32">
        <f>IF(AND(COUNT(B9:B$25,F9:F$25)&gt;5,COUNT(D$6:D8,E$6:E8)&gt;5,ISNUMBER(SUM(RSQ(B9:B$25,F9:F$25),RSQ(E$6:E8,D$6:D8)))),SUM(RSQ(B9:B$25,F9:F$25),RSQ(E$6:E8,D$6:D8)),"")</f>
        <v>1.4428024808750113</v>
      </c>
      <c r="E31" s="66">
        <f>IF(AND(COUNT(B9:B$25,F9:F$25)&gt;5,COUNT(D$7:D9,E$7:E9)&gt;5,ISNUMBER(SUM(RSQ(B9:B$25,F9:F$25),RSQ(E$7:E9,D$7:D9)))),SUM(RSQ(B9:B$25,F9:F$25),RSQ(E$7:E9,D$7:D9)),"")</f>
        <v>1.4290148726049527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1.4707939555259351</v>
      </c>
      <c r="B32" s="41">
        <f>IF(AND(COUNT(B10:B$25,F10:F$25)&gt;5,COUNT(D$5:D9,E$5:E9)&gt;5,ISNUMBER(SUM(RSQ(B10:B$25,F10:F$25),RSQ(E$5:E9,D$5:D9)))),SUM(RSQ(B10:B$25,F10:F$25),RSQ(E$5:E9,D$5:D9)),"")</f>
        <v>1.4603294492231895</v>
      </c>
      <c r="C32" s="66">
        <f>IF(AND(COUNT(B10:B$25,F10:F$25)&gt;5,COUNT(D$6:D10,E$6:E10)&gt;5,ISNUMBER(SUM(RSQ(B10:B$25,F10:F$25),RSQ(E$6:E10,D$6:D10)))),SUM(RSQ(B10:B$25,F10:F$25),RSQ(E$6:E10,D$6:D10)),"")</f>
        <v>1.4759564053982441</v>
      </c>
      <c r="D32" s="32">
        <f>IF(AND(COUNT(B10:B$25,F10:F$25)&gt;5,COUNT(D$6:D9,E$6:E9)&gt;5,ISNUMBER(SUM(RSQ(B10:B$25,F10:F$25),RSQ(E$6:E9,D$6:D9)))),SUM(RSQ(B10:B$25,F10:F$25),RSQ(E$6:E9,D$6:D9)),"")</f>
        <v>1.4650393632617429</v>
      </c>
      <c r="E32" s="66">
        <f>IF(AND(COUNT(B10:B$25,F10:F$25)&gt;5,COUNT(D$7:D10,E$7:E10)&gt;5,ISNUMBER(SUM(RSQ(B10:B$25,F10:F$25),RSQ(E$7:E10,D$7:D10)))),SUM(RSQ(B10:B$25,F10:F$25),RSQ(E$7:E10,D$7:D10)),"")</f>
        <v>1.4697479598349159</v>
      </c>
      <c r="F32" s="32">
        <f>IF(AND(COUNT(B10:B$25,F10:F$25)&gt;5,COUNT(D$7:D9,E$7:E9)&gt;5,ISNUMBER(SUM(RSQ(B10:B$25,F10:F$25),RSQ(E$7:E9,D$7:D9)))),SUM(RSQ(B10:B$25,F10:F$25),RSQ(E$7:E9,D$7:D9)),"")</f>
        <v>1.4464286997740363</v>
      </c>
      <c r="G32" s="66">
        <f>IF(AND(COUNT(B10:B$25,F10:F$25)&gt;5,COUNT(D$8:D10,E$8:E10)&gt;5,ISNUMBER(SUM(RSQ(B10:B$25,F10:F$25),RSQ(E$8:E10,D$8:D10)))),SUM(RSQ(B10:B$25,F10:F$25),RSQ(E$8:E10,D$8:D10)),"")</f>
        <v>1.468651371552367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1.4965253164948931</v>
      </c>
      <c r="B33" s="41">
        <f>IF(AND(COUNT(B11:B$25,F11:F$25)&gt;5,COUNT(D$5:D10,E$5:E10)&gt;5,ISNUMBER(SUM(RSQ(B11:B$25,F11:F$25),RSQ(E$5:E10,D$5:D10)))),SUM(RSQ(B11:B$25,F11:F$25),RSQ(E$5:E10,D$5:D10)),"")</f>
        <v>1.5163108090222919</v>
      </c>
      <c r="C33" s="66">
        <f>IF(AND(COUNT(B11:B$25,F11:F$25)&gt;5,COUNT(D$6:D11,E$6:E11)&gt;5,ISNUMBER(SUM(RSQ(B11:B$25,F11:F$25),RSQ(E$6:E11,D$6:D11)))),SUM(RSQ(B11:B$25,F11:F$25),RSQ(E$6:E11,D$6:D11)),"")</f>
        <v>1.5009742550730598</v>
      </c>
      <c r="D33" s="32">
        <f>IF(AND(COUNT(B11:B$25,F11:F$25)&gt;5,COUNT(D$6:D10,E$6:E10)&gt;5,ISNUMBER(SUM(RSQ(B11:B$25,F11:F$25),RSQ(E$6:E10,D$6:D10)))),SUM(RSQ(B11:B$25,F11:F$25),RSQ(E$6:E10,D$6:D10)),"")</f>
        <v>1.5214732588946009</v>
      </c>
      <c r="E33" s="66">
        <f>IF(AND(COUNT(B11:B$25,F11:F$25)&gt;5,COUNT(D$7:D11,E$7:E11)&gt;5,ISNUMBER(SUM(RSQ(B11:B$25,F11:F$25),RSQ(E$7:E11,D$7:D11)))),SUM(RSQ(B11:B$25,F11:F$25),RSQ(E$7:E11,D$7:D11)),"")</f>
        <v>1.4896207997082649</v>
      </c>
      <c r="F33" s="32">
        <f>IF(AND(COUNT(B11:B$25,F11:F$25)&gt;5,COUNT(D$7:D10,E$7:E10)&gt;5,ISNUMBER(SUM(RSQ(B11:B$25,F11:F$25),RSQ(E$7:E10,D$7:D10)))),SUM(RSQ(B11:B$25,F11:F$25),RSQ(E$7:E10,D$7:D10)),"")</f>
        <v>1.5152648133312727</v>
      </c>
      <c r="G33" s="66">
        <f>IF(AND(COUNT(B11:B$25,F11:F$25)&gt;5,COUNT(D$8:D11,E$8:E11)&gt;5,ISNUMBER(SUM(RSQ(B11:B$25,F11:F$25),RSQ(E$8:E11,D$8:D11)))),SUM(RSQ(B11:B$25,F11:F$25),RSQ(E$8:E11,D$8:D11)),"")</f>
        <v>1.461652876107097</v>
      </c>
      <c r="H33" s="32">
        <f>IF(AND(COUNT(B11:B$25,F11:F$25)&gt;5,COUNT(D$8:D10,E$8:E10)&gt;5,ISNUMBER(SUM(RSQ(B11:B$25,F11:F$25),RSQ(E$8:E10,D$8:D10)))),SUM(RSQ(B11:B$25,F11:F$25),RSQ(E$8:E10,D$8:D10)),"")</f>
        <v>1.5141682250487238</v>
      </c>
      <c r="I33" s="66">
        <f>IF(AND(COUNT(B11:B$25,F11:F$25)&gt;5,COUNT(D$9:D11,E$9:E11)&gt;5,ISNUMBER(SUM(RSQ(B11:B$25,F11:F$25),RSQ(E$9:E11,D$9:D11)))),SUM(RSQ(B11:B$25,F11:F$25),RSQ(E$9:E11,D$9:D11)),"")</f>
        <v>1.4923665416124456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1.5811596887337078</v>
      </c>
      <c r="B34" s="41">
        <f>IF(AND(COUNT(B12:B$25,F12:F$25)&gt;5,COUNT(D$5:D11,E$5:E11)&gt;5,ISNUMBER(SUM(RSQ(B12:B$25,F12:F$25),RSQ(E$5:E11,D$5:D11)))),SUM(RSQ(B12:B$25,F12:F$25),RSQ(E$5:E11,D$5:D11)),"")</f>
        <v>1.6075963488480729</v>
      </c>
      <c r="C34" s="66">
        <f>IF(AND(COUNT(B12:B$25,F12:F$25)&gt;5,COUNT(D$6:D12,E$6:E12)&gt;5,ISNUMBER(SUM(RSQ(B12:B$25,F12:F$25),RSQ(E$6:E12,D$6:D12)))),SUM(RSQ(B12:B$25,F12:F$25),RSQ(E$6:E12,D$6:D12)),"")</f>
        <v>1.5893740554272182</v>
      </c>
      <c r="D34" s="32">
        <f>IF(AND(COUNT(B12:B$25,F12:F$25)&gt;5,COUNT(D$6:D11,E$6:E11)&gt;5,ISNUMBER(SUM(RSQ(B12:B$25,F12:F$25),RSQ(E$6:E11,D$6:D11)))),SUM(RSQ(B12:B$25,F12:F$25),RSQ(E$6:E11,D$6:D11)),"")</f>
        <v>1.6120452874262394</v>
      </c>
      <c r="E34" s="66">
        <f>IF(AND(COUNT(B12:B$25,F12:F$25)&gt;5,COUNT(D$7:D12,E$7:E12)&gt;5,ISNUMBER(SUM(RSQ(B12:B$25,F12:F$25),RSQ(E$7:E12,D$7:D12)))),SUM(RSQ(B12:B$25,F12:F$25),RSQ(E$7:E12,D$7:D12)),"")</f>
        <v>1.585860574616528</v>
      </c>
      <c r="F34" s="32">
        <f>IF(AND(COUNT(B12:B$25,F12:F$25)&gt;5,COUNT(D$7:D11,E$7:E11)&gt;5,ISNUMBER(SUM(RSQ(B12:B$25,F12:F$25),RSQ(E$7:E11,D$7:D11)))),SUM(RSQ(B12:B$25,F12:F$25),RSQ(E$7:E11,D$7:D11)),"")</f>
        <v>1.6006918320614449</v>
      </c>
      <c r="G34" s="66">
        <f>IF(AND(COUNT(B12:B$25,F12:F$25)&gt;5,COUNT(D$8:D12,E$8:E12)&gt;5,ISNUMBER(SUM(RSQ(B12:B$25,F12:F$25),RSQ(E$8:E12,D$8:D12)))),SUM(RSQ(B12:B$25,F12:F$25),RSQ(E$8:E12,D$8:D12)),"")</f>
        <v>1.5772624782811575</v>
      </c>
      <c r="H34" s="32">
        <f>IF(AND(COUNT(B12:B$25,F12:F$25)&gt;5,COUNT(D$8:D11,E$8:E11)&gt;5,ISNUMBER(SUM(RSQ(B12:B$25,F12:F$25),RSQ(E$8:E11,D$8:D11)))),SUM(RSQ(B12:B$25,F12:F$25),RSQ(E$8:E11,D$8:D11)),"")</f>
        <v>1.5727239084602771</v>
      </c>
      <c r="I34" s="66">
        <f>IF(AND(COUNT(B12:B$25,F12:F$25)&gt;5,COUNT(D$9:D12,E$9:E12)&gt;5,ISNUMBER(SUM(RSQ(B12:B$25,F12:F$25),RSQ(E$9:E12,D$9:D12)))),SUM(RSQ(B12:B$25,F12:F$25),RSQ(E$9:E12,D$9:D12)),"")</f>
        <v>1.6230242346192931</v>
      </c>
      <c r="J34" s="67">
        <f>IF(AND(COUNT(B12:B$25,F12:F$25)&gt;5,COUNT(D$9:D11,E$9:E11)&gt;5,ISNUMBER(SUM(RSQ(B12:B$25,F12:F$25),RSQ(E$9:E11,D$9:D11)))),SUM(RSQ(B12:B$25,F12:F$25),RSQ(E$9:E11,D$9:D11)),"")</f>
        <v>1.6034375739656253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1.702180673146342</v>
      </c>
      <c r="B35" s="41">
        <f>IF(AND(COUNT(B13:B$25,F13:F$25)&gt;5,COUNT(D$5:D12,E$5:E12)&gt;5,ISNUMBER(SUM(RSQ(B13:B$25,F13:F$25),RSQ(E$5:E12,D$5:D12)))),SUM(RSQ(B13:B$25,F13:F$25),RSQ(E$5:E12,D$5:D12)),"")</f>
        <v>1.6958049231678187</v>
      </c>
      <c r="C35" s="66">
        <f>IF(AND(COUNT(B13:B$25,F13:F$25)&gt;5,COUNT(D$6:D13,E$6:E13)&gt;5,ISNUMBER(SUM(RSQ(B13:B$25,F13:F$25),RSQ(E$6:E13,D$6:D13)))),SUM(RSQ(B13:B$25,F13:F$25),RSQ(E$6:E13,D$6:D13)),"")</f>
        <v>1.7134810027875034</v>
      </c>
      <c r="D35" s="32">
        <f>IF(AND(COUNT(B13:B$25,F13:F$25)&gt;5,COUNT(D$6:D12,E$6:E12)&gt;5,ISNUMBER(SUM(RSQ(B13:B$25,F13:F$25),RSQ(E$6:E12,D$6:D12)))),SUM(RSQ(B13:B$25,F13:F$25),RSQ(E$6:E12,D$6:D12)),"")</f>
        <v>1.7040192898613291</v>
      </c>
      <c r="E35" s="66">
        <f>IF(AND(COUNT(B13:B$25,F13:F$25)&gt;5,COUNT(D$7:D13,E$7:E13)&gt;5,ISNUMBER(SUM(RSQ(B13:B$25,F13:F$25),RSQ(E$7:E13,D$7:D13)))),SUM(RSQ(B13:B$25,F13:F$25),RSQ(E$7:E13,D$7:D13)),"")</f>
        <v>1.7173178836799221</v>
      </c>
      <c r="F35" s="32">
        <f>IF(AND(COUNT(B13:B$25,F13:F$25)&gt;5,COUNT(D$7:D12,E$7:E12)&gt;5,ISNUMBER(SUM(RSQ(B13:B$25,F13:F$25),RSQ(E$7:E12,D$7:D12)))),SUM(RSQ(B13:B$25,F13:F$25),RSQ(E$7:E12,D$7:D12)),"")</f>
        <v>1.7005058090506389</v>
      </c>
      <c r="G35" s="66">
        <f>IF(AND(COUNT(B13:B$25,F13:F$25)&gt;5,COUNT(D$8:D13,E$8:E13)&gt;5,ISNUMBER(SUM(RSQ(B13:B$25,F13:F$25),RSQ(E$8:E13,D$8:D13)))),SUM(RSQ(B13:B$25,F13:F$25),RSQ(E$8:E13,D$8:D13)),"")</f>
        <v>1.7201039708615089</v>
      </c>
      <c r="H35" s="32">
        <f>IF(AND(COUNT(B13:B$25,F13:F$25)&gt;5,COUNT(D$8:D12,E$8:E12)&gt;5,ISNUMBER(SUM(RSQ(B13:B$25,F13:F$25),RSQ(E$8:E12,D$8:D12)))),SUM(RSQ(B13:B$25,F13:F$25),RSQ(E$8:E12,D$8:D12)),"")</f>
        <v>1.6919077127152686</v>
      </c>
      <c r="I35" s="66">
        <f>IF(AND(COUNT(B13:B$25,F13:F$25)&gt;5,COUNT(D$9:D13,E$9:E13)&gt;5,ISNUMBER(SUM(RSQ(B13:B$25,F13:F$25),RSQ(E$9:E13,D$9:D13)))),SUM(RSQ(B13:B$25,F13:F$25),RSQ(E$9:E13,D$9:D13)),"")</f>
        <v>1.7490522047159054</v>
      </c>
      <c r="J35" s="67">
        <f>IF(AND(COUNT(B13:B$25,F13:F$25)&gt;5,COUNT(D$9:D12,E$9:E12)&gt;5,ISNUMBER(SUM(RSQ(B13:B$25,F13:F$25),RSQ(E$9:E12,D$9:D12)))),SUM(RSQ(B13:B$25,F13:F$25),RSQ(E$9:E12,D$9:D12)),"")</f>
        <v>1.737669469053404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1.8476436630078978</v>
      </c>
      <c r="B36" s="41">
        <f>IF(AND(COUNT(B14:B$25,F14:F$25)&gt;5,COUNT(D$5:D13,E$5:E13)&gt;5,ISNUMBER(SUM(RSQ(B14:B$25,F14:F$25),RSQ(E$5:E13,D$5:D13)))),SUM(RSQ(B14:B$25,F14:F$25),RSQ(E$5:E13,D$5:D13)),"")</f>
        <v>1.8317893354448498</v>
      </c>
      <c r="C36" s="66">
        <f>IF(AND(COUNT(B14:B$25,F14:F$25)&gt;5,COUNT(D$6:D14,E$6:E14)&gt;5,ISNUMBER(SUM(RSQ(B14:B$25,F14:F$25),RSQ(E$6:E14,D$6:D14)))),SUM(RSQ(B14:B$25,F14:F$25),RSQ(E$6:E14,D$6:D14)),"")</f>
        <v>1.8580355031381177</v>
      </c>
      <c r="D36" s="32">
        <f>IF(AND(COUNT(B14:B$25,F14:F$25)&gt;5,COUNT(D$6:D13,E$6:E13)&gt;5,ISNUMBER(SUM(RSQ(B14:B$25,F14:F$25),RSQ(E$6:E13,D$6:D13)))),SUM(RSQ(B14:B$25,F14:F$25),RSQ(E$6:E13,D$6:D13)),"")</f>
        <v>1.8430896650860111</v>
      </c>
      <c r="E36" s="66">
        <f>IF(AND(COUNT(B14:B$25,F14:F$25)&gt;5,COUNT(D$7:D14,E$7:E14)&gt;5,ISNUMBER(SUM(RSQ(B14:B$25,F14:F$25),RSQ(E$7:E14,D$7:D14)))),SUM(RSQ(B14:B$25,F14:F$25),RSQ(E$7:E14,D$7:D14)),"")</f>
        <v>1.8632684256496259</v>
      </c>
      <c r="F36" s="32">
        <f>IF(AND(COUNT(B14:B$25,F14:F$25)&gt;5,COUNT(D$7:D13,E$7:E13)&gt;5,ISNUMBER(SUM(RSQ(B14:B$25,F14:F$25),RSQ(E$7:E13,D$7:D13)))),SUM(RSQ(B14:B$25,F14:F$25),RSQ(E$7:E13,D$7:D13)),"")</f>
        <v>1.8469265459784301</v>
      </c>
      <c r="G36" s="66">
        <f>IF(AND(COUNT(B14:B$25,F14:F$25)&gt;5,COUNT(D$8:D14,E$8:E14)&gt;5,ISNUMBER(SUM(RSQ(B14:B$25,F14:F$25),RSQ(E$8:E14,D$8:D14)))),SUM(RSQ(B14:B$25,F14:F$25),RSQ(E$8:E14,D$8:D14)),"")</f>
        <v>1.8676968779636978</v>
      </c>
      <c r="H36" s="32">
        <f>IF(AND(COUNT(B14:B$25,F14:F$25)&gt;5,COUNT(D$8:D13,E$8:E13)&gt;5,ISNUMBER(SUM(RSQ(B14:B$25,F14:F$25),RSQ(E$8:E13,D$8:D13)))),SUM(RSQ(B14:B$25,F14:F$25),RSQ(E$8:E13,D$8:D13)),"")</f>
        <v>1.8497126331600169</v>
      </c>
      <c r="I36" s="66">
        <f>IF(AND(COUNT(B14:B$25,F14:F$25)&gt;5,COUNT(D$9:D14,E$9:E14)&gt;5,ISNUMBER(SUM(RSQ(B14:B$25,F14:F$25),RSQ(E$9:E14,D$9:D14)))),SUM(RSQ(B14:B$25,F14:F$25),RSQ(E$9:E14,D$9:D14)),"")</f>
        <v>1.8829354683952197</v>
      </c>
      <c r="J36" s="67">
        <f>IF(AND(COUNT(B14:B$25,F14:F$25)&gt;5,COUNT(D$9:D13,E$9:E13)&gt;5,ISNUMBER(SUM(RSQ(B14:B$25,F14:F$25),RSQ(E$9:E13,D$9:D13)))),SUM(RSQ(B14:B$25,F14:F$25),RSQ(E$9:E13,D$9:D13)),"")</f>
        <v>1.8786608670144134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>IF(AND(COUNT(B15:B$25,F15:F$25)&gt;5,COUNT(D$5:D15,E$5:E15)&gt;5,ISNUMBER(SUM(RSQ(B15:B$25,F15:F$25),RSQ(E$5:E15,D$5:D15)))),SUM(RSQ(B15:B$25,F15:F$25),RSQ(E$5:E15,D$5:D15)),"")</f>
        <v>1.9178205987261339</v>
      </c>
      <c r="B37" s="32">
        <f>IF(AND(COUNT(B15:B$25,F15:F$25)&gt;5,COUNT(D$5:D14,E$5:E14)&gt;5,ISNUMBER(SUM(RSQ(B15:B$25,F15:F$25),RSQ(E$5:E14,D$5:D14)))),SUM(RSQ(B15:B$25,F15:F$25),RSQ(E$5:E14,D$5:D14)),"")</f>
        <v>1.9020300622508926</v>
      </c>
      <c r="C37" s="66">
        <f>IF(AND(COUNT(B15:B$25,F15:F$25)&gt;5,COUNT(D$6:D15,E$6:E15)&gt;5,ISNUMBER(SUM(RSQ(B15:B$25,F15:F$25),RSQ(E$6:E15,D$6:D15)))),SUM(RSQ(B15:B$25,F15:F$25),RSQ(E$6:E15,D$6:D15)),"")</f>
        <v>1.922266043132701</v>
      </c>
      <c r="D37" s="32">
        <f>IF(AND(COUNT(B15:B$25,F15:F$25)&gt;5,COUNT(D$6:D14,E$6:E14)&gt;5,ISNUMBER(SUM(RSQ(B15:B$25,F15:F$25),RSQ(E$6:E14,D$6:D14)))),SUM(RSQ(B15:B$25,F15:F$25),RSQ(E$6:E14,D$6:D14)),"")</f>
        <v>1.9124219023811124</v>
      </c>
      <c r="E37" s="66">
        <f>IF(AND(COUNT(B15:B$25,F15:F$25)&gt;5,COUNT(D$7:D15,E$7:E15)&gt;5,ISNUMBER(SUM(RSQ(B15:B$25,F15:F$25),RSQ(E$7:E15,D$7:D15)))),SUM(RSQ(B15:B$25,F15:F$25),RSQ(E$7:E15,D$7:D15)),"")</f>
        <v>1.9230922940200266</v>
      </c>
      <c r="F37" s="32">
        <f>IF(AND(COUNT(B15:B$25,F15:F$25)&gt;5,COUNT(D$7:D14,E$7:E14)&gt;5,ISNUMBER(SUM(RSQ(B15:B$25,F15:F$25),RSQ(E$7:E14,D$7:D14)))),SUM(RSQ(B15:B$25,F15:F$25),RSQ(E$7:E14,D$7:D14)),"")</f>
        <v>1.9176548248926206</v>
      </c>
      <c r="G37" s="66">
        <f>IF(AND(COUNT(B15:B$25,F15:F$25)&gt;5,COUNT(D$8:D15,E$8:E15)&gt;5,ISNUMBER(SUM(RSQ(B15:B$25,F15:F$25),RSQ(E$8:E15,D$8:D15)))),SUM(RSQ(B15:B$25,F15:F$25),RSQ(E$8:E15,D$8:D15)),"")</f>
        <v>1.9222683181876818</v>
      </c>
      <c r="H37" s="32">
        <f>IF(AND(COUNT(B15:B$25,F15:F$25)&gt;5,COUNT(D$8:D14,E$8:E14)&gt;5,ISNUMBER(SUM(RSQ(B15:B$25,F15:F$25),RSQ(E$8:E14,D$8:D14)))),SUM(RSQ(B15:B$25,F15:F$25),RSQ(E$8:E14,D$8:D14)),"")</f>
        <v>1.9220832772066925</v>
      </c>
      <c r="I37" s="66">
        <f>IF(AND(COUNT(B15:B$25,F15:F$25)&gt;5,COUNT(D$9:D15,E$9:E15)&gt;5,ISNUMBER(SUM(RSQ(B15:B$25,F15:F$25),RSQ(E$9:E15,D$9:D15)))),SUM(RSQ(B15:B$25,F15:F$25),RSQ(E$9:E15,D$9:D15)),"")</f>
        <v>1.9222655675569795</v>
      </c>
      <c r="J37" s="67">
        <f>IF(AND(COUNT(B15:B$25,F15:F$25)&gt;5,COUNT(D$9:D14,E$9:E14)&gt;5,ISNUMBER(SUM(RSQ(B15:B$25,F15:F$25),RSQ(E$9:E14,D$9:D14)))),SUM(RSQ(B15:B$25,F15:F$25),RSQ(E$9:E14,D$9:D14)),"")</f>
        <v>1.9373218676382145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>IF(AND(COUNT(B16:B$25,F16:F$25)&gt;5,COUNT(D$5:D16,E$5:E16)&gt;5,ISNUMBER(SUM(RSQ(B16:B$25,F16:F$25),RSQ(E$5:E16,D$5:D16)))),SUM(RSQ(B16:B$25,F16:F$25),RSQ(E$5:E16,D$5:D16)),"")</f>
        <v>1.9337287998855719</v>
      </c>
      <c r="B38" s="41">
        <f>IF(AND(COUNT(B16:B$25,F16:F$25)&gt;5,COUNT(D$5:D15,E$5:E15)&gt;5,ISNUMBER(SUM(RSQ(B16:B$25,F16:F$25),RSQ(E$5:E15,D$5:D15)))),SUM(RSQ(B16:B$25,F16:F$25),RSQ(E$5:E15,D$5:D15)),"")</f>
        <v>1.9306213488967692</v>
      </c>
      <c r="C38" s="66">
        <f>IF(AND(COUNT(B16:B$25,F16:F$25)&gt;5,COUNT(D$6:D16,E$6:E16)&gt;5,ISNUMBER(SUM(RSQ(B16:B$25,F16:F$25),RSQ(E$6:E16,D$6:D16)))),SUM(RSQ(B16:B$25,F16:F$25),RSQ(E$6:E16,D$6:D16)),"")</f>
        <v>1.9347276166877592</v>
      </c>
      <c r="D38" s="32">
        <f>IF(AND(COUNT(B16:B$25,F16:F$25)&gt;5,COUNT(D$6:D15,E$6:E15)&gt;5,ISNUMBER(SUM(RSQ(B16:B$25,F16:F$25),RSQ(E$6:E15,D$6:D15)))),SUM(RSQ(B16:B$25,F16:F$25),RSQ(E$6:E15,D$6:D15)),"")</f>
        <v>1.9350667933033359</v>
      </c>
      <c r="E38" s="66">
        <f>IF(AND(COUNT(B16:B$25,F16:F$25)&gt;5,COUNT(D$7:D16,E$7:E16)&gt;5,ISNUMBER(SUM(RSQ(B16:B$25,F16:F$25),RSQ(E$7:E16,D$7:D16)))),SUM(RSQ(B16:B$25,F16:F$25),RSQ(E$7:E16,D$7:D16)),"")</f>
        <v>1.9332699669560176</v>
      </c>
      <c r="F38" s="32">
        <f>IF(AND(COUNT(B16:B$25,F16:F$25)&gt;5,COUNT(D$7:D15,E$7:E15)&gt;5,ISNUMBER(SUM(RSQ(B16:B$25,F16:F$25),RSQ(E$7:E15,D$7:D15)))),SUM(RSQ(B16:B$25,F16:F$25),RSQ(E$7:E15,D$7:D15)),"")</f>
        <v>1.9358930441906619</v>
      </c>
      <c r="G38" s="66">
        <f>IF(AND(COUNT(B16:B$25,F16:F$25)&gt;5,COUNT(D$8:D16,E$8:E16)&gt;5,ISNUMBER(SUM(RSQ(B16:B$25,F16:F$25),RSQ(E$8:E16,D$8:D16)))),SUM(RSQ(B16:B$25,F16:F$25),RSQ(E$8:E16,D$8:D16)),"")</f>
        <v>1.9303511503095478</v>
      </c>
      <c r="H38" s="32">
        <f>IF(AND(COUNT(B16:B$25,F16:F$25)&gt;5,COUNT(D$8:D15,E$8:E15)&gt;5,ISNUMBER(SUM(RSQ(B16:B$25,F16:F$25),RSQ(E$8:E15,D$8:D15)))),SUM(RSQ(B16:B$25,F16:F$25),RSQ(E$8:E15,D$8:D15)),"")</f>
        <v>1.9350690683583169</v>
      </c>
      <c r="I38" s="66">
        <f>IF(AND(COUNT(B16:B$25,F16:F$25)&gt;5,COUNT(D$9:D16,E$9:E16)&gt;5,ISNUMBER(SUM(RSQ(B16:B$25,F16:F$25),RSQ(E$9:E16,D$9:D16)))),SUM(RSQ(B16:B$25,F16:F$25),RSQ(E$9:E16,D$9:D16)),"")</f>
        <v>1.9262510265336261</v>
      </c>
      <c r="J38" s="67">
        <f>IF(AND(COUNT(B16:B$25,F16:F$25)&gt;5,COUNT(D$9:D15,E$9:E15)&gt;5,ISNUMBER(SUM(RSQ(B16:B$25,F16:F$25),RSQ(E$9:E15,D$9:D15)))),SUM(RSQ(B16:B$25,F16:F$25),RSQ(E$9:E15,D$9:D15)),"")</f>
        <v>1.9350663177276144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>IF(AND(COUNT(B17:B$25,F17:F$25)&gt;5,COUNT(D$5:D17,E$5:E17)&gt;5,ISNUMBER(SUM(RSQ(B17:B$25,F17:F$25),RSQ(E$5:E17,D$5:D17)))),SUM(RSQ(B17:B$25,F17:F$25),RSQ(E$5:E17,D$5:D17)),"")</f>
        <v>1.9540394328149269</v>
      </c>
      <c r="B39" s="32">
        <f>IF(AND(COUNT(B17:B$25,F17:F$25)&gt;5,COUNT(D$5:D16,E$5:E16)&gt;5,ISNUMBER(SUM(RSQ(B17:B$25,F17:F$25),RSQ(E$5:E16,D$5:D16)))),SUM(RSQ(B17:B$25,F17:F$25),RSQ(E$5:E16,D$5:D16)),"")</f>
        <v>1.9631778956975909</v>
      </c>
      <c r="C39" s="66">
        <f>IF(AND(COUNT(B17:B$25,F17:F$25)&gt;5,COUNT(D$6:D17,E$6:E17)&gt;5,ISNUMBER(SUM(RSQ(B17:B$25,F17:F$25),RSQ(E$6:E17,D$6:D17)))),SUM(RSQ(B17:B$25,F17:F$25),RSQ(E$6:E17,D$6:D17)),"")</f>
        <v>1.9516354051066107</v>
      </c>
      <c r="D39" s="32">
        <f>IF(AND(COUNT(B17:B$25,F17:F$25)&gt;5,COUNT(D$6:D16,E$6:E16)&gt;5,ISNUMBER(SUM(RSQ(B17:B$25,F17:F$25),RSQ(E$6:E16,D$6:D16)))),SUM(RSQ(B17:B$25,F17:F$25),RSQ(E$6:E16,D$6:D16)),"")</f>
        <v>1.9641767124997782</v>
      </c>
      <c r="E39" s="66">
        <f>IF(AND(COUNT(B17:B$25,F17:F$25)&gt;5,COUNT(D$7:D17,E$7:E17)&gt;5,ISNUMBER(SUM(RSQ(B17:B$25,F17:F$25),RSQ(E$7:E17,D$7:D17)))),SUM(RSQ(B17:B$25,F17:F$25),RSQ(E$7:E17,D$7:D17)),"")</f>
        <v>1.9478008513525715</v>
      </c>
      <c r="F39" s="32">
        <f>IF(AND(COUNT(B17:B$25,F17:F$25)&gt;5,COUNT(D$7:D16,E$7:E16)&gt;5,ISNUMBER(SUM(RSQ(B17:B$25,F17:F$25),RSQ(E$7:E16,D$7:D16)))),SUM(RSQ(B17:B$25,F17:F$25),RSQ(E$7:E16,D$7:D16)),"")</f>
        <v>1.9627190627680364</v>
      </c>
      <c r="G39" s="66">
        <f>IF(AND(COUNT(B17:B$25,F17:F$25)&gt;5,COUNT(D$8:D17,E$8:E17)&gt;5,ISNUMBER(SUM(RSQ(B17:B$25,F17:F$25),RSQ(E$8:E17,D$8:D17)))),SUM(RSQ(B17:B$25,F17:F$25),RSQ(E$8:E17,D$8:D17)),"")</f>
        <v>1.9428157362558649</v>
      </c>
      <c r="H39" s="32">
        <f>IF(AND(COUNT(B17:B$25,F17:F$25)&gt;5,COUNT(D$8:D16,E$8:E16)&gt;5,ISNUMBER(SUM(RSQ(B17:B$25,F17:F$25),RSQ(E$8:E16,D$8:D16)))),SUM(RSQ(B17:B$25,F17:F$25),RSQ(E$8:E16,D$8:D16)),"")</f>
        <v>1.9598002461215667</v>
      </c>
      <c r="I39" s="66">
        <f>IF(AND(COUNT(B17:B$25,F17:F$25)&gt;5,COUNT(D$9:D17,E$9:E17)&gt;5,ISNUMBER(SUM(RSQ(B17:B$25,F17:F$25),RSQ(E$9:E17,D$9:D17)))),SUM(RSQ(B17:B$25,F17:F$25),RSQ(E$9:E17,D$9:D17)),"")</f>
        <v>1.9357577660401679</v>
      </c>
      <c r="J39" s="67">
        <f>IF(AND(COUNT(B17:B$25,F17:F$25)&gt;5,COUNT(D$9:D16,E$9:E16)&gt;5,ISNUMBER(SUM(RSQ(B17:B$25,F17:F$25),RSQ(E$9:E16,D$9:D16)))),SUM(RSQ(B17:B$25,F17:F$25),RSQ(E$9:E16,D$9:D16)),"")</f>
        <v>1.9557001223456452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>IF(AND(COUNT(B18:B$25,F18:F$25)&gt;5,COUNT(D$5:D18,E$5:E18)&gt;5,ISNUMBER(SUM(RSQ(B18:B$25,F18:F$25),RSQ(E$5:E18,D$5:D18)))),SUM(RSQ(B18:B$25,F18:F$25),RSQ(E$5:E18,D$5:D18)),"")</f>
        <v>1.9518782808470718</v>
      </c>
      <c r="B40" s="41">
        <f>IF(AND(COUNT(B18:B$25,F18:F$25)&gt;5,COUNT(D$5:D17,E$5:E17)&gt;5,ISNUMBER(SUM(RSQ(B18:B$25,F18:F$25),RSQ(E$5:E17,D$5:D17)))),SUM(RSQ(B18:B$25,F18:F$25),RSQ(E$5:E17,D$5:D17)),"")</f>
        <v>1.9628409764150145</v>
      </c>
      <c r="C40" s="66">
        <f>IF(AND(COUNT(B18:B$25,F18:F$25)&gt;5,COUNT(D$6:D18,E$6:E18)&gt;5,ISNUMBER(SUM(RSQ(B18:B$25,F18:F$25),RSQ(E$6:E18,D$6:D18)))),SUM(RSQ(B18:B$25,F18:F$25),RSQ(E$6:E18,D$6:D18)),"")</f>
        <v>1.9480525224489786</v>
      </c>
      <c r="D40" s="32">
        <f>IF(AND(COUNT(B18:B$25,F18:F$25)&gt;5,COUNT(D$6:D17,E$6:E17)&gt;5,ISNUMBER(SUM(RSQ(B18:B$25,F18:F$25),RSQ(E$6:E17,D$6:D17)))),SUM(RSQ(B18:B$25,F18:F$25),RSQ(E$6:E17,D$6:D17)),"")</f>
        <v>1.9604369487066984</v>
      </c>
      <c r="E40" s="66">
        <f>IF(AND(COUNT(B18:B$25,F18:F$25)&gt;5,COUNT(D$7:D18,E$7:E18)&gt;5,ISNUMBER(SUM(RSQ(B18:B$25,F18:F$25),RSQ(E$7:E18,D$7:D18)))),SUM(RSQ(B18:B$25,F18:F$25),RSQ(E$7:E18,D$7:D18)),"")</f>
        <v>1.943585061941385</v>
      </c>
      <c r="F40" s="32">
        <f>IF(AND(COUNT(B18:B$25,F18:F$25)&gt;5,COUNT(D$7:D17,E$7:E17)&gt;5,ISNUMBER(SUM(RSQ(B18:B$25,F18:F$25),RSQ(E$7:E17,D$7:D17)))),SUM(RSQ(B18:B$25,F18:F$25),RSQ(E$7:E17,D$7:D17)),"")</f>
        <v>1.9566023949526592</v>
      </c>
      <c r="G40" s="66">
        <f>IF(AND(COUNT(B18:B$25,F18:F$25)&gt;5,COUNT(D$8:D18,E$8:E18)&gt;5,ISNUMBER(SUM(RSQ(B18:B$25,F18:F$25),RSQ(E$8:E18,D$8:D18)))),SUM(RSQ(B18:B$25,F18:F$25),RSQ(E$8:E18,D$8:D18)),"")</f>
        <v>1.9384636684560119</v>
      </c>
      <c r="H40" s="32">
        <f>IF(AND(COUNT(B18:B$25,F18:F$25)&gt;5,COUNT(D$8:D17,E$8:E17)&gt;5,ISNUMBER(SUM(RSQ(B18:B$25,F18:F$25),RSQ(E$8:E17,D$8:D17)))),SUM(RSQ(B18:B$25,F18:F$25),RSQ(E$8:E17,D$8:D17)),"")</f>
        <v>1.9516172798559526</v>
      </c>
      <c r="I40" s="66">
        <f>IF(AND(COUNT(B18:B$25,F18:F$25)&gt;5,COUNT(D$9:D18,E$9:E18)&gt;5,ISNUMBER(SUM(RSQ(B18:B$25,F18:F$25),RSQ(E$9:E18,D$9:D18)))),SUM(RSQ(B18:B$25,F18:F$25),RSQ(E$9:E18,D$9:D18)),"")</f>
        <v>1.9315962422147372</v>
      </c>
      <c r="J40" s="67">
        <f>IF(AND(COUNT(B18:B$25,F18:F$25)&gt;5,COUNT(D$9:D17,E$9:E17)&gt;5,ISNUMBER(SUM(RSQ(B18:B$25,F18:F$25),RSQ(E$9:E17,D$9:D17)))),SUM(RSQ(B18:B$25,F18:F$25),RSQ(E$9:E17,D$9:D17)),"")</f>
        <v>1.9445593096402556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>
        <f>IF(AND(COUNT(B19:B$25,F19:F$25)&gt;5,COUNT(D$5:D19,E$5:E19)&gt;5,ISNUMBER(SUM(RSQ(B19:B$25,F19:F$25),RSQ(E$5:E19,D$5:D19)))),SUM(RSQ(B19:B$25,F19:F$25),RSQ(E$5:E19,D$5:D19)),"")</f>
        <v>1.9359287541501424</v>
      </c>
      <c r="B41" s="41">
        <f>IF(AND(COUNT(B19:B$25,F19:F$25)&gt;5,COUNT(D$5:D18,E$5:E18)&gt;5,ISNUMBER(SUM(RSQ(B19:B$25,F19:F$25),RSQ(E$5:E18,D$5:D18)))),SUM(RSQ(B19:B$25,F19:F$25),RSQ(E$5:E18,D$5:D18)),"")</f>
        <v>1.9574077838529125</v>
      </c>
      <c r="C41" s="66">
        <f>IF(AND(COUNT(B19:B$25,F19:F$25)&gt;5,COUNT(D$6:D19,E$6:E19)&gt;5,ISNUMBER(SUM(RSQ(B19:B$25,F19:F$25),RSQ(E$6:E19,D$6:D19)))),SUM(RSQ(B19:B$25,F19:F$25),RSQ(E$6:E19,D$6:D19)),"")</f>
        <v>1.9315351791529616</v>
      </c>
      <c r="D41" s="32">
        <f>IF(AND(COUNT(B19:B$25,F19:F$25)&gt;5,COUNT(D$6:D18,E$6:E18)&gt;5,ISNUMBER(SUM(RSQ(B19:B$25,F19:F$25),RSQ(E$6:E18,D$6:D18)))),SUM(RSQ(B19:B$25,F19:F$25),RSQ(E$6:E18,D$6:D18)),"")</f>
        <v>1.9535820254548193</v>
      </c>
      <c r="E41" s="66">
        <f>IF(AND(COUNT(B19:B$25,F19:F$25)&gt;5,COUNT(D$7:D19,E$7:E19)&gt;5,ISNUMBER(SUM(RSQ(B19:B$25,F19:F$25),RSQ(E$7:E19,D$7:D19)))),SUM(RSQ(B19:B$25,F19:F$25),RSQ(E$7:E19,D$7:D19)),"")</f>
        <v>1.9273085300127233</v>
      </c>
      <c r="F41" s="32">
        <f>IF(AND(COUNT(B19:B$25,F19:F$25)&gt;5,COUNT(D$7:D18,E$7:E18)&gt;5,ISNUMBER(SUM(RSQ(B19:B$25,F19:F$25),RSQ(E$7:E18,D$7:D18)))),SUM(RSQ(B19:B$25,F19:F$25),RSQ(E$7:E18,D$7:D18)),"")</f>
        <v>1.9491145649472257</v>
      </c>
      <c r="G41" s="66">
        <f>IF(AND(COUNT(B19:B$25,F19:F$25)&gt;5,COUNT(D$8:D19,E$8:E19)&gt;5,ISNUMBER(SUM(RSQ(B19:B$25,F19:F$25),RSQ(E$8:E19,D$8:D19)))),SUM(RSQ(B19:B$25,F19:F$25),RSQ(E$8:E19,D$8:D19)),"")</f>
        <v>1.9231184197875741</v>
      </c>
      <c r="H41" s="32">
        <f>IF(AND(COUNT(B19:B$25,F19:F$25)&gt;5,COUNT(D$8:D18,E$8:E18)&gt;5,ISNUMBER(SUM(RSQ(B19:B$25,F19:F$25),RSQ(E$8:E18,D$8:D18)))),SUM(RSQ(B19:B$25,F19:F$25),RSQ(E$8:E18,D$8:D18)),"")</f>
        <v>1.9439931714618526</v>
      </c>
      <c r="I41" s="66">
        <f>IF(AND(COUNT(B19:B$25,F19:F$25)&gt;5,COUNT(D$9:D19,E$9:E19)&gt;5,ISNUMBER(SUM(RSQ(B19:B$25,F19:F$25),RSQ(E$9:E19,D$9:D19)))),SUM(RSQ(B19:B$25,F19:F$25),RSQ(E$9:E19,D$9:D19)),"")</f>
        <v>1.9180527267240441</v>
      </c>
      <c r="J41" s="67">
        <f>IF(AND(COUNT(B19:B$25,F19:F$25)&gt;5,COUNT(D$9:D18,E$9:E18)&gt;5,ISNUMBER(SUM(RSQ(B19:B$25,F19:F$25),RSQ(E$9:E18,D$9:D18)))),SUM(RSQ(B19:B$25,F19:F$25),RSQ(E$9:E18,D$9:D18)),"")</f>
        <v>1.9371257452205779</v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85" zoomScaleNormal="85" zoomScalePageLayoutView="85" workbookViewId="0">
      <selection activeCell="L6" sqref="L6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73</v>
      </c>
      <c r="B3" s="9">
        <v>0.3483</v>
      </c>
      <c r="C3" s="10">
        <v>3.0000000000000001E-3</v>
      </c>
      <c r="D3" s="11">
        <v>2</v>
      </c>
      <c r="E3" s="12">
        <f>$L$7/$B$3</f>
        <v>1.0274688920159285</v>
      </c>
      <c r="F3" s="13">
        <f>(100-(-R7/R6))/100</f>
        <v>8.0834899650990485E-2</v>
      </c>
      <c r="G3" s="13">
        <f>-1/R7</f>
        <v>-3.0840916427550411</v>
      </c>
      <c r="H3" s="13">
        <f>L29</f>
        <v>-3.5446852673267752</v>
      </c>
      <c r="I3" s="13">
        <f>R29</f>
        <v>0.87742899515479111</v>
      </c>
      <c r="J3" s="14">
        <f>(I3-F3)/(1-F3)</f>
        <v>0.86664963149855412</v>
      </c>
      <c r="K3" s="13">
        <f>R28</f>
        <v>25.104353686824084</v>
      </c>
      <c r="L3" s="13">
        <f>K3*(1-F3)</f>
        <v>23.075045775746688</v>
      </c>
      <c r="M3" s="73">
        <f>STDEV(G7:G14)/STDEV(E7:E14)</f>
        <v>3.4612647910548314E-2</v>
      </c>
      <c r="N3" s="15">
        <f>M3*E3</f>
        <v>3.5563418998388517E-2</v>
      </c>
      <c r="O3" s="14">
        <f>M3*L7/C3</f>
        <v>4.1289129457129077</v>
      </c>
      <c r="P3" s="12">
        <f>(1-I3)*E3</f>
        <v>0.12593789454158577</v>
      </c>
      <c r="Q3" s="13">
        <f>(1-I3)*L7/C3</f>
        <v>14.62138955627811</v>
      </c>
      <c r="R3" s="10">
        <f>((-0.01*D3+L6*L7)/L6-I3*L7)/B3</f>
        <v>0.12522662616161809</v>
      </c>
      <c r="S3" s="13">
        <f>((-0.01*D3+L6*L7)/L6-I3*L7)/C3</f>
        <v>14.538811297363859</v>
      </c>
      <c r="T3" s="73">
        <f>STDEV(G15:G20)/STDEV(E15:E20)</f>
        <v>0.15310294334679164</v>
      </c>
      <c r="U3" s="10">
        <f>T3*E3</f>
        <v>0.15730851156490547</v>
      </c>
      <c r="V3" s="14">
        <f>T3*L7/C3</f>
        <v>18.263518192685527</v>
      </c>
      <c r="W3" s="12">
        <f>-G3*L7*(1-F3)/293.15/8.3144621/B3*1000</f>
        <v>1.1949931785972088</v>
      </c>
      <c r="X3" s="81"/>
      <c r="Y3" s="82"/>
      <c r="Z3" s="16"/>
      <c r="AA3" s="7">
        <f>L7*M3/(C3*18.01528)</f>
        <v>0.22918949612289718</v>
      </c>
      <c r="AB3" s="7">
        <f>L7*T3/(C3*18.01528)</f>
        <v>1.0137793135985411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0.28679999999999994</v>
      </c>
      <c r="B5" s="37">
        <v>11.111111111111111</v>
      </c>
      <c r="C5" s="36">
        <f t="shared" ref="C5:C25" si="0">IF(OR(ISBLANK(A5),J5="x"),"",-(A5-1))</f>
        <v>0.71320000000000006</v>
      </c>
      <c r="D5" s="38">
        <f t="shared" ref="D5:D25" si="1">IF(OR(ISBLANK(A5),J5="x"),"",-(A5-1)-$B$3)</f>
        <v>0.36490000000000006</v>
      </c>
      <c r="E5" s="39">
        <f t="shared" ref="E5:E25" si="2">IF(OR(ISBLANK(A5),J5="x"),"",-1/B5)</f>
        <v>-0.09</v>
      </c>
      <c r="F5" s="38">
        <f t="shared" ref="F5:F25" si="3">IF(OR(ISBLANK(A5),J5="x"),"",1-(D5/$L$7))</f>
        <v>-1.9651369793196372E-2</v>
      </c>
      <c r="G5" s="38">
        <f>IF(OR(ISBLANK(A5),J5="x"),"",-(F5-1))</f>
        <v>1.0196513697931964</v>
      </c>
      <c r="H5" s="74">
        <f t="shared" ref="H5:H25" si="4">IF(OR(ISBLANK(A5),J5="x"),"",-1/($R$7+$R$6*F5*100))</f>
        <v>-3.0195352280825274</v>
      </c>
      <c r="I5" s="74">
        <f>IF(OR(ISBLANK(A5),J5="x"),"",E5-H5)</f>
        <v>2.9295352280825275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92">
        <v>0.29225000000000001</v>
      </c>
      <c r="B6" s="93">
        <v>6.666666666666667</v>
      </c>
      <c r="C6" s="92">
        <f t="shared" si="0"/>
        <v>0.70774999999999999</v>
      </c>
      <c r="D6" s="94">
        <f t="shared" si="1"/>
        <v>0.35944999999999999</v>
      </c>
      <c r="E6" s="95">
        <f t="shared" si="2"/>
        <v>-0.15</v>
      </c>
      <c r="F6" s="94">
        <f t="shared" si="3"/>
        <v>-4.4222660240185174E-3</v>
      </c>
      <c r="G6" s="94">
        <f t="shared" ref="G6:G25" si="5">IF(OR(ISBLANK(A6),J6="x"),"",-(F6-1))</f>
        <v>1.0044222660240185</v>
      </c>
      <c r="H6" s="96">
        <f t="shared" si="4"/>
        <v>-3.069324578822286</v>
      </c>
      <c r="I6" s="96">
        <f t="shared" ref="I6:I25" si="6">IF(OR(ISBLANK(A6),J6="x"),"",E6-H6)</f>
        <v>2.9193245788222861</v>
      </c>
      <c r="J6" s="25"/>
      <c r="K6" s="75"/>
      <c r="L6" s="31">
        <f>STDEV(E7:E14)/STDEV(D7:D14)</f>
        <v>80.731499480858972</v>
      </c>
      <c r="M6" s="30" t="s">
        <v>50</v>
      </c>
      <c r="N6" s="7"/>
      <c r="O6" s="32"/>
      <c r="P6" s="33"/>
      <c r="Q6" s="21"/>
      <c r="R6" s="34">
        <f>-STDEV(B15:B20)/STDEV(F15:F20)/100</f>
        <v>-3.5275989055259943E-3</v>
      </c>
      <c r="S6" s="7" t="s">
        <v>50</v>
      </c>
      <c r="U6" s="7"/>
    </row>
    <row r="7" spans="1:28" ht="17.25" customHeight="1">
      <c r="A7" s="36">
        <v>0.2955000000000001</v>
      </c>
      <c r="B7" s="37">
        <v>4.7619047619047619</v>
      </c>
      <c r="C7" s="36">
        <f t="shared" si="0"/>
        <v>0.7044999999999999</v>
      </c>
      <c r="D7" s="38">
        <f t="shared" si="1"/>
        <v>0.35619999999999991</v>
      </c>
      <c r="E7" s="39">
        <f t="shared" si="2"/>
        <v>-0.21</v>
      </c>
      <c r="F7" s="38">
        <f t="shared" si="3"/>
        <v>4.6593096181518634E-3</v>
      </c>
      <c r="G7" s="38">
        <f t="shared" si="5"/>
        <v>0.99534069038184814</v>
      </c>
      <c r="H7" s="74">
        <f t="shared" si="4"/>
        <v>-3.0998047612502955</v>
      </c>
      <c r="I7" s="74">
        <f t="shared" si="6"/>
        <v>2.8898047612502955</v>
      </c>
      <c r="J7" s="25"/>
      <c r="K7" s="72"/>
      <c r="L7" s="34">
        <f>AVERAGE(D7:D14)-(1/L6)*AVERAGE(E7:E14)</f>
        <v>0.35786741508914793</v>
      </c>
      <c r="M7" s="33" t="s">
        <v>51</v>
      </c>
      <c r="N7" s="7"/>
      <c r="O7" s="21"/>
      <c r="P7" s="7"/>
      <c r="Q7" s="21"/>
      <c r="R7" s="34">
        <f>AVERAGE(B15:B20)-R6*AVERAGE(F15:F20)*100</f>
        <v>0.32424458019888569</v>
      </c>
      <c r="S7" s="21" t="s">
        <v>71</v>
      </c>
      <c r="U7" s="21"/>
    </row>
    <row r="8" spans="1:28" ht="17.25" customHeight="1">
      <c r="A8" s="36">
        <v>0.29899999999999993</v>
      </c>
      <c r="B8" s="37">
        <v>2.7027027027027026</v>
      </c>
      <c r="C8" s="36">
        <f t="shared" si="0"/>
        <v>0.70100000000000007</v>
      </c>
      <c r="D8" s="38">
        <f t="shared" si="1"/>
        <v>0.35270000000000007</v>
      </c>
      <c r="E8" s="39">
        <f t="shared" si="2"/>
        <v>-0.37</v>
      </c>
      <c r="F8" s="38">
        <f t="shared" si="3"/>
        <v>1.4439468002027001E-2</v>
      </c>
      <c r="G8" s="38">
        <f t="shared" si="5"/>
        <v>0.985560531997973</v>
      </c>
      <c r="H8" s="71">
        <f t="shared" si="4"/>
        <v>-3.1333139052826944</v>
      </c>
      <c r="I8" s="71">
        <f t="shared" si="6"/>
        <v>2.7633139052826943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0.30259999999999998</v>
      </c>
      <c r="B9" s="37">
        <v>1.6129032258064517</v>
      </c>
      <c r="C9" s="36">
        <f t="shared" si="0"/>
        <v>0.69740000000000002</v>
      </c>
      <c r="D9" s="38">
        <f t="shared" si="1"/>
        <v>0.34910000000000002</v>
      </c>
      <c r="E9" s="39">
        <f t="shared" si="2"/>
        <v>-0.62</v>
      </c>
      <c r="F9" s="38">
        <f t="shared" si="3"/>
        <v>2.4499059482584795E-2</v>
      </c>
      <c r="G9" s="38">
        <f t="shared" si="5"/>
        <v>0.9755009405174152</v>
      </c>
      <c r="H9" s="71">
        <f t="shared" si="4"/>
        <v>-3.1685447695691829</v>
      </c>
      <c r="I9" s="71">
        <f t="shared" si="6"/>
        <v>2.5485447695691827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0.30745</v>
      </c>
      <c r="B10" s="40">
        <v>1</v>
      </c>
      <c r="C10" s="32">
        <f t="shared" si="0"/>
        <v>0.69255</v>
      </c>
      <c r="D10" s="41">
        <f t="shared" si="1"/>
        <v>0.34425</v>
      </c>
      <c r="E10" s="42">
        <f t="shared" si="2"/>
        <v>-1</v>
      </c>
      <c r="F10" s="41">
        <f t="shared" si="3"/>
        <v>3.8051564671669591E-2</v>
      </c>
      <c r="G10" s="41">
        <f t="shared" si="5"/>
        <v>0.96194843532833041</v>
      </c>
      <c r="H10" s="71">
        <f t="shared" si="4"/>
        <v>-3.2172805087136545</v>
      </c>
      <c r="I10" s="71">
        <f t="shared" si="6"/>
        <v>2.2172805087136545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0.31145</v>
      </c>
      <c r="B11" s="40">
        <v>0.67114093959731547</v>
      </c>
      <c r="C11" s="32">
        <f t="shared" si="0"/>
        <v>0.68855</v>
      </c>
      <c r="D11" s="41">
        <f t="shared" si="1"/>
        <v>0.34025</v>
      </c>
      <c r="E11" s="42">
        <f t="shared" si="2"/>
        <v>-1.49</v>
      </c>
      <c r="F11" s="41">
        <f t="shared" si="3"/>
        <v>4.9228888538955906E-2</v>
      </c>
      <c r="G11" s="41">
        <f t="shared" si="5"/>
        <v>0.95077111146104409</v>
      </c>
      <c r="H11" s="27">
        <f t="shared" si="4"/>
        <v>-3.2586175466821943</v>
      </c>
      <c r="I11" s="27">
        <f t="shared" si="6"/>
        <v>1.7686175466821943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0.31474999999999997</v>
      </c>
      <c r="B12" s="40">
        <v>0.58823529411764708</v>
      </c>
      <c r="C12" s="32">
        <f t="shared" si="0"/>
        <v>0.68525000000000003</v>
      </c>
      <c r="D12" s="41">
        <f t="shared" si="1"/>
        <v>0.33695000000000003</v>
      </c>
      <c r="E12" s="42">
        <f t="shared" si="2"/>
        <v>-1.7</v>
      </c>
      <c r="F12" s="41">
        <f t="shared" si="3"/>
        <v>5.8450180729467061E-2</v>
      </c>
      <c r="G12" s="41">
        <f t="shared" si="5"/>
        <v>0.94154981927053294</v>
      </c>
      <c r="H12" s="27">
        <f t="shared" si="4"/>
        <v>-3.2935288324635135</v>
      </c>
      <c r="I12" s="27">
        <f t="shared" si="6"/>
        <v>1.5935288324635135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0.32099999999999995</v>
      </c>
      <c r="B13" s="40">
        <v>0.41152263374485593</v>
      </c>
      <c r="C13" s="32">
        <f t="shared" si="0"/>
        <v>0.67900000000000005</v>
      </c>
      <c r="D13" s="41">
        <f t="shared" si="1"/>
        <v>0.33070000000000005</v>
      </c>
      <c r="E13" s="42">
        <f t="shared" si="2"/>
        <v>-2.4300000000000002</v>
      </c>
      <c r="F13" s="41">
        <f t="shared" si="3"/>
        <v>7.5914749272101956E-2</v>
      </c>
      <c r="G13" s="41">
        <f t="shared" si="5"/>
        <v>0.92408525072789804</v>
      </c>
      <c r="H13" s="27">
        <f t="shared" si="4"/>
        <v>-3.3617411492069875</v>
      </c>
      <c r="I13" s="27">
        <f t="shared" si="6"/>
        <v>0.93174114920698736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43">
        <v>0.33404999999999996</v>
      </c>
      <c r="B14" s="89">
        <v>0.3236245954692557</v>
      </c>
      <c r="C14" s="43">
        <f t="shared" si="0"/>
        <v>0.66595000000000004</v>
      </c>
      <c r="D14" s="44">
        <f t="shared" si="1"/>
        <v>0.31765000000000004</v>
      </c>
      <c r="E14" s="90">
        <f t="shared" si="2"/>
        <v>-3.0899999999999994</v>
      </c>
      <c r="F14" s="44">
        <f t="shared" si="3"/>
        <v>0.11238076838912359</v>
      </c>
      <c r="G14" s="44">
        <f t="shared" si="5"/>
        <v>0.88761923161087641</v>
      </c>
      <c r="H14" s="91">
        <f t="shared" si="4"/>
        <v>-3.513689212843349</v>
      </c>
      <c r="I14" s="91">
        <f t="shared" si="6"/>
        <v>0.42368921284334959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0.34155000000000002</v>
      </c>
      <c r="B15" s="40">
        <v>0.29411764705882354</v>
      </c>
      <c r="C15" s="32">
        <f t="shared" si="0"/>
        <v>0.65844999999999998</v>
      </c>
      <c r="D15" s="32">
        <f t="shared" si="1"/>
        <v>0.31014999999999998</v>
      </c>
      <c r="E15" s="40">
        <f t="shared" si="2"/>
        <v>-3.4</v>
      </c>
      <c r="F15" s="32">
        <f t="shared" si="3"/>
        <v>0.1333382506402857</v>
      </c>
      <c r="G15" s="32">
        <f t="shared" si="5"/>
        <v>0.8666617493597143</v>
      </c>
      <c r="H15" s="35">
        <f t="shared" si="4"/>
        <v>-3.6073969798171541</v>
      </c>
      <c r="I15" s="35">
        <f t="shared" si="6"/>
        <v>0.20739697981715421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0.35705000000000009</v>
      </c>
      <c r="B16" s="40">
        <v>0.25641025641025644</v>
      </c>
      <c r="C16" s="32">
        <f t="shared" si="0"/>
        <v>0.64294999999999991</v>
      </c>
      <c r="D16" s="41">
        <f t="shared" si="1"/>
        <v>0.29464999999999991</v>
      </c>
      <c r="E16" s="42">
        <f t="shared" si="2"/>
        <v>-3.8999999999999995</v>
      </c>
      <c r="F16" s="41">
        <f t="shared" si="3"/>
        <v>0.17665038062602045</v>
      </c>
      <c r="G16" s="41">
        <f t="shared" si="5"/>
        <v>0.82334961937397955</v>
      </c>
      <c r="H16" s="27">
        <f t="shared" si="4"/>
        <v>-3.8178225010220097</v>
      </c>
      <c r="I16" s="27">
        <f t="shared" si="6"/>
        <v>-8.217749897798976E-2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0.38100000000000001</v>
      </c>
      <c r="B17" s="40">
        <v>0.21739130434782611</v>
      </c>
      <c r="C17" s="32">
        <f t="shared" si="0"/>
        <v>0.61899999999999999</v>
      </c>
      <c r="D17" s="41">
        <f t="shared" si="1"/>
        <v>0.2707</v>
      </c>
      <c r="E17" s="42">
        <f t="shared" si="2"/>
        <v>-4.5999999999999996</v>
      </c>
      <c r="F17" s="41">
        <f t="shared" si="3"/>
        <v>0.24357460728139713</v>
      </c>
      <c r="G17" s="41">
        <f t="shared" si="5"/>
        <v>0.75642539271860287</v>
      </c>
      <c r="H17" s="27">
        <f t="shared" si="4"/>
        <v>-4.1960173113548773</v>
      </c>
      <c r="I17" s="27">
        <f t="shared" si="6"/>
        <v>-0.40398268864512232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0.41339999999999999</v>
      </c>
      <c r="B18" s="40">
        <v>0.1941747572815534</v>
      </c>
      <c r="C18" s="32">
        <f t="shared" si="0"/>
        <v>0.58660000000000001</v>
      </c>
      <c r="D18" s="41">
        <f t="shared" si="1"/>
        <v>0.23830000000000001</v>
      </c>
      <c r="E18" s="42">
        <f t="shared" si="2"/>
        <v>-5.15</v>
      </c>
      <c r="F18" s="41">
        <f t="shared" si="3"/>
        <v>0.33411093060641639</v>
      </c>
      <c r="G18" s="41">
        <f t="shared" si="5"/>
        <v>0.66588906939358361</v>
      </c>
      <c r="H18" s="27">
        <f t="shared" si="4"/>
        <v>-4.8453451849521967</v>
      </c>
      <c r="I18" s="27">
        <f t="shared" si="6"/>
        <v>-0.30465481504780367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>
        <v>0.42825000000000002</v>
      </c>
      <c r="B19" s="40">
        <v>0.19230769230769229</v>
      </c>
      <c r="C19" s="32">
        <f t="shared" si="0"/>
        <v>0.57174999999999998</v>
      </c>
      <c r="D19" s="41">
        <f t="shared" si="1"/>
        <v>0.22344999999999998</v>
      </c>
      <c r="E19" s="42">
        <f t="shared" si="2"/>
        <v>-5.2</v>
      </c>
      <c r="F19" s="41">
        <f t="shared" si="3"/>
        <v>0.37560674546371697</v>
      </c>
      <c r="G19" s="41">
        <f t="shared" si="5"/>
        <v>0.62439325453628303</v>
      </c>
      <c r="H19" s="27">
        <f t="shared" si="4"/>
        <v>-5.2152439178249885</v>
      </c>
      <c r="I19" s="27">
        <f t="shared" si="6"/>
        <v>1.5243917824988351E-2</v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>
        <v>0.45605000000000007</v>
      </c>
      <c r="B20" s="40">
        <v>0.1855287569573284</v>
      </c>
      <c r="C20" s="32">
        <f t="shared" si="0"/>
        <v>0.54394999999999993</v>
      </c>
      <c r="D20" s="41">
        <f t="shared" si="1"/>
        <v>0.19564999999999994</v>
      </c>
      <c r="E20" s="42">
        <f t="shared" si="2"/>
        <v>-5.39</v>
      </c>
      <c r="F20" s="41">
        <f t="shared" si="3"/>
        <v>0.4532891463413572</v>
      </c>
      <c r="G20" s="41">
        <f t="shared" si="5"/>
        <v>0.5467108536586428</v>
      </c>
      <c r="H20" s="27">
        <f t="shared" si="4"/>
        <v>-6.0848588125497356</v>
      </c>
      <c r="I20" s="27">
        <f t="shared" si="6"/>
        <v>0.69485881254973592</v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1.9334182538381959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STDEV(I7:I14)/STDEV(H7:H14)</f>
        <v>6.5498802106659717</v>
      </c>
      <c r="M28" s="30" t="s">
        <v>50</v>
      </c>
      <c r="N28" s="80"/>
      <c r="O28" s="78"/>
      <c r="P28" s="78"/>
      <c r="Q28" s="79"/>
      <c r="R28" s="31">
        <f>STDEV(I7:I14)/STDEV(G7:G14)</f>
        <v>25.104353686824084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1.2842148193277001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1.2507492450181166</v>
      </c>
      <c r="I29" s="62">
        <f>IF(AND(COUNT(B7:B$25,F7:F$25)&gt;5,COUNT(D7:D$9,E7:E$9)&gt;5,ISNUMBER(SUM(RSQ(B7:B$25,F7:F$25),RSQ(E7:E$9,D7:D$9)))),SUM(RSQ(B7:B$25,F7:F$25),RSQ(E7:E$9,D7:D$9)),"")</f>
        <v>1.2912414230247102</v>
      </c>
      <c r="J29" s="64">
        <f>IF(AND(COUNT(B7:B$25,F7:F$25)&gt;5,COUNT(D6:D$9,E6:E$9)&gt;5,ISNUMBER(SUM(RSQ(B7:B$25,F7:F$25),RSQ(E6:E$9,D6:D$9)))),SUM(RSQ(B7:B$25,F7:F$25),RSQ(E6:E$9,D6:D$9)),"")</f>
        <v>1.2478260868159219</v>
      </c>
      <c r="K29" s="71"/>
      <c r="L29" s="34">
        <f>AVERAGE(H7:H14)-(1/L28)*AVERAGE(I7:I14)</f>
        <v>-3.5446852673267752</v>
      </c>
      <c r="M29" s="33" t="s">
        <v>68</v>
      </c>
      <c r="N29" s="42"/>
      <c r="O29" s="42"/>
      <c r="P29" s="42"/>
      <c r="Q29" s="42"/>
      <c r="R29" s="34">
        <f>AVERAGE(G7:G14)-(1/R28)*AVERAGE(I7:I14)</f>
        <v>0.87742899515479111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1.2420963514017345</v>
      </c>
      <c r="B30" s="41">
        <f>IF(AND(COUNT(B8:B$25,F8:F$25)&gt;5,COUNT(D$5:D7,E$5:E7)&gt;5,ISNUMBER(SUM(RSQ(B8:B$25,F8:F$25),RSQ(E$5:E7,D$5:D7)))),SUM(RSQ(B8:B$25,F8:F$25),RSQ(E$5:E7,D$5:D7)),"")</f>
        <v>1.3415634417381699</v>
      </c>
      <c r="C30" s="66">
        <f>IF(AND(COUNT(B8:B$25,F8:F$25)&gt;5,COUNT(D$6:D8,E$6:E8)&gt;5,ISNUMBER(SUM(RSQ(B8:B$25,F8:F$25),RSQ(E$6:E8,D$6:D8)))),SUM(RSQ(B8:B$25,F8:F$25),RSQ(E$6:E8,D$6:D8)),"")</f>
        <v>1.3080978674285864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1.3485900454351798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1.3005164272127336</v>
      </c>
      <c r="B31" s="41">
        <f>IF(AND(COUNT(B9:B$25,F9:F$25)&gt;5,COUNT(D$5:D8,E$5:E8)&gt;5,ISNUMBER(SUM(RSQ(B9:B$25,F9:F$25),RSQ(E$5:E8,D$5:D8)))),SUM(RSQ(B9:B$25,F9:F$25),RSQ(E$5:E8,D$5:D8)),"")</f>
        <v>1.3191259472545407</v>
      </c>
      <c r="C31" s="66">
        <f>IF(AND(COUNT(B9:B$25,F9:F$25)&gt;5,COUNT(D$6:D9,E$6:E9)&gt;5,ISNUMBER(SUM(RSQ(B9:B$25,F9:F$25),RSQ(E$6:E9,D$6:D9)))),SUM(RSQ(B9:B$25,F9:F$25),RSQ(E$6:E9,D$6:D9)),"")</f>
        <v>1.3822043050791977</v>
      </c>
      <c r="D31" s="32">
        <f>IF(AND(COUNT(B9:B$25,F9:F$25)&gt;5,COUNT(D$6:D8,E$6:E8)&gt;5,ISNUMBER(SUM(RSQ(B9:B$25,F9:F$25),RSQ(E$6:E8,D$6:D8)))),SUM(RSQ(B9:B$25,F9:F$25),RSQ(E$6:E8,D$6:D8)),"")</f>
        <v>1.3851274632813926</v>
      </c>
      <c r="E31" s="66">
        <f>IF(AND(COUNT(B9:B$25,F9:F$25)&gt;5,COUNT(D$7:D9,E$7:E9)&gt;5,ISNUMBER(SUM(RSQ(B9:B$25,F9:F$25),RSQ(E$7:E9,D$7:D9)))),SUM(RSQ(B9:B$25,F9:F$25),RSQ(E$7:E9,D$7:D9)),"")</f>
        <v>1.425619641287986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1.4250605887882064</v>
      </c>
      <c r="B32" s="41">
        <f>IF(AND(COUNT(B10:B$25,F10:F$25)&gt;5,COUNT(D$5:D9,E$5:E9)&gt;5,ISNUMBER(SUM(RSQ(B10:B$25,F10:F$25),RSQ(E$5:E9,D$5:D9)))),SUM(RSQ(B10:B$25,F10:F$25),RSQ(E$5:E9,D$5:D9)),"")</f>
        <v>1.4027788871928046</v>
      </c>
      <c r="C32" s="66">
        <f>IF(AND(COUNT(B10:B$25,F10:F$25)&gt;5,COUNT(D$6:D10,E$6:E10)&gt;5,ISNUMBER(SUM(RSQ(B10:B$25,F10:F$25),RSQ(E$6:E10,D$6:D10)))),SUM(RSQ(B10:B$25,F10:F$25),RSQ(E$6:E10,D$6:D10)),"")</f>
        <v>1.498016583951451</v>
      </c>
      <c r="D32" s="32">
        <f>IF(AND(COUNT(B10:B$25,F10:F$25)&gt;5,COUNT(D$6:D9,E$6:E9)&gt;5,ISNUMBER(SUM(RSQ(B10:B$25,F10:F$25),RSQ(E$6:E9,D$6:D9)))),SUM(RSQ(B10:B$25,F10:F$25),RSQ(E$6:E9,D$6:D9)),"")</f>
        <v>1.4844667650592687</v>
      </c>
      <c r="E32" s="66">
        <f>IF(AND(COUNT(B10:B$25,F10:F$25)&gt;5,COUNT(D$7:D10,E$7:E10)&gt;5,ISNUMBER(SUM(RSQ(B10:B$25,F10:F$25),RSQ(E$7:E10,D$7:D10)))),SUM(RSQ(B10:B$25,F10:F$25),RSQ(E$7:E10,D$7:D10)),"")</f>
        <v>1.529651885701617</v>
      </c>
      <c r="F32" s="32">
        <f>IF(AND(COUNT(B10:B$25,F10:F$25)&gt;5,COUNT(D$7:D9,E$7:E9)&gt;5,ISNUMBER(SUM(RSQ(B10:B$25,F10:F$25),RSQ(E$7:E9,D$7:D9)))),SUM(RSQ(B10:B$25,F10:F$25),RSQ(E$7:E9,D$7:D9)),"")</f>
        <v>1.527882101268057</v>
      </c>
      <c r="G32" s="66">
        <f>IF(AND(COUNT(B10:B$25,F10:F$25)&gt;5,COUNT(D$8:D10,E$8:E10)&gt;5,ISNUMBER(SUM(RSQ(B10:B$25,F10:F$25),RSQ(E$8:E10,D$8:D10)))),SUM(RSQ(B10:B$25,F10:F$25),RSQ(E$8:E10,D$8:D10)),"")</f>
        <v>1.5406120661968101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1.5221027832973149</v>
      </c>
      <c r="B33" s="41">
        <f>IF(AND(COUNT(B11:B$25,F11:F$25)&gt;5,COUNT(D$5:D10,E$5:E10)&gt;5,ISNUMBER(SUM(RSQ(B11:B$25,F11:F$25),RSQ(E$5:E10,D$5:D10)))),SUM(RSQ(B11:B$25,F11:F$25),RSQ(E$5:E10,D$5:D10)),"")</f>
        <v>1.5171871730791939</v>
      </c>
      <c r="C33" s="66">
        <f>IF(AND(COUNT(B11:B$25,F11:F$25)&gt;5,COUNT(D$6:D11,E$6:E11)&gt;5,ISNUMBER(SUM(RSQ(B11:B$25,F11:F$25),RSQ(E$6:E11,D$6:D11)))),SUM(RSQ(B11:B$25,F11:F$25),RSQ(E$6:E11,D$6:D11)),"")</f>
        <v>1.582298908875305</v>
      </c>
      <c r="D33" s="32">
        <f>IF(AND(COUNT(B11:B$25,F11:F$25)&gt;5,COUNT(D$6:D10,E$6:E10)&gt;5,ISNUMBER(SUM(RSQ(B11:B$25,F11:F$25),RSQ(E$6:E10,D$6:D10)))),SUM(RSQ(B11:B$25,F11:F$25),RSQ(E$6:E10,D$6:D10)),"")</f>
        <v>1.5901431682424385</v>
      </c>
      <c r="E33" s="66">
        <f>IF(AND(COUNT(B11:B$25,F11:F$25)&gt;5,COUNT(D$7:D11,E$7:E11)&gt;5,ISNUMBER(SUM(RSQ(B11:B$25,F11:F$25),RSQ(E$7:E11,D$7:D11)))),SUM(RSQ(B11:B$25,F11:F$25),RSQ(E$7:E11,D$7:D11)),"")</f>
        <v>1.6073218017677267</v>
      </c>
      <c r="F33" s="32">
        <f>IF(AND(COUNT(B11:B$25,F11:F$25)&gt;5,COUNT(D$7:D10,E$7:E10)&gt;5,ISNUMBER(SUM(RSQ(B11:B$25,F11:F$25),RSQ(E$7:E10,D$7:D10)))),SUM(RSQ(B11:B$25,F11:F$25),RSQ(E$7:E10,D$7:D10)),"")</f>
        <v>1.6217784699926043</v>
      </c>
      <c r="G33" s="66">
        <f>IF(AND(COUNT(B11:B$25,F11:F$25)&gt;5,COUNT(D$8:D11,E$8:E11)&gt;5,ISNUMBER(SUM(RSQ(B11:B$25,F11:F$25),RSQ(E$8:E11,D$8:D11)))),SUM(RSQ(B11:B$25,F11:F$25),RSQ(E$8:E11,D$8:D11)),"")</f>
        <v>1.6172653339706189</v>
      </c>
      <c r="H33" s="32">
        <f>IF(AND(COUNT(B11:B$25,F11:F$25)&gt;5,COUNT(D$8:D10,E$8:E10)&gt;5,ISNUMBER(SUM(RSQ(B11:B$25,F11:F$25),RSQ(E$8:E10,D$8:D10)))),SUM(RSQ(B11:B$25,F11:F$25),RSQ(E$8:E10,D$8:D10)),"")</f>
        <v>1.6327386504877974</v>
      </c>
      <c r="I33" s="66">
        <f>IF(AND(COUNT(B11:B$25,F11:F$25)&gt;5,COUNT(D$9:D11,E$9:E11)&gt;5,ISNUMBER(SUM(RSQ(B11:B$25,F11:F$25),RSQ(E$9:E11,D$9:D11)))),SUM(RSQ(B11:B$25,F11:F$25),RSQ(E$9:E11,D$9:D11)),"")</f>
        <v>1.6174906022056448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1.563110798752642</v>
      </c>
      <c r="B34" s="41">
        <f>IF(AND(COUNT(B12:B$25,F12:F$25)&gt;5,COUNT(D$5:D11,E$5:E11)&gt;5,ISNUMBER(SUM(RSQ(B12:B$25,F12:F$25),RSQ(E$5:E11,D$5:D11)))),SUM(RSQ(B12:B$25,F12:F$25),RSQ(E$5:E11,D$5:D11)),"")</f>
        <v>1.531905905808995</v>
      </c>
      <c r="C34" s="66">
        <f>IF(AND(COUNT(B12:B$25,F12:F$25)&gt;5,COUNT(D$6:D12,E$6:E12)&gt;5,ISNUMBER(SUM(RSQ(B12:B$25,F12:F$25),RSQ(E$6:E12,D$6:D12)))),SUM(RSQ(B12:B$25,F12:F$25),RSQ(E$6:E12,D$6:D12)),"")</f>
        <v>1.6097733741389406</v>
      </c>
      <c r="D34" s="32">
        <f>IF(AND(COUNT(B12:B$25,F12:F$25)&gt;5,COUNT(D$6:D11,E$6:E11)&gt;5,ISNUMBER(SUM(RSQ(B12:B$25,F12:F$25),RSQ(E$6:E11,D$6:D11)))),SUM(RSQ(B12:B$25,F12:F$25),RSQ(E$6:E11,D$6:D11)),"")</f>
        <v>1.5921020313869851</v>
      </c>
      <c r="E34" s="66">
        <f>IF(AND(COUNT(B12:B$25,F12:F$25)&gt;5,COUNT(D$7:D12,E$7:E12)&gt;5,ISNUMBER(SUM(RSQ(B12:B$25,F12:F$25),RSQ(E$7:E12,D$7:D12)))),SUM(RSQ(B12:B$25,F12:F$25),RSQ(E$7:E12,D$7:D12)),"")</f>
        <v>1.6277791924530627</v>
      </c>
      <c r="F34" s="32">
        <f>IF(AND(COUNT(B12:B$25,F12:F$25)&gt;5,COUNT(D$7:D11,E$7:E11)&gt;5,ISNUMBER(SUM(RSQ(B12:B$25,F12:F$25),RSQ(E$7:E11,D$7:D11)))),SUM(RSQ(B12:B$25,F12:F$25),RSQ(E$7:E11,D$7:D11)),"")</f>
        <v>1.6171249242794068</v>
      </c>
      <c r="G34" s="66">
        <f>IF(AND(COUNT(B12:B$25,F12:F$25)&gt;5,COUNT(D$8:D12,E$8:E12)&gt;5,ISNUMBER(SUM(RSQ(B12:B$25,F12:F$25),RSQ(E$8:E12,D$8:D12)))),SUM(RSQ(B12:B$25,F12:F$25),RSQ(E$8:E12,D$8:D12)),"")</f>
        <v>1.634106924199652</v>
      </c>
      <c r="H34" s="32">
        <f>IF(AND(COUNT(B12:B$25,F12:F$25)&gt;5,COUNT(D$8:D11,E$8:E11)&gt;5,ISNUMBER(SUM(RSQ(B12:B$25,F12:F$25),RSQ(E$8:E11,D$8:D11)))),SUM(RSQ(B12:B$25,F12:F$25),RSQ(E$8:E11,D$8:D11)),"")</f>
        <v>1.627068456482299</v>
      </c>
      <c r="I34" s="66">
        <f>IF(AND(COUNT(B12:B$25,F12:F$25)&gt;5,COUNT(D$9:D12,E$9:E12)&gt;5,ISNUMBER(SUM(RSQ(B12:B$25,F12:F$25),RSQ(E$9:E12,D$9:D12)))),SUM(RSQ(B12:B$25,F12:F$25),RSQ(E$9:E12,D$9:D12)),"")</f>
        <v>1.6319216185050631</v>
      </c>
      <c r="J34" s="67">
        <f>IF(AND(COUNT(B12:B$25,F12:F$25)&gt;5,COUNT(D$9:D11,E$9:E11)&gt;5,ISNUMBER(SUM(RSQ(B12:B$25,F12:F$25),RSQ(E$9:E11,D$9:D11)))),SUM(RSQ(B12:B$25,F12:F$25),RSQ(E$9:E11,D$9:D11)),"")</f>
        <v>1.6272937247173249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1.7199497407355917</v>
      </c>
      <c r="B35" s="41">
        <f>IF(AND(COUNT(B13:B$25,F13:F$25)&gt;5,COUNT(D$5:D12,E$5:E12)&gt;5,ISNUMBER(SUM(RSQ(B13:B$25,F13:F$25),RSQ(E$5:E12,D$5:D12)))),SUM(RSQ(B13:B$25,F13:F$25),RSQ(E$5:E12,D$5:D12)),"")</f>
        <v>1.7071349291297173</v>
      </c>
      <c r="C35" s="66">
        <f>IF(AND(COUNT(B13:B$25,F13:F$25)&gt;5,COUNT(D$6:D13,E$6:E13)&gt;5,ISNUMBER(SUM(RSQ(B13:B$25,F13:F$25),RSQ(E$6:E13,D$6:D13)))),SUM(RSQ(B13:B$25,F13:F$25),RSQ(E$6:E13,D$6:D13)),"")</f>
        <v>1.75770281606346</v>
      </c>
      <c r="D35" s="32">
        <f>IF(AND(COUNT(B13:B$25,F13:F$25)&gt;5,COUNT(D$6:D12,E$6:E12)&gt;5,ISNUMBER(SUM(RSQ(B13:B$25,F13:F$25),RSQ(E$6:E12,D$6:D12)))),SUM(RSQ(B13:B$25,F13:F$25),RSQ(E$6:E12,D$6:D12)),"")</f>
        <v>1.7537975045160159</v>
      </c>
      <c r="E35" s="66">
        <f>IF(AND(COUNT(B13:B$25,F13:F$25)&gt;5,COUNT(D$7:D13,E$7:E13)&gt;5,ISNUMBER(SUM(RSQ(B13:B$25,F13:F$25),RSQ(E$7:E13,D$7:D13)))),SUM(RSQ(B13:B$25,F13:F$25),RSQ(E$7:E13,D$7:D13)),"")</f>
        <v>1.7726304646151427</v>
      </c>
      <c r="F35" s="32">
        <f>IF(AND(COUNT(B13:B$25,F13:F$25)&gt;5,COUNT(D$7:D12,E$7:E12)&gt;5,ISNUMBER(SUM(RSQ(B13:B$25,F13:F$25),RSQ(E$7:E12,D$7:D12)))),SUM(RSQ(B13:B$25,F13:F$25),RSQ(E$7:E12,D$7:D12)),"")</f>
        <v>1.771803322830138</v>
      </c>
      <c r="G35" s="66">
        <f>IF(AND(COUNT(B13:B$25,F13:F$25)&gt;5,COUNT(D$8:D13,E$8:E13)&gt;5,ISNUMBER(SUM(RSQ(B13:B$25,F13:F$25),RSQ(E$8:E13,D$8:D13)))),SUM(RSQ(B13:B$25,F13:F$25),RSQ(E$8:E13,D$8:D13)),"")</f>
        <v>1.7791744944424506</v>
      </c>
      <c r="H35" s="32">
        <f>IF(AND(COUNT(B13:B$25,F13:F$25)&gt;5,COUNT(D$8:D12,E$8:E12)&gt;5,ISNUMBER(SUM(RSQ(B13:B$25,F13:F$25),RSQ(E$8:E12,D$8:D12)))),SUM(RSQ(B13:B$25,F13:F$25),RSQ(E$8:E12,D$8:D12)),"")</f>
        <v>1.7781310545767273</v>
      </c>
      <c r="I35" s="66">
        <f>IF(AND(COUNT(B13:B$25,F13:F$25)&gt;5,COUNT(D$9:D13,E$9:E13)&gt;5,ISNUMBER(SUM(RSQ(B13:B$25,F13:F$25),RSQ(E$9:E13,D$9:D13)))),SUM(RSQ(B13:B$25,F13:F$25),RSQ(E$9:E13,D$9:D13)),"")</f>
        <v>1.78056298096264</v>
      </c>
      <c r="J35" s="67">
        <f>IF(AND(COUNT(B13:B$25,F13:F$25)&gt;5,COUNT(D$9:D12,E$9:E12)&gt;5,ISNUMBER(SUM(RSQ(B13:B$25,F13:F$25),RSQ(E$9:E12,D$9:D12)))),SUM(RSQ(B13:B$25,F13:F$25),RSQ(E$9:E12,D$9:D12)),"")</f>
        <v>1.7759457488821384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1.8231088271243501</v>
      </c>
      <c r="B36" s="41">
        <f>IF(AND(COUNT(B14:B$25,F14:F$25)&gt;5,COUNT(D$5:D13,E$5:E13)&gt;5,ISNUMBER(SUM(RSQ(B14:B$25,F14:F$25),RSQ(E$5:E13,D$5:D13)))),SUM(RSQ(B14:B$25,F14:F$25),RSQ(E$5:E13,D$5:D13)),"")</f>
        <v>1.7929616736334475</v>
      </c>
      <c r="C36" s="66">
        <f>IF(AND(COUNT(B14:B$25,F14:F$25)&gt;5,COUNT(D$6:D14,E$6:E14)&gt;5,ISNUMBER(SUM(RSQ(B14:B$25,F14:F$25),RSQ(E$6:E14,D$6:D14)))),SUM(RSQ(B14:B$25,F14:F$25),RSQ(E$6:E14,D$6:D14)),"")</f>
        <v>1.8420029255571713</v>
      </c>
      <c r="D36" s="32">
        <f>IF(AND(COUNT(B14:B$25,F14:F$25)&gt;5,COUNT(D$6:D13,E$6:E13)&gt;5,ISNUMBER(SUM(RSQ(B14:B$25,F14:F$25),RSQ(E$6:E13,D$6:D13)))),SUM(RSQ(B14:B$25,F14:F$25),RSQ(E$6:E13,D$6:D13)),"")</f>
        <v>1.8307147489613158</v>
      </c>
      <c r="E36" s="66">
        <f>IF(AND(COUNT(B14:B$25,F14:F$25)&gt;5,COUNT(D$7:D14,E$7:E14)&gt;5,ISNUMBER(SUM(RSQ(B14:B$25,F14:F$25),RSQ(E$7:E14,D$7:D14)))),SUM(RSQ(B14:B$25,F14:F$25),RSQ(E$7:E14,D$7:D14)),"")</f>
        <v>1.8454620350582946</v>
      </c>
      <c r="F36" s="32">
        <f>IF(AND(COUNT(B14:B$25,F14:F$25)&gt;5,COUNT(D$7:D13,E$7:E13)&gt;5,ISNUMBER(SUM(RSQ(B14:B$25,F14:F$25),RSQ(E$7:E13,D$7:D13)))),SUM(RSQ(B14:B$25,F14:F$25),RSQ(E$7:E13,D$7:D13)),"")</f>
        <v>1.8456423975129985</v>
      </c>
      <c r="G36" s="66">
        <f>IF(AND(COUNT(B14:B$25,F14:F$25)&gt;5,COUNT(D$8:D14,E$8:E14)&gt;5,ISNUMBER(SUM(RSQ(B14:B$25,F14:F$25),RSQ(E$8:E14,D$8:D14)))),SUM(RSQ(B14:B$25,F14:F$25),RSQ(E$8:E14,D$8:D14)),"")</f>
        <v>1.8425581108814006</v>
      </c>
      <c r="H36" s="32">
        <f>IF(AND(COUNT(B14:B$25,F14:F$25)&gt;5,COUNT(D$8:D13,E$8:E13)&gt;5,ISNUMBER(SUM(RSQ(B14:B$25,F14:F$25),RSQ(E$8:E13,D$8:D13)))),SUM(RSQ(B14:B$25,F14:F$25),RSQ(E$8:E13,D$8:D13)),"")</f>
        <v>1.8521864273403064</v>
      </c>
      <c r="I36" s="66">
        <f>IF(AND(COUNT(B14:B$25,F14:F$25)&gt;5,COUNT(D$9:D14,E$9:E14)&gt;5,ISNUMBER(SUM(RSQ(B14:B$25,F14:F$25),RSQ(E$9:E14,D$9:D14)))),SUM(RSQ(B14:B$25,F14:F$25),RSQ(E$9:E14,D$9:D14)),"")</f>
        <v>1.8359974085971098</v>
      </c>
      <c r="J36" s="67">
        <f>IF(AND(COUNT(B14:B$25,F14:F$25)&gt;5,COUNT(D$9:D13,E$9:E13)&gt;5,ISNUMBER(SUM(RSQ(B14:B$25,F14:F$25),RSQ(E$9:E13,D$9:D13)))),SUM(RSQ(B14:B$25,F14:F$25),RSQ(E$9:E13,D$9:D13)),"")</f>
        <v>1.8535749138604958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>IF(AND(COUNT(B15:B$25,F15:F$25)&gt;5,COUNT(D$5:D15,E$5:E15)&gt;5,ISNUMBER(SUM(RSQ(B15:B$25,F15:F$25),RSQ(E$5:E15,D$5:D15)))),SUM(RSQ(B15:B$25,F15:F$25),RSQ(E$5:E15,D$5:D15)),"")</f>
        <v>1.8340022037371604</v>
      </c>
      <c r="B37" s="32">
        <f>IF(AND(COUNT(B15:B$25,F15:F$25)&gt;5,COUNT(D$5:D14,E$5:E14)&gt;5,ISNUMBER(SUM(RSQ(B15:B$25,F15:F$25),RSQ(E$5:E14,D$5:D14)))),SUM(RSQ(B15:B$25,F15:F$25),RSQ(E$5:E14,D$5:D14)),"")</f>
        <v>1.8234323760172095</v>
      </c>
      <c r="C37" s="66">
        <f>IF(AND(COUNT(B15:B$25,F15:F$25)&gt;5,COUNT(D$6:D15,E$6:E15)&gt;5,ISNUMBER(SUM(RSQ(B15:B$25,F15:F$25),RSQ(E$6:E15,D$6:D15)))),SUM(RSQ(B15:B$25,F15:F$25),RSQ(E$6:E15,D$6:D15)),"")</f>
        <v>1.8430804565636654</v>
      </c>
      <c r="D37" s="32">
        <f>IF(AND(COUNT(B15:B$25,F15:F$25)&gt;5,COUNT(D$6:D14,E$6:E14)&gt;5,ISNUMBER(SUM(RSQ(B15:B$25,F15:F$25),RSQ(E$6:E14,D$6:D14)))),SUM(RSQ(B15:B$25,F15:F$25),RSQ(E$6:E14,D$6:D14)),"")</f>
        <v>1.8423264744500307</v>
      </c>
      <c r="E37" s="66">
        <f>IF(AND(COUNT(B15:B$25,F15:F$25)&gt;5,COUNT(D$7:D15,E$7:E15)&gt;5,ISNUMBER(SUM(RSQ(B15:B$25,F15:F$25),RSQ(E$7:E15,D$7:D15)))),SUM(RSQ(B15:B$25,F15:F$25),RSQ(E$7:E15,D$7:D15)),"")</f>
        <v>1.8422447297805076</v>
      </c>
      <c r="F37" s="32">
        <f>IF(AND(COUNT(B15:B$25,F15:F$25)&gt;5,COUNT(D$7:D14,E$7:E14)&gt;5,ISNUMBER(SUM(RSQ(B15:B$25,F15:F$25),RSQ(E$7:E14,D$7:D14)))),SUM(RSQ(B15:B$25,F15:F$25),RSQ(E$7:E14,D$7:D14)),"")</f>
        <v>1.8457855839511541</v>
      </c>
      <c r="G37" s="66">
        <f>IF(AND(COUNT(B15:B$25,F15:F$25)&gt;5,COUNT(D$8:D15,E$8:E15)&gt;5,ISNUMBER(SUM(RSQ(B15:B$25,F15:F$25),RSQ(E$8:E15,D$8:D15)))),SUM(RSQ(B15:B$25,F15:F$25),RSQ(E$8:E15,D$8:D15)),"")</f>
        <v>1.837671518552386</v>
      </c>
      <c r="H37" s="32">
        <f>IF(AND(COUNT(B15:B$25,F15:F$25)&gt;5,COUNT(D$8:D14,E$8:E14)&gt;5,ISNUMBER(SUM(RSQ(B15:B$25,F15:F$25),RSQ(E$8:E14,D$8:D14)))),SUM(RSQ(B15:B$25,F15:F$25),RSQ(E$8:E14,D$8:D14)),"")</f>
        <v>1.8428816597742601</v>
      </c>
      <c r="I37" s="66">
        <f>IF(AND(COUNT(B15:B$25,F15:F$25)&gt;5,COUNT(D$9:D15,E$9:E15)&gt;5,ISNUMBER(SUM(RSQ(B15:B$25,F15:F$25),RSQ(E$9:E15,D$9:D15)))),SUM(RSQ(B15:B$25,F15:F$25),RSQ(E$9:E15,D$9:D15)),"")</f>
        <v>1.8319460892308399</v>
      </c>
      <c r="J37" s="67">
        <f>IF(AND(COUNT(B15:B$25,F15:F$25)&gt;5,COUNT(D$9:D14,E$9:E14)&gt;5,ISNUMBER(SUM(RSQ(B15:B$25,F15:F$25),RSQ(E$9:E14,D$9:D14)))),SUM(RSQ(B15:B$25,F15:F$25),RSQ(E$9:E14,D$9:D14)),"")</f>
        <v>1.8363209574899693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>IF(AND(COUNT(B16:B$25,F16:F$25)&gt;5,COUNT(D$5:D16,E$5:E16)&gt;5,ISNUMBER(SUM(RSQ(B16:B$25,F16:F$25),RSQ(E$5:E16,D$5:D16)))),SUM(RSQ(B16:B$25,F16:F$25),RSQ(E$5:E16,D$5:D16)),"")</f>
        <v>1.8264280912076867</v>
      </c>
      <c r="B38" s="41">
        <f>IF(AND(COUNT(B16:B$25,F16:F$25)&gt;5,COUNT(D$5:D15,E$5:E15)&gt;5,ISNUMBER(SUM(RSQ(B16:B$25,F16:F$25),RSQ(E$5:E15,D$5:D15)))),SUM(RSQ(B16:B$25,F16:F$25),RSQ(E$5:E15,D$5:D15)),"")</f>
        <v>1.8308964220996038</v>
      </c>
      <c r="C38" s="66">
        <f>IF(AND(COUNT(B16:B$25,F16:F$25)&gt;5,COUNT(D$6:D16,E$6:E16)&gt;5,ISNUMBER(SUM(RSQ(B16:B$25,F16:F$25),RSQ(E$6:E16,D$6:D16)))),SUM(RSQ(B16:B$25,F16:F$25),RSQ(E$6:E16,D$6:D16)),"")</f>
        <v>1.8266179834416785</v>
      </c>
      <c r="D38" s="32">
        <f>IF(AND(COUNT(B16:B$25,F16:F$25)&gt;5,COUNT(D$6:D15,E$6:E15)&gt;5,ISNUMBER(SUM(RSQ(B16:B$25,F16:F$25),RSQ(E$6:E15,D$6:D15)))),SUM(RSQ(B16:B$25,F16:F$25),RSQ(E$6:E15,D$6:D15)),"")</f>
        <v>1.8399746749261088</v>
      </c>
      <c r="E38" s="66">
        <f>IF(AND(COUNT(B16:B$25,F16:F$25)&gt;5,COUNT(D$7:D16,E$7:E16)&gt;5,ISNUMBER(SUM(RSQ(B16:B$25,F16:F$25),RSQ(E$7:E16,D$7:D16)))),SUM(RSQ(B16:B$25,F16:F$25),RSQ(E$7:E16,D$7:D16)),"")</f>
        <v>1.8216037618372125</v>
      </c>
      <c r="F38" s="32">
        <f>IF(AND(COUNT(B16:B$25,F16:F$25)&gt;5,COUNT(D$7:D15,E$7:E15)&gt;5,ISNUMBER(SUM(RSQ(B16:B$25,F16:F$25),RSQ(E$7:E15,D$7:D15)))),SUM(RSQ(B16:B$25,F16:F$25),RSQ(E$7:E15,D$7:D15)),"")</f>
        <v>1.839138948142951</v>
      </c>
      <c r="G38" s="66">
        <f>IF(AND(COUNT(B16:B$25,F16:F$25)&gt;5,COUNT(D$8:D16,E$8:E16)&gt;5,ISNUMBER(SUM(RSQ(B16:B$25,F16:F$25),RSQ(E$8:E16,D$8:D16)))),SUM(RSQ(B16:B$25,F16:F$25),RSQ(E$8:E16,D$8:D16)),"")</f>
        <v>1.8150647711485277</v>
      </c>
      <c r="H38" s="32">
        <f>IF(AND(COUNT(B16:B$25,F16:F$25)&gt;5,COUNT(D$8:D15,E$8:E15)&gt;5,ISNUMBER(SUM(RSQ(B16:B$25,F16:F$25),RSQ(E$8:E15,D$8:D15)))),SUM(RSQ(B16:B$25,F16:F$25),RSQ(E$8:E15,D$8:D15)),"")</f>
        <v>1.8345657369148294</v>
      </c>
      <c r="I38" s="66">
        <f>IF(AND(COUNT(B16:B$25,F16:F$25)&gt;5,COUNT(D$9:D16,E$9:E16)&gt;5,ISNUMBER(SUM(RSQ(B16:B$25,F16:F$25),RSQ(E$9:E16,D$9:D16)))),SUM(RSQ(B16:B$25,F16:F$25),RSQ(E$9:E16,D$9:D16)),"")</f>
        <v>1.809340454594182</v>
      </c>
      <c r="J38" s="67">
        <f>IF(AND(COUNT(B16:B$25,F16:F$25)&gt;5,COUNT(D$9:D15,E$9:E15)&gt;5,ISNUMBER(SUM(RSQ(B16:B$25,F16:F$25),RSQ(E$9:E15,D$9:D15)))),SUM(RSQ(B16:B$25,F16:F$25),RSQ(E$9:E15,D$9:D15)),"")</f>
        <v>1.8288403075932833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>
        <f>IF(AND(COUNT(B17:B$25,F17:F$25)&gt;5,COUNT(D$5:D17,E$5:E17)&gt;5,ISNUMBER(SUM(RSQ(B17:B$25,F17:F$25),RSQ(E$5:E17,D$5:D17)))),SUM(RSQ(B17:B$25,F17:F$25),RSQ(E$5:E17,D$5:D17)),"")</f>
        <v>1.8460127473139476</v>
      </c>
      <c r="B39" s="32">
        <f>IF(AND(COUNT(B17:B$25,F17:F$25)&gt;5,COUNT(D$5:D16,E$5:E16)&gt;5,ISNUMBER(SUM(RSQ(B17:B$25,F17:F$25),RSQ(E$5:E16,D$5:D16)))),SUM(RSQ(B17:B$25,F17:F$25),RSQ(E$5:E16,D$5:D16)),"")</f>
        <v>1.8606901003649492</v>
      </c>
      <c r="C39" s="66">
        <f>IF(AND(COUNT(B17:B$25,F17:F$25)&gt;5,COUNT(D$6:D17,E$6:E17)&gt;5,ISNUMBER(SUM(RSQ(B17:B$25,F17:F$25),RSQ(E$6:E17,D$6:D17)))),SUM(RSQ(B17:B$25,F17:F$25),RSQ(E$6:E17,D$6:D17)),"")</f>
        <v>1.8408770664972884</v>
      </c>
      <c r="D39" s="32">
        <f>IF(AND(COUNT(B17:B$25,F17:F$25)&gt;5,COUNT(D$6:D16,E$6:E16)&gt;5,ISNUMBER(SUM(RSQ(B17:B$25,F17:F$25),RSQ(E$6:E16,D$6:D16)))),SUM(RSQ(B17:B$25,F17:F$25),RSQ(E$6:E16,D$6:D16)),"")</f>
        <v>1.860879992598941</v>
      </c>
      <c r="E39" s="66">
        <f>IF(AND(COUNT(B17:B$25,F17:F$25)&gt;5,COUNT(D$7:D17,E$7:E17)&gt;5,ISNUMBER(SUM(RSQ(B17:B$25,F17:F$25),RSQ(E$7:E17,D$7:D17)))),SUM(RSQ(B17:B$25,F17:F$25),RSQ(E$7:E17,D$7:D17)),"")</f>
        <v>1.8343933783950512</v>
      </c>
      <c r="F39" s="32">
        <f>IF(AND(COUNT(B17:B$25,F17:F$25)&gt;5,COUNT(D$7:D16,E$7:E16)&gt;5,ISNUMBER(SUM(RSQ(B17:B$25,F17:F$25),RSQ(E$7:E16,D$7:D16)))),SUM(RSQ(B17:B$25,F17:F$25),RSQ(E$7:E16,D$7:D16)),"")</f>
        <v>1.855865770994475</v>
      </c>
      <c r="G39" s="66">
        <f>IF(AND(COUNT(B17:B$25,F17:F$25)&gt;5,COUNT(D$8:D17,E$8:E17)&gt;5,ISNUMBER(SUM(RSQ(B17:B$25,F17:F$25),RSQ(E$8:E17,D$8:D17)))),SUM(RSQ(B17:B$25,F17:F$25),RSQ(E$8:E17,D$8:D17)),"")</f>
        <v>1.828645756942775</v>
      </c>
      <c r="H39" s="32">
        <f>IF(AND(COUNT(B17:B$25,F17:F$25)&gt;5,COUNT(D$8:D16,E$8:E16)&gt;5,ISNUMBER(SUM(RSQ(B17:B$25,F17:F$25),RSQ(E$8:E16,D$8:D16)))),SUM(RSQ(B17:B$25,F17:F$25),RSQ(E$8:E16,D$8:D16)),"")</f>
        <v>1.8493267803057902</v>
      </c>
      <c r="I39" s="66">
        <f>IF(AND(COUNT(B17:B$25,F17:F$25)&gt;5,COUNT(D$9:D17,E$9:E17)&gt;5,ISNUMBER(SUM(RSQ(B17:B$25,F17:F$25),RSQ(E$9:E17,D$9:D17)))),SUM(RSQ(B17:B$25,F17:F$25),RSQ(E$9:E17,D$9:D17)),"")</f>
        <v>1.8256861096015777</v>
      </c>
      <c r="J39" s="67">
        <f>IF(AND(COUNT(B17:B$25,F17:F$25)&gt;5,COUNT(D$9:D16,E$9:E16)&gt;5,ISNUMBER(SUM(RSQ(B17:B$25,F17:F$25),RSQ(E$9:E16,D$9:D16)))),SUM(RSQ(B17:B$25,F17:F$25),RSQ(E$9:E16,D$9:D16)),"")</f>
        <v>1.8436024637514445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>
        <f>IF(AND(COUNT(B18:B$25,F18:F$25)&gt;5,COUNT(D$5:D18,E$5:E18)&gt;5,ISNUMBER(SUM(RSQ(B18:B$25,F18:F$25),RSQ(E$5:E18,D$5:D18)))),SUM(RSQ(B18:B$25,F18:F$25),RSQ(E$5:E18,D$5:D18)),"")</f>
        <v>1.904796107723687</v>
      </c>
      <c r="B40" s="41">
        <f>IF(AND(COUNT(B18:B$25,F18:F$25)&gt;5,COUNT(D$5:D17,E$5:E17)&gt;5,ISNUMBER(SUM(RSQ(B18:B$25,F18:F$25),RSQ(E$5:E17,D$5:D17)))),SUM(RSQ(B18:B$25,F18:F$25),RSQ(E$5:E17,D$5:D17)),"")</f>
        <v>1.9334182538381959</v>
      </c>
      <c r="C40" s="66">
        <f>IF(AND(COUNT(B18:B$25,F18:F$25)&gt;5,COUNT(D$6:D18,E$6:E18)&gt;5,ISNUMBER(SUM(RSQ(B18:B$25,F18:F$25),RSQ(E$6:E18,D$6:D18)))),SUM(RSQ(B18:B$25,F18:F$25),RSQ(E$6:E18,D$6:D18)),"")</f>
        <v>1.8971886837121525</v>
      </c>
      <c r="D40" s="32">
        <f>IF(AND(COUNT(B18:B$25,F18:F$25)&gt;5,COUNT(D$6:D17,E$6:E17)&gt;5,ISNUMBER(SUM(RSQ(B18:B$25,F18:F$25),RSQ(E$6:E17,D$6:D17)))),SUM(RSQ(B18:B$25,F18:F$25),RSQ(E$6:E17,D$6:D17)),"")</f>
        <v>1.9282825730215367</v>
      </c>
      <c r="E40" s="66">
        <f>IF(AND(COUNT(B18:B$25,F18:F$25)&gt;5,COUNT(D$7:D18,E$7:E18)&gt;5,ISNUMBER(SUM(RSQ(B18:B$25,F18:F$25),RSQ(E$7:E18,D$7:D18)))),SUM(RSQ(B18:B$25,F18:F$25),RSQ(E$7:E18,D$7:D18)),"")</f>
        <v>1.8906628048182379</v>
      </c>
      <c r="F40" s="32">
        <f>IF(AND(COUNT(B18:B$25,F18:F$25)&gt;5,COUNT(D$7:D17,E$7:E17)&gt;5,ISNUMBER(SUM(RSQ(B18:B$25,F18:F$25),RSQ(E$7:E17,D$7:D17)))),SUM(RSQ(B18:B$25,F18:F$25),RSQ(E$7:E17,D$7:D17)),"")</f>
        <v>1.9217988849192995</v>
      </c>
      <c r="G40" s="66">
        <f>IF(AND(COUNT(B18:B$25,F18:F$25)&gt;5,COUNT(D$8:D18,E$8:E18)&gt;5,ISNUMBER(SUM(RSQ(B18:B$25,F18:F$25),RSQ(E$8:E18,D$8:D18)))),SUM(RSQ(B18:B$25,F18:F$25),RSQ(E$8:E18,D$8:D18)),"")</f>
        <v>1.8863610816702954</v>
      </c>
      <c r="H40" s="32">
        <f>IF(AND(COUNT(B18:B$25,F18:F$25)&gt;5,COUNT(D$8:D17,E$8:E17)&gt;5,ISNUMBER(SUM(RSQ(B18:B$25,F18:F$25),RSQ(E$8:E17,D$8:D17)))),SUM(RSQ(B18:B$25,F18:F$25),RSQ(E$8:E17,D$8:D17)),"")</f>
        <v>1.9160512634670233</v>
      </c>
      <c r="I40" s="66">
        <f>IF(AND(COUNT(B18:B$25,F18:F$25)&gt;5,COUNT(D$9:D18,E$9:E18)&gt;5,ISNUMBER(SUM(RSQ(B18:B$25,F18:F$25),RSQ(E$9:E18,D$9:D18)))),SUM(RSQ(B18:B$25,F18:F$25),RSQ(E$9:E18,D$9:D18)),"")</f>
        <v>1.8858952343741802</v>
      </c>
      <c r="J40" s="67">
        <f>IF(AND(COUNT(B18:B$25,F18:F$25)&gt;5,COUNT(D$9:D17,E$9:E17)&gt;5,ISNUMBER(SUM(RSQ(B18:B$25,F18:F$25),RSQ(E$9:E17,D$9:D17)))),SUM(RSQ(B18:B$25,F18:F$25),RSQ(E$9:E17,D$9:D17)),"")</f>
        <v>1.913091616125826</v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zoomScalePageLayoutView="70" workbookViewId="0">
      <selection activeCell="R6" sqref="R6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74</v>
      </c>
      <c r="B3" s="9">
        <v>0.43049999999999999</v>
      </c>
      <c r="C3" s="10">
        <v>4.0000000000000001E-3</v>
      </c>
      <c r="D3" s="11">
        <v>2</v>
      </c>
      <c r="E3" s="12">
        <f>$L$7/$B$3</f>
        <v>1.1338406310157425</v>
      </c>
      <c r="F3" s="13">
        <f>(100-(-R7/R6))/100</f>
        <v>0.55248947298625506</v>
      </c>
      <c r="G3" s="13">
        <f>-1/R7</f>
        <v>-2.2397397168945754</v>
      </c>
      <c r="H3" s="13">
        <f>L29</f>
        <v>-2.7647215053311101</v>
      </c>
      <c r="I3" s="13">
        <f>R29</f>
        <v>0.9109078445961688</v>
      </c>
      <c r="J3" s="14">
        <f>(I3-F3)/(1-F3)</f>
        <v>0.80091606783342817</v>
      </c>
      <c r="K3" s="13">
        <f>R28</f>
        <v>25.030669468168995</v>
      </c>
      <c r="L3" s="13">
        <f>K3*(1-F3)</f>
        <v>11.201488085207162</v>
      </c>
      <c r="M3" s="73">
        <f>STDEV(G8:G12)/STDEV(E8:E12)</f>
        <v>3.2266509245458541E-2</v>
      </c>
      <c r="N3" s="15">
        <f>M3*E3</f>
        <v>3.6585079203545999E-2</v>
      </c>
      <c r="O3" s="14">
        <f>M3*L7/C3</f>
        <v>3.9374691492816383</v>
      </c>
      <c r="P3" s="12">
        <f>(1-I3)*E3</f>
        <v>0.10101630570163256</v>
      </c>
      <c r="Q3" s="13">
        <f>(1-I3)*L7/C3</f>
        <v>10.871879901138202</v>
      </c>
      <c r="R3" s="10">
        <f>((-0.01*D3+L6*L7)/L6-I3*L7)/B3</f>
        <v>0.10028460411756167</v>
      </c>
      <c r="S3" s="13">
        <f>((-0.01*D3+L6*L7)/L6-I3*L7)/C3</f>
        <v>10.793130518152575</v>
      </c>
      <c r="T3" s="73">
        <f>STDEV(G13:G16)/STDEV(E13:E16)</f>
        <v>8.7929204400969671E-2</v>
      </c>
      <c r="U3" s="10">
        <f>T3*E3</f>
        <v>9.969770460270766E-2</v>
      </c>
      <c r="V3" s="14">
        <f>T3*L7/C3</f>
        <v>10.72996545786641</v>
      </c>
      <c r="W3" s="12">
        <f>-G3*L7*(1-F3)/293.15/8.3144621/B3*1000</f>
        <v>0.46626065187250115</v>
      </c>
      <c r="X3" s="81"/>
      <c r="Y3" s="82"/>
      <c r="Z3" s="16"/>
      <c r="AA3" s="7">
        <f>L7*M3/(C3*18.01528)</f>
        <v>0.21856275058070915</v>
      </c>
      <c r="AB3" s="7">
        <f>L7*T3/(C3*18.01528)</f>
        <v>0.59560359083324876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7.0249999999999924E-2</v>
      </c>
      <c r="B5" s="37">
        <v>20</v>
      </c>
      <c r="C5" s="36">
        <f t="shared" ref="C5:C25" si="0">IF(OR(ISBLANK(A5),J5="x"),"",-(A5-1))</f>
        <v>0.92975000000000008</v>
      </c>
      <c r="D5" s="38">
        <f t="shared" ref="D5:D25" si="1">IF(OR(ISBLANK(A5),J5="x"),"",-(A5-1)-$B$3)</f>
        <v>0.49925000000000008</v>
      </c>
      <c r="E5" s="39">
        <f t="shared" ref="E5:E25" si="2">IF(OR(ISBLANK(A5),J5="x"),"",-1/B5)</f>
        <v>-0.05</v>
      </c>
      <c r="F5" s="38">
        <f t="shared" ref="F5:F25" si="3">IF(OR(ISBLANK(A5),J5="x"),"",1-(D5/$L$7))</f>
        <v>-2.2805140183393968E-2</v>
      </c>
      <c r="G5" s="38">
        <f>IF(OR(ISBLANK(A5),J5="x"),"",-(F5-1))</f>
        <v>1.022805140183394</v>
      </c>
      <c r="H5" s="74">
        <f t="shared" ref="H5:H25" si="4">IF(OR(ISBLANK(A5),J5="x"),"",-1/($R$7+$R$6*F5*100))</f>
        <v>-2.1311369596815437</v>
      </c>
      <c r="I5" s="74">
        <f>IF(OR(ISBLANK(A5),J5="x"),"",E5-H5)</f>
        <v>2.0811369596815439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7.5050000000000061E-2</v>
      </c>
      <c r="B6" s="37">
        <v>10</v>
      </c>
      <c r="C6" s="36">
        <f t="shared" si="0"/>
        <v>0.92494999999999994</v>
      </c>
      <c r="D6" s="38">
        <f t="shared" si="1"/>
        <v>0.49444999999999995</v>
      </c>
      <c r="E6" s="39">
        <f t="shared" si="2"/>
        <v>-0.1</v>
      </c>
      <c r="F6" s="38">
        <f t="shared" si="3"/>
        <v>-1.2971460317834804E-2</v>
      </c>
      <c r="G6" s="38">
        <f t="shared" ref="G6:G25" si="5">IF(OR(ISBLANK(A6),J6="x"),"",-(F6-1))</f>
        <v>1.0129714603178348</v>
      </c>
      <c r="H6" s="74">
        <f t="shared" si="4"/>
        <v>-2.1766477922172771</v>
      </c>
      <c r="I6" s="74">
        <f t="shared" ref="I6:I25" si="6">IF(OR(ISBLANK(A6),J6="x"),"",E6-H6)</f>
        <v>2.076647792217277</v>
      </c>
      <c r="J6" s="25"/>
      <c r="K6" s="75"/>
      <c r="L6" s="31">
        <f>STDEV(E8:E12)/STDEV(D8:D12)</f>
        <v>63.492560962823269</v>
      </c>
      <c r="M6" s="30" t="s">
        <v>50</v>
      </c>
      <c r="N6" s="7"/>
      <c r="O6" s="32"/>
      <c r="P6" s="33"/>
      <c r="Q6" s="21"/>
      <c r="R6" s="34">
        <f>-STDEV(B13:B16)/STDEV(F13:F16)/100</f>
        <v>-9.9769820938251479E-3</v>
      </c>
      <c r="S6" s="7" t="s">
        <v>50</v>
      </c>
      <c r="U6" s="7"/>
    </row>
    <row r="7" spans="1:28" ht="17.25" customHeight="1">
      <c r="A7" s="92">
        <v>7.9699999999999993E-2</v>
      </c>
      <c r="B7" s="93">
        <v>5.2631578947368425</v>
      </c>
      <c r="C7" s="92">
        <f t="shared" si="0"/>
        <v>0.92030000000000001</v>
      </c>
      <c r="D7" s="94">
        <f t="shared" si="1"/>
        <v>0.48980000000000001</v>
      </c>
      <c r="E7" s="95">
        <f t="shared" si="2"/>
        <v>-0.18999999999999997</v>
      </c>
      <c r="F7" s="94">
        <f t="shared" si="3"/>
        <v>-3.4450829480747736E-3</v>
      </c>
      <c r="G7" s="94">
        <f t="shared" si="5"/>
        <v>1.0034450829480748</v>
      </c>
      <c r="H7" s="96">
        <f t="shared" si="4"/>
        <v>-2.2226291877508033</v>
      </c>
      <c r="I7" s="96">
        <f t="shared" si="6"/>
        <v>2.0326291877508034</v>
      </c>
      <c r="J7" s="25"/>
      <c r="K7" s="72"/>
      <c r="L7" s="34">
        <f>AVERAGE(D8:D12)-(1/L6)*AVERAGE(E8:E12)</f>
        <v>0.48811839165227711</v>
      </c>
      <c r="M7" s="33" t="s">
        <v>51</v>
      </c>
      <c r="N7" s="7"/>
      <c r="O7" s="21"/>
      <c r="P7" s="7"/>
      <c r="Q7" s="21"/>
      <c r="R7" s="34">
        <f>AVERAGE(B13:B16)-R6*AVERAGE(F13:F16)*100</f>
        <v>0.44648045148143883</v>
      </c>
      <c r="S7" s="21" t="s">
        <v>71</v>
      </c>
      <c r="U7" s="21"/>
    </row>
    <row r="8" spans="1:28" ht="17.25" customHeight="1">
      <c r="A8" s="36">
        <v>8.329999999999993E-2</v>
      </c>
      <c r="B8" s="37">
        <v>3.7037037037037033</v>
      </c>
      <c r="C8" s="36">
        <f t="shared" si="0"/>
        <v>0.91670000000000007</v>
      </c>
      <c r="D8" s="38">
        <f t="shared" si="1"/>
        <v>0.48620000000000008</v>
      </c>
      <c r="E8" s="39">
        <f t="shared" si="2"/>
        <v>-0.27</v>
      </c>
      <c r="F8" s="38">
        <f t="shared" si="3"/>
        <v>3.9301769510943219E-3</v>
      </c>
      <c r="G8" s="38">
        <f t="shared" si="5"/>
        <v>0.99606982304890568</v>
      </c>
      <c r="H8" s="71">
        <f t="shared" si="4"/>
        <v>-2.2595840887441092</v>
      </c>
      <c r="I8" s="71">
        <f t="shared" si="6"/>
        <v>1.9895840887441092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8.6999999999999966E-2</v>
      </c>
      <c r="B9" s="37">
        <v>2.5641025641025639</v>
      </c>
      <c r="C9" s="36">
        <f t="shared" si="0"/>
        <v>0.91300000000000003</v>
      </c>
      <c r="D9" s="38">
        <f t="shared" si="1"/>
        <v>0.48250000000000004</v>
      </c>
      <c r="E9" s="39">
        <f t="shared" si="2"/>
        <v>-0.39</v>
      </c>
      <c r="F9" s="38">
        <f t="shared" si="3"/>
        <v>1.1510305180796099E-2</v>
      </c>
      <c r="G9" s="38">
        <f t="shared" si="5"/>
        <v>0.9884896948192039</v>
      </c>
      <c r="H9" s="71">
        <f t="shared" si="4"/>
        <v>-2.2988683282485485</v>
      </c>
      <c r="I9" s="71">
        <f t="shared" si="6"/>
        <v>1.9088683282485484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9.155000000000002E-2</v>
      </c>
      <c r="B10" s="40">
        <v>1.7543859649122808</v>
      </c>
      <c r="C10" s="32">
        <f t="shared" si="0"/>
        <v>0.90844999999999998</v>
      </c>
      <c r="D10" s="41">
        <f t="shared" si="1"/>
        <v>0.47794999999999999</v>
      </c>
      <c r="E10" s="42">
        <f t="shared" si="2"/>
        <v>-0.56999999999999995</v>
      </c>
      <c r="F10" s="41">
        <f t="shared" si="3"/>
        <v>2.0831814220023892E-2</v>
      </c>
      <c r="G10" s="41">
        <f t="shared" si="5"/>
        <v>0.97916818577997611</v>
      </c>
      <c r="H10" s="71">
        <f t="shared" si="4"/>
        <v>-2.3490909460150999</v>
      </c>
      <c r="I10" s="71">
        <f t="shared" si="6"/>
        <v>1.7790909460151001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9.8650000000000015E-2</v>
      </c>
      <c r="B11" s="40">
        <v>1.1111111111111112</v>
      </c>
      <c r="C11" s="32">
        <f t="shared" si="0"/>
        <v>0.90134999999999998</v>
      </c>
      <c r="D11" s="41">
        <f t="shared" si="1"/>
        <v>0.47084999999999999</v>
      </c>
      <c r="E11" s="42">
        <f t="shared" si="2"/>
        <v>-0.89999999999999991</v>
      </c>
      <c r="F11" s="41">
        <f t="shared" si="3"/>
        <v>3.5377465687829845E-2</v>
      </c>
      <c r="G11" s="41">
        <f t="shared" si="5"/>
        <v>0.96462253431217015</v>
      </c>
      <c r="H11" s="27">
        <f t="shared" si="4"/>
        <v>-2.4319987769398637</v>
      </c>
      <c r="I11" s="27">
        <f t="shared" si="6"/>
        <v>1.5319987769398637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43">
        <v>0.11555000000000004</v>
      </c>
      <c r="B12" s="89">
        <v>0.44247787610619471</v>
      </c>
      <c r="C12" s="43">
        <f t="shared" si="0"/>
        <v>0.88444999999999996</v>
      </c>
      <c r="D12" s="44">
        <f t="shared" si="1"/>
        <v>0.45394999999999996</v>
      </c>
      <c r="E12" s="90">
        <f t="shared" si="2"/>
        <v>-2.2599999999999998</v>
      </c>
      <c r="F12" s="44">
        <f t="shared" si="3"/>
        <v>7.0000213547818602E-2</v>
      </c>
      <c r="G12" s="44">
        <f t="shared" si="5"/>
        <v>0.9299997864521814</v>
      </c>
      <c r="H12" s="91">
        <f t="shared" si="4"/>
        <v>-2.655045611546119</v>
      </c>
      <c r="I12" s="91">
        <f t="shared" si="6"/>
        <v>0.39504561154611917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0.12854999999999994</v>
      </c>
      <c r="B13" s="40">
        <v>0.35714285714285715</v>
      </c>
      <c r="C13" s="32">
        <f t="shared" si="0"/>
        <v>0.87145000000000006</v>
      </c>
      <c r="D13" s="41">
        <f t="shared" si="1"/>
        <v>0.44095000000000006</v>
      </c>
      <c r="E13" s="42">
        <f t="shared" si="2"/>
        <v>-2.8</v>
      </c>
      <c r="F13" s="41">
        <f t="shared" si="3"/>
        <v>9.663309651704044E-2</v>
      </c>
      <c r="G13" s="41">
        <f t="shared" si="5"/>
        <v>0.90336690348295956</v>
      </c>
      <c r="H13" s="27">
        <f t="shared" si="4"/>
        <v>-2.8565733044221013</v>
      </c>
      <c r="I13" s="27">
        <f t="shared" si="6"/>
        <v>5.6573304422101511E-2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0.15074999999999994</v>
      </c>
      <c r="B14" s="40">
        <v>0.29325513196480935</v>
      </c>
      <c r="C14" s="32">
        <f t="shared" si="0"/>
        <v>0.84925000000000006</v>
      </c>
      <c r="D14" s="41">
        <f t="shared" si="1"/>
        <v>0.41875000000000007</v>
      </c>
      <c r="E14" s="42">
        <f t="shared" si="2"/>
        <v>-3.4100000000000006</v>
      </c>
      <c r="F14" s="41">
        <f t="shared" si="3"/>
        <v>0.14211386589525044</v>
      </c>
      <c r="G14" s="41">
        <f t="shared" si="5"/>
        <v>0.85788613410474956</v>
      </c>
      <c r="H14" s="27">
        <f t="shared" si="4"/>
        <v>-3.2819844768774669</v>
      </c>
      <c r="I14" s="27">
        <f t="shared" si="6"/>
        <v>-0.12801552312253373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0.17144999999999999</v>
      </c>
      <c r="B15" s="40">
        <v>0.25641025641025644</v>
      </c>
      <c r="C15" s="32">
        <f t="shared" si="0"/>
        <v>0.82855000000000001</v>
      </c>
      <c r="D15" s="32">
        <f t="shared" si="1"/>
        <v>0.39805000000000001</v>
      </c>
      <c r="E15" s="40">
        <f t="shared" si="2"/>
        <v>-3.8999999999999995</v>
      </c>
      <c r="F15" s="32">
        <f t="shared" si="3"/>
        <v>0.18452161031547343</v>
      </c>
      <c r="G15" s="32">
        <f t="shared" si="5"/>
        <v>0.81547838968452657</v>
      </c>
      <c r="H15" s="35">
        <f t="shared" si="4"/>
        <v>-3.8112142278264116</v>
      </c>
      <c r="I15" s="35">
        <f t="shared" si="6"/>
        <v>-8.8785772173587851E-2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0.1855500000000001</v>
      </c>
      <c r="B16" s="40">
        <v>0.24390243902439027</v>
      </c>
      <c r="C16" s="32">
        <f t="shared" si="0"/>
        <v>0.8144499999999999</v>
      </c>
      <c r="D16" s="41">
        <f t="shared" si="1"/>
        <v>0.3839499999999999</v>
      </c>
      <c r="E16" s="42">
        <f t="shared" si="2"/>
        <v>-4.0999999999999996</v>
      </c>
      <c r="F16" s="41">
        <f t="shared" si="3"/>
        <v>0.21340804492055299</v>
      </c>
      <c r="G16" s="41">
        <f t="shared" si="5"/>
        <v>0.78659195507944701</v>
      </c>
      <c r="H16" s="27">
        <f t="shared" si="4"/>
        <v>-4.2814885691049911</v>
      </c>
      <c r="I16" s="27">
        <f t="shared" si="6"/>
        <v>0.18148856910499145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/>
      <c r="B17" s="40"/>
      <c r="C17" s="32" t="str">
        <f t="shared" si="0"/>
        <v/>
      </c>
      <c r="D17" s="41" t="str">
        <f t="shared" si="1"/>
        <v/>
      </c>
      <c r="E17" s="42" t="str">
        <f t="shared" si="2"/>
        <v/>
      </c>
      <c r="F17" s="41" t="str">
        <f t="shared" si="3"/>
        <v/>
      </c>
      <c r="G17" s="41" t="str">
        <f t="shared" si="5"/>
        <v/>
      </c>
      <c r="H17" s="27" t="str">
        <f t="shared" si="4"/>
        <v/>
      </c>
      <c r="I17" s="27" t="str">
        <f t="shared" si="6"/>
        <v/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1.958209266468669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STDEV(I8:I12)/STDEV(H8:H12)</f>
        <v>4.1577394923578499</v>
      </c>
      <c r="M28" s="30" t="s">
        <v>50</v>
      </c>
      <c r="N28" s="80"/>
      <c r="O28" s="78"/>
      <c r="P28" s="78"/>
      <c r="Q28" s="79"/>
      <c r="R28" s="31">
        <f>STDEV(I8:I12)/STDEV(G8:G12)</f>
        <v>25.030669468168995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1.5393863840718014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1.567347484607049</v>
      </c>
      <c r="I29" s="62">
        <f>IF(AND(COUNT(B7:B$25,F7:F$25)&gt;5,COUNT(D7:D$9,E7:E$9)&gt;5,ISNUMBER(SUM(RSQ(B7:B$25,F7:F$25),RSQ(E7:E$9,D7:D$9)))),SUM(RSQ(B7:B$25,F7:F$25),RSQ(E7:E$9,D7:D$9)),"")</f>
        <v>1.5574826147728669</v>
      </c>
      <c r="J29" s="64">
        <f>IF(AND(COUNT(B7:B$25,F7:F$25)&gt;5,COUNT(D6:D$9,E6:E$9)&gt;5,ISNUMBER(SUM(RSQ(B7:B$25,F7:F$25),RSQ(E6:E$9,D6:D$9)))),SUM(RSQ(B7:B$25,F7:F$25),RSQ(E6:E$9,D6:D$9)),"")</f>
        <v>1.5530167725356572</v>
      </c>
      <c r="K29" s="71"/>
      <c r="L29" s="34">
        <f>AVERAGE(H8:H12)-(1/L28)*AVERAGE(I8:I12)</f>
        <v>-2.7647215053311101</v>
      </c>
      <c r="M29" s="33" t="s">
        <v>68</v>
      </c>
      <c r="N29" s="42"/>
      <c r="O29" s="42"/>
      <c r="P29" s="42"/>
      <c r="Q29" s="42"/>
      <c r="R29" s="34">
        <f>AVERAGE(G8:G12)-(1/R28)*AVERAGE(I8:I12)</f>
        <v>0.9109078445961688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1.5780928806225405</v>
      </c>
      <c r="B30" s="41">
        <f>IF(AND(COUNT(B8:B$25,F8:F$25)&gt;5,COUNT(D$5:D7,E$5:E7)&gt;5,ISNUMBER(SUM(RSQ(B8:B$25,F8:F$25),RSQ(E$5:E7,D$5:D7)))),SUM(RSQ(B8:B$25,F8:F$25),RSQ(E$5:E7,D$5:D7)),"")</f>
        <v>1.5730462626740429</v>
      </c>
      <c r="C30" s="66">
        <f>IF(AND(COUNT(B8:B$25,F8:F$25)&gt;5,COUNT(D$6:D8,E$6:E8)&gt;5,ISNUMBER(SUM(RSQ(B8:B$25,F8:F$25),RSQ(E$6:E8,D$6:D8)))),SUM(RSQ(B8:B$25,F8:F$25),RSQ(E$6:E8,D$6:D8)),"")</f>
        <v>1.6010073632092907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1.5911424933751084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1.5919528123946527</v>
      </c>
      <c r="B31" s="41">
        <f>IF(AND(COUNT(B9:B$25,F9:F$25)&gt;5,COUNT(D$5:D8,E$5:E8)&gt;5,ISNUMBER(SUM(RSQ(B9:B$25,F9:F$25),RSQ(E$5:E8,D$5:D8)))),SUM(RSQ(B9:B$25,F9:F$25),RSQ(E$5:E8,D$5:D8)),"")</f>
        <v>1.6053773310012363</v>
      </c>
      <c r="C31" s="66">
        <f>IF(AND(COUNT(B9:B$25,F9:F$25)&gt;5,COUNT(D$6:D9,E$6:E9)&gt;5,ISNUMBER(SUM(RSQ(B9:B$25,F9:F$25),RSQ(E$6:E9,D$6:D9)))),SUM(RSQ(B9:B$25,F9:F$25),RSQ(E$6:E9,D$6:D9)),"")</f>
        <v>1.6139611015165944</v>
      </c>
      <c r="D31" s="32">
        <f>IF(AND(COUNT(B9:B$25,F9:F$25)&gt;5,COUNT(D$6:D8,E$6:E8)&gt;5,ISNUMBER(SUM(RSQ(B9:B$25,F9:F$25),RSQ(E$6:E8,D$6:D8)))),SUM(RSQ(B9:B$25,F9:F$25),RSQ(E$6:E8,D$6:D8)),"")</f>
        <v>1.6282918135879862</v>
      </c>
      <c r="E31" s="66">
        <f>IF(AND(COUNT(B9:B$25,F9:F$25)&gt;5,COUNT(D$7:D9,E$7:E9)&gt;5,ISNUMBER(SUM(RSQ(B9:B$25,F9:F$25),RSQ(E$7:E9,D$7:D9)))),SUM(RSQ(B9:B$25,F9:F$25),RSQ(E$7:E9,D$7:D9)),"")</f>
        <v>1.6184269437538039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1.582956871048844</v>
      </c>
      <c r="B32" s="41">
        <f>IF(AND(COUNT(B10:B$25,F10:F$25)&gt;5,COUNT(D$5:D9,E$5:E9)&gt;5,ISNUMBER(SUM(RSQ(B10:B$25,F10:F$25),RSQ(E$5:E9,D$5:D9)))),SUM(RSQ(B10:B$25,F10:F$25),RSQ(E$5:E9,D$5:D9)),"")</f>
        <v>1.5959205171571198</v>
      </c>
      <c r="C32" s="66">
        <f>IF(AND(COUNT(B10:B$25,F10:F$25)&gt;5,COUNT(D$6:D10,E$6:E10)&gt;5,ISNUMBER(SUM(RSQ(B10:B$25,F10:F$25),RSQ(E$6:E10,D$6:D10)))),SUM(RSQ(B10:B$25,F10:F$25),RSQ(E$6:E10,D$6:D10)),"")</f>
        <v>1.6070936093151968</v>
      </c>
      <c r="D32" s="32">
        <f>IF(AND(COUNT(B10:B$25,F10:F$25)&gt;5,COUNT(D$6:D9,E$6:E9)&gt;5,ISNUMBER(SUM(RSQ(B10:B$25,F10:F$25),RSQ(E$6:E9,D$6:D9)))),SUM(RSQ(B10:B$25,F10:F$25),RSQ(E$6:E9,D$6:D9)),"")</f>
        <v>1.6179288062790618</v>
      </c>
      <c r="E32" s="66">
        <f>IF(AND(COUNT(B10:B$25,F10:F$25)&gt;5,COUNT(D$7:D10,E$7:E10)&gt;5,ISNUMBER(SUM(RSQ(B10:B$25,F10:F$25),RSQ(E$7:E10,D$7:D10)))),SUM(RSQ(B10:B$25,F10:F$25),RSQ(E$7:E10,D$7:D10)),"")</f>
        <v>1.6190975130867606</v>
      </c>
      <c r="F32" s="32">
        <f>IF(AND(COUNT(B10:B$25,F10:F$25)&gt;5,COUNT(D$7:D9,E$7:E9)&gt;5,ISNUMBER(SUM(RSQ(B10:B$25,F10:F$25),RSQ(E$7:E9,D$7:D9)))),SUM(RSQ(B10:B$25,F10:F$25),RSQ(E$7:E9,D$7:D9)),"")</f>
        <v>1.6223946485162712</v>
      </c>
      <c r="G32" s="66">
        <f>IF(AND(COUNT(B10:B$25,F10:F$25)&gt;5,COUNT(D$8:D10,E$8:E10)&gt;5,ISNUMBER(SUM(RSQ(B10:B$25,F10:F$25),RSQ(E$8:E10,D$8:D10)))),SUM(RSQ(B10:B$25,F10:F$25),RSQ(E$8:E10,D$8:D10)),"")</f>
        <v>1.6307288795095016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1.5497579902767245</v>
      </c>
      <c r="B33" s="41">
        <f>IF(AND(COUNT(B11:B$25,F11:F$25)&gt;5,COUNT(D$5:D10,E$5:E10)&gt;5,ISNUMBER(SUM(RSQ(B11:B$25,F11:F$25),RSQ(E$5:E10,D$5:D10)))),SUM(RSQ(B11:B$25,F11:F$25),RSQ(E$5:E10,D$5:D10)),"")</f>
        <v>1.5564354611710527</v>
      </c>
      <c r="C33" s="66">
        <f>IF(AND(COUNT(B11:B$25,F11:F$25)&gt;5,COUNT(D$6:D11,E$6:E11)&gt;5,ISNUMBER(SUM(RSQ(B11:B$25,F11:F$25),RSQ(E$6:E11,D$6:D11)))),SUM(RSQ(B11:B$25,F11:F$25),RSQ(E$6:E11,D$6:D11)),"")</f>
        <v>1.5758225484749537</v>
      </c>
      <c r="D33" s="32">
        <f>IF(AND(COUNT(B11:B$25,F11:F$25)&gt;5,COUNT(D$6:D10,E$6:E10)&gt;5,ISNUMBER(SUM(RSQ(B11:B$25,F11:F$25),RSQ(E$6:E10,D$6:D10)))),SUM(RSQ(B11:B$25,F11:F$25),RSQ(E$6:E10,D$6:D10)),"")</f>
        <v>1.5805721994374056</v>
      </c>
      <c r="E33" s="66">
        <f>IF(AND(COUNT(B11:B$25,F11:F$25)&gt;5,COUNT(D$7:D11,E$7:E11)&gt;5,ISNUMBER(SUM(RSQ(B11:B$25,F11:F$25),RSQ(E$7:E11,D$7:D11)))),SUM(RSQ(B11:B$25,F11:F$25),RSQ(E$7:E11,D$7:D11)),"")</f>
        <v>1.5914835251497372</v>
      </c>
      <c r="F33" s="32">
        <f>IF(AND(COUNT(B11:B$25,F11:F$25)&gt;5,COUNT(D$7:D10,E$7:E10)&gt;5,ISNUMBER(SUM(RSQ(B11:B$25,F11:F$25),RSQ(E$7:E10,D$7:D10)))),SUM(RSQ(B11:B$25,F11:F$25),RSQ(E$7:E10,D$7:D10)),"")</f>
        <v>1.5925761032089696</v>
      </c>
      <c r="G33" s="66">
        <f>IF(AND(COUNT(B11:B$25,F11:F$25)&gt;5,COUNT(D$8:D11,E$8:E11)&gt;5,ISNUMBER(SUM(RSQ(B11:B$25,F11:F$25),RSQ(E$8:E11,D$8:D11)))),SUM(RSQ(B11:B$25,F11:F$25),RSQ(E$8:E11,D$8:D11)),"")</f>
        <v>1.6017569530331917</v>
      </c>
      <c r="H33" s="32">
        <f>IF(AND(COUNT(B11:B$25,F11:F$25)&gt;5,COUNT(D$8:D10,E$8:E10)&gt;5,ISNUMBER(SUM(RSQ(B11:B$25,F11:F$25),RSQ(E$8:E10,D$8:D10)))),SUM(RSQ(B11:B$25,F11:F$25),RSQ(E$8:E10,D$8:D10)),"")</f>
        <v>1.6042074696317106</v>
      </c>
      <c r="I33" s="66">
        <f>IF(AND(COUNT(B11:B$25,F11:F$25)&gt;5,COUNT(D$9:D11,E$9:E11)&gt;5,ISNUMBER(SUM(RSQ(B11:B$25,F11:F$25),RSQ(E$9:E11,D$9:D11)))),SUM(RSQ(B11:B$25,F11:F$25),RSQ(E$9:E11,D$9:D11)),"")</f>
        <v>1.6054847052581316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1.8213934604286068</v>
      </c>
      <c r="B34" s="41">
        <f>IF(AND(COUNT(B12:B$25,F12:F$25)&gt;5,COUNT(D$5:D11,E$5:E11)&gt;5,ISNUMBER(SUM(RSQ(B12:B$25,F12:F$25),RSQ(E$5:E11,D$5:D11)))),SUM(RSQ(B12:B$25,F12:F$25),RSQ(E$5:E11,D$5:D11)),"")</f>
        <v>1.8556337339345816</v>
      </c>
      <c r="C34" s="66">
        <f>IF(AND(COUNT(B12:B$25,F12:F$25)&gt;5,COUNT(D$6:D12,E$6:E12)&gt;5,ISNUMBER(SUM(RSQ(B12:B$25,F12:F$25),RSQ(E$6:E12,D$6:D12)))),SUM(RSQ(B12:B$25,F12:F$25),RSQ(E$6:E12,D$6:D12)),"")</f>
        <v>1.850863994100048</v>
      </c>
      <c r="D34" s="32">
        <f>IF(AND(COUNT(B12:B$25,F12:F$25)&gt;5,COUNT(D$6:D11,E$6:E11)&gt;5,ISNUMBER(SUM(RSQ(B12:B$25,F12:F$25),RSQ(E$6:E11,D$6:D11)))),SUM(RSQ(B12:B$25,F12:F$25),RSQ(E$6:E11,D$6:D11)),"")</f>
        <v>1.8816982921328109</v>
      </c>
      <c r="E34" s="66">
        <f>IF(AND(COUNT(B12:B$25,F12:F$25)&gt;5,COUNT(D$7:D12,E$7:E12)&gt;5,ISNUMBER(SUM(RSQ(B12:B$25,F12:F$25),RSQ(E$7:E12,D$7:D12)))),SUM(RSQ(B12:B$25,F12:F$25),RSQ(E$7:E12,D$7:D12)),"")</f>
        <v>1.8713279704488266</v>
      </c>
      <c r="F34" s="32">
        <f>IF(AND(COUNT(B12:B$25,F12:F$25)&gt;5,COUNT(D$7:D11,E$7:E11)&gt;5,ISNUMBER(SUM(RSQ(B12:B$25,F12:F$25),RSQ(E$7:E11,D$7:D11)))),SUM(RSQ(B12:B$25,F12:F$25),RSQ(E$7:E11,D$7:D11)),"")</f>
        <v>1.8973592688075944</v>
      </c>
      <c r="G34" s="66">
        <f>IF(AND(COUNT(B12:B$25,F12:F$25)&gt;5,COUNT(D$8:D12,E$8:E12)&gt;5,ISNUMBER(SUM(RSQ(B12:B$25,F12:F$25),RSQ(E$8:E12,D$8:D12)))),SUM(RSQ(B12:B$25,F12:F$25),RSQ(E$8:E12,D$8:D12)),"")</f>
        <v>1.8844556662087351</v>
      </c>
      <c r="H34" s="32">
        <f>IF(AND(COUNT(B12:B$25,F12:F$25)&gt;5,COUNT(D$8:D11,E$8:E11)&gt;5,ISNUMBER(SUM(RSQ(B12:B$25,F12:F$25),RSQ(E$8:E11,D$8:D11)))),SUM(RSQ(B12:B$25,F12:F$25),RSQ(E$8:E11,D$8:D11)),"")</f>
        <v>1.9076326966910488</v>
      </c>
      <c r="I34" s="66">
        <f>IF(AND(COUNT(B12:B$25,F12:F$25)&gt;5,COUNT(D$9:D12,E$9:E12)&gt;5,ISNUMBER(SUM(RSQ(B12:B$25,F12:F$25),RSQ(E$9:E12,D$9:D12)))),SUM(RSQ(B12:B$25,F12:F$25),RSQ(E$9:E12,D$9:D12)),"")</f>
        <v>1.8933599013961286</v>
      </c>
      <c r="J34" s="67">
        <f>IF(AND(COUNT(B12:B$25,F12:F$25)&gt;5,COUNT(D$9:D11,E$9:E11)&gt;5,ISNUMBER(SUM(RSQ(B12:B$25,F12:F$25),RSQ(E$9:E11,D$9:D11)))),SUM(RSQ(B12:B$25,F12:F$25),RSQ(E$9:E11,D$9:D11)),"")</f>
        <v>1.9113604489159888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1.91319686822081</v>
      </c>
      <c r="B35" s="41">
        <f>IF(AND(COUNT(B13:B$25,F13:F$25)&gt;5,COUNT(D$5:D12,E$5:E12)&gt;5,ISNUMBER(SUM(RSQ(B13:B$25,F13:F$25),RSQ(E$5:E12,D$5:D12)))),SUM(RSQ(B13:B$25,F13:F$25),RSQ(E$5:E12,D$5:D12)),"")</f>
        <v>1.8669314984970526</v>
      </c>
      <c r="C35" s="66">
        <f>IF(AND(COUNT(B13:B$25,F13:F$25)&gt;5,COUNT(D$6:D13,E$6:E13)&gt;5,ISNUMBER(SUM(RSQ(B13:B$25,F13:F$25),RSQ(E$6:E13,D$6:D13)))),SUM(RSQ(B13:B$25,F13:F$25),RSQ(E$6:E13,D$6:D13)),"")</f>
        <v>1.9297054700081624</v>
      </c>
      <c r="D35" s="32">
        <f>IF(AND(COUNT(B13:B$25,F13:F$25)&gt;5,COUNT(D$6:D12,E$6:E12)&gt;5,ISNUMBER(SUM(RSQ(B13:B$25,F13:F$25),RSQ(E$6:E12,D$6:D12)))),SUM(RSQ(B13:B$25,F13:F$25),RSQ(E$6:E12,D$6:D12)),"")</f>
        <v>1.8964020321684938</v>
      </c>
      <c r="E35" s="66">
        <f>IF(AND(COUNT(B13:B$25,F13:F$25)&gt;5,COUNT(D$7:D13,E$7:E13)&gt;5,ISNUMBER(SUM(RSQ(B13:B$25,F13:F$25),RSQ(E$7:E13,D$7:D13)))),SUM(RSQ(B13:B$25,F13:F$25),RSQ(E$7:E13,D$7:D13)),"")</f>
        <v>1.9393485890642628</v>
      </c>
      <c r="F35" s="32">
        <f>IF(AND(COUNT(B13:B$25,F13:F$25)&gt;5,COUNT(D$7:D12,E$7:E12)&gt;5,ISNUMBER(SUM(RSQ(B13:B$25,F13:F$25),RSQ(E$7:E12,D$7:D12)))),SUM(RSQ(B13:B$25,F13:F$25),RSQ(E$7:E12,D$7:D12)),"")</f>
        <v>1.9168660085172724</v>
      </c>
      <c r="G35" s="66">
        <f>IF(AND(COUNT(B13:B$25,F13:F$25)&gt;5,COUNT(D$8:D13,E$8:E13)&gt;5,ISNUMBER(SUM(RSQ(B13:B$25,F13:F$25),RSQ(E$8:E13,D$8:D13)))),SUM(RSQ(B13:B$25,F13:F$25),RSQ(E$8:E13,D$8:D13)),"")</f>
        <v>1.943896352606084</v>
      </c>
      <c r="H35" s="32">
        <f>IF(AND(COUNT(B13:B$25,F13:F$25)&gt;5,COUNT(D$8:D12,E$8:E12)&gt;5,ISNUMBER(SUM(RSQ(B13:B$25,F13:F$25),RSQ(E$8:E12,D$8:D12)))),SUM(RSQ(B13:B$25,F13:F$25),RSQ(E$8:E12,D$8:D12)),"")</f>
        <v>1.9299937042771809</v>
      </c>
      <c r="I35" s="66">
        <f>IF(AND(COUNT(B13:B$25,F13:F$25)&gt;5,COUNT(D$9:D13,E$9:E13)&gt;5,ISNUMBER(SUM(RSQ(B13:B$25,F13:F$25),RSQ(E$9:E13,D$9:D13)))),SUM(RSQ(B13:B$25,F13:F$25),RSQ(E$9:E13,D$9:D13)),"")</f>
        <v>1.9449726079571619</v>
      </c>
      <c r="J35" s="67">
        <f>IF(AND(COUNT(B13:B$25,F13:F$25)&gt;5,COUNT(D$9:D12,E$9:E12)&gt;5,ISNUMBER(SUM(RSQ(B13:B$25,F13:F$25),RSQ(E$9:E12,D$9:D12)))),SUM(RSQ(B13:B$25,F13:F$25),RSQ(E$9:E12,D$9:D12)),"")</f>
        <v>1.9388979394645744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1.9402897606081946</v>
      </c>
      <c r="B36" s="41">
        <f>IF(AND(COUNT(B14:B$25,F14:F$25)&gt;5,COUNT(D$5:D13,E$5:E13)&gt;5,ISNUMBER(SUM(RSQ(B14:B$25,F14:F$25),RSQ(E$5:E13,D$5:D13)))),SUM(RSQ(B14:B$25,F14:F$25),RSQ(E$5:E13,D$5:D13)),"")</f>
        <v>1.9264335267323169</v>
      </c>
      <c r="C36" s="66">
        <f>IF(AND(COUNT(B14:B$25,F14:F$25)&gt;5,COUNT(D$6:D14,E$6:E14)&gt;5,ISNUMBER(SUM(RSQ(B14:B$25,F14:F$25),RSQ(E$6:E14,D$6:D14)))),SUM(RSQ(B14:B$25,F14:F$25),RSQ(E$6:E14,D$6:D14)),"")</f>
        <v>1.9448728077098703</v>
      </c>
      <c r="D36" s="32">
        <f>IF(AND(COUNT(B14:B$25,F14:F$25)&gt;5,COUNT(D$6:D13,E$6:E13)&gt;5,ISNUMBER(SUM(RSQ(B14:B$25,F14:F$25),RSQ(E$6:E13,D$6:D13)))),SUM(RSQ(B14:B$25,F14:F$25),RSQ(E$6:E13,D$6:D13)),"")</f>
        <v>1.9429421285196695</v>
      </c>
      <c r="E36" s="66">
        <f>IF(AND(COUNT(B14:B$25,F14:F$25)&gt;5,COUNT(D$7:D14,E$7:E14)&gt;5,ISNUMBER(SUM(RSQ(B14:B$25,F14:F$25),RSQ(E$7:E14,D$7:D14)))),SUM(RSQ(B14:B$25,F14:F$25),RSQ(E$7:E14,D$7:D14)),"")</f>
        <v>1.9448890722543677</v>
      </c>
      <c r="F36" s="32">
        <f>IF(AND(COUNT(B14:B$25,F14:F$25)&gt;5,COUNT(D$7:D13,E$7:E13)&gt;5,ISNUMBER(SUM(RSQ(B14:B$25,F14:F$25),RSQ(E$7:E13,D$7:D13)))),SUM(RSQ(B14:B$25,F14:F$25),RSQ(E$7:E13,D$7:D13)),"")</f>
        <v>1.9525852475757697</v>
      </c>
      <c r="G36" s="66">
        <f>IF(AND(COUNT(B14:B$25,F14:F$25)&gt;5,COUNT(D$8:D14,E$8:E14)&gt;5,ISNUMBER(SUM(RSQ(B14:B$25,F14:F$25),RSQ(E$8:E14,D$8:D14)))),SUM(RSQ(B14:B$25,F14:F$25),RSQ(E$8:E14,D$8:D14)),"")</f>
        <v>1.9415626258281202</v>
      </c>
      <c r="H36" s="32">
        <f>IF(AND(COUNT(B14:B$25,F14:F$25)&gt;5,COUNT(D$8:D13,E$8:E13)&gt;5,ISNUMBER(SUM(RSQ(B14:B$25,F14:F$25),RSQ(E$8:E13,D$8:D13)))),SUM(RSQ(B14:B$25,F14:F$25),RSQ(E$8:E13,D$8:D13)),"")</f>
        <v>1.9571330111175911</v>
      </c>
      <c r="I36" s="66">
        <f>IF(AND(COUNT(B14:B$25,F14:F$25)&gt;5,COUNT(D$9:D14,E$9:E14)&gt;5,ISNUMBER(SUM(RSQ(B14:B$25,F14:F$25),RSQ(E$9:E14,D$9:D14)))),SUM(RSQ(B14:B$25,F14:F$25),RSQ(E$9:E14,D$9:D14)),"")</f>
        <v>1.9347751306924184</v>
      </c>
      <c r="J36" s="67">
        <f>IF(AND(COUNT(B14:B$25,F14:F$25)&gt;5,COUNT(D$9:D13,E$9:E13)&gt;5,ISNUMBER(SUM(RSQ(B14:B$25,F14:F$25),RSQ(E$9:E13,D$9:D13)))),SUM(RSQ(B14:B$25,F14:F$25),RSQ(E$9:E13,D$9:D13)),"")</f>
        <v>1.958209266468669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 t="str">
        <f>IF(AND(COUNT(B15:B$25,F15:F$25)&gt;5,COUNT(D$5:D15,E$5:E15)&gt;5,ISNUMBER(SUM(RSQ(B15:B$25,F15:F$25),RSQ(E$5:E15,D$5:D15)))),SUM(RSQ(B15:B$25,F15:F$25),RSQ(E$5:E15,D$5:D15)),"")</f>
        <v/>
      </c>
      <c r="B37" s="32" t="str">
        <f>IF(AND(COUNT(B15:B$25,F15:F$25)&gt;5,COUNT(D$5:D14,E$5:E14)&gt;5,ISNUMBER(SUM(RSQ(B15:B$25,F15:F$25),RSQ(E$5:E14,D$5:D14)))),SUM(RSQ(B15:B$25,F15:F$25),RSQ(E$5:E14,D$5:D14)),"")</f>
        <v/>
      </c>
      <c r="C37" s="66" t="str">
        <f>IF(AND(COUNT(B15:B$25,F15:F$25)&gt;5,COUNT(D$6:D15,E$6:E15)&gt;5,ISNUMBER(SUM(RSQ(B15:B$25,F15:F$25),RSQ(E$6:E15,D$6:D15)))),SUM(RSQ(B15:B$25,F15:F$25),RSQ(E$6:E15,D$6:D15)),"")</f>
        <v/>
      </c>
      <c r="D37" s="32" t="str">
        <f>IF(AND(COUNT(B15:B$25,F15:F$25)&gt;5,COUNT(D$6:D14,E$6:E14)&gt;5,ISNUMBER(SUM(RSQ(B15:B$25,F15:F$25),RSQ(E$6:E14,D$6:D14)))),SUM(RSQ(B15:B$25,F15:F$25),RSQ(E$6:E14,D$6:D14)),"")</f>
        <v/>
      </c>
      <c r="E37" s="66" t="str">
        <f>IF(AND(COUNT(B15:B$25,F15:F$25)&gt;5,COUNT(D$7:D15,E$7:E15)&gt;5,ISNUMBER(SUM(RSQ(B15:B$25,F15:F$25),RSQ(E$7:E15,D$7:D15)))),SUM(RSQ(B15:B$25,F15:F$25),RSQ(E$7:E15,D$7:D15)),"")</f>
        <v/>
      </c>
      <c r="F37" s="32" t="str">
        <f>IF(AND(COUNT(B15:B$25,F15:F$25)&gt;5,COUNT(D$7:D14,E$7:E14)&gt;5,ISNUMBER(SUM(RSQ(B15:B$25,F15:F$25),RSQ(E$7:E14,D$7:D14)))),SUM(RSQ(B15:B$25,F15:F$25),RSQ(E$7:E14,D$7:D14)),"")</f>
        <v/>
      </c>
      <c r="G37" s="66" t="str">
        <f>IF(AND(COUNT(B15:B$25,F15:F$25)&gt;5,COUNT(D$8:D15,E$8:E15)&gt;5,ISNUMBER(SUM(RSQ(B15:B$25,F15:F$25),RSQ(E$8:E15,D$8:D15)))),SUM(RSQ(B15:B$25,F15:F$25),RSQ(E$8:E15,D$8:D15)),"")</f>
        <v/>
      </c>
      <c r="H37" s="32" t="str">
        <f>IF(AND(COUNT(B15:B$25,F15:F$25)&gt;5,COUNT(D$8:D14,E$8:E14)&gt;5,ISNUMBER(SUM(RSQ(B15:B$25,F15:F$25),RSQ(E$8:E14,D$8:D14)))),SUM(RSQ(B15:B$25,F15:F$25),RSQ(E$8:E14,D$8:D14)),"")</f>
        <v/>
      </c>
      <c r="I37" s="66" t="str">
        <f>IF(AND(COUNT(B15:B$25,F15:F$25)&gt;5,COUNT(D$9:D15,E$9:E15)&gt;5,ISNUMBER(SUM(RSQ(B15:B$25,F15:F$25),RSQ(E$9:E15,D$9:D15)))),SUM(RSQ(B15:B$25,F15:F$25),RSQ(E$9:E15,D$9:D15)),"")</f>
        <v/>
      </c>
      <c r="J37" s="67" t="str">
        <f>IF(AND(COUNT(B15:B$25,F15:F$25)&gt;5,COUNT(D$9:D14,E$9:E14)&gt;5,ISNUMBER(SUM(RSQ(B15:B$25,F15:F$25),RSQ(E$9:E14,D$9:D14)))),SUM(RSQ(B15:B$25,F15:F$25),RSQ(E$9:E14,D$9:D14)),"")</f>
        <v/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zoomScalePageLayoutView="70" workbookViewId="0">
      <selection activeCell="J21" sqref="J21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75</v>
      </c>
      <c r="B3" s="9">
        <v>0.50460000000000005</v>
      </c>
      <c r="C3" s="10">
        <v>3.5999999999999999E-3</v>
      </c>
      <c r="D3" s="11">
        <v>2</v>
      </c>
      <c r="E3" s="12">
        <f>$L$7/$B$3</f>
        <v>1.0665776554417243</v>
      </c>
      <c r="F3" s="13">
        <f>(100-(-R7/R6))/100</f>
        <v>0.18318515157801685</v>
      </c>
      <c r="G3" s="13">
        <f>-1/R7</f>
        <v>-2.8626079094613095</v>
      </c>
      <c r="H3" s="13">
        <f>L29</f>
        <v>-3.4078821484975408</v>
      </c>
      <c r="I3" s="13">
        <f>R29</f>
        <v>0.86579442221799852</v>
      </c>
      <c r="J3" s="14">
        <f>(I3-F3)/(1-F3)</f>
        <v>0.83569645184428853</v>
      </c>
      <c r="K3" s="13">
        <f>R28</f>
        <v>21.259192009685108</v>
      </c>
      <c r="L3" s="13">
        <f>K3*(1-F3)</f>
        <v>17.364823698964777</v>
      </c>
      <c r="M3" s="73">
        <f>STDEV(G6:G12)/STDEV(E6:E12)</f>
        <v>3.9440443508099422E-2</v>
      </c>
      <c r="N3" s="15">
        <f>M3*E3</f>
        <v>4.2066295766450462E-2</v>
      </c>
      <c r="O3" s="14">
        <f>M3*L7/C3</f>
        <v>5.8962924565974735</v>
      </c>
      <c r="P3" s="12">
        <f>(1-I3)*E3</f>
        <v>0.14314067049792911</v>
      </c>
      <c r="Q3" s="13">
        <f>(1-I3)*L7/C3</f>
        <v>20.063550648126402</v>
      </c>
      <c r="R3" s="10">
        <f>((-0.01*D3+L6*L7)/L6-I3*L7)/B3</f>
        <v>0.14229934458259999</v>
      </c>
      <c r="S3" s="13">
        <f>((-0.01*D3+L6*L7)/L6-I3*L7)/C3</f>
        <v>19.945624798994434</v>
      </c>
      <c r="T3" s="73">
        <f>STDEV(G13:G17)/STDEV(E13:E17)</f>
        <v>9.1053320162578125E-2</v>
      </c>
      <c r="U3" s="10">
        <f>T3*E3</f>
        <v>9.7115436739187266E-2</v>
      </c>
      <c r="V3" s="14">
        <f>T3*L7/C3</f>
        <v>13.612347049609417</v>
      </c>
      <c r="W3" s="12">
        <f>-G3*L7*(1-F3)/293.15/8.3144621/B3*1000</f>
        <v>1.0231844126515564</v>
      </c>
      <c r="X3" s="81"/>
      <c r="Y3" s="82"/>
      <c r="Z3" s="16"/>
      <c r="AA3" s="7">
        <f>L7*M3/(C3*18.01528)</f>
        <v>0.32729396693237478</v>
      </c>
      <c r="AB3" s="7">
        <f>L7*T3/(C3*18.01528)</f>
        <v>0.75560008224181996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03">
        <v>-4.6250000000000124E-2</v>
      </c>
      <c r="B5" s="104">
        <v>11.111111111111111</v>
      </c>
      <c r="C5" s="103">
        <f t="shared" ref="C5:C25" si="0">IF(OR(ISBLANK(A5),J5="x"),"",-(A5-1))</f>
        <v>1.0462500000000001</v>
      </c>
      <c r="D5" s="105">
        <f t="shared" ref="D5:D25" si="1">IF(OR(ISBLANK(A5),J5="x"),"",-(A5-1)-$B$3)</f>
        <v>0.54165000000000008</v>
      </c>
      <c r="E5" s="106">
        <f t="shared" ref="E5:E25" si="2">IF(OR(ISBLANK(A5),J5="x"),"",-1/B5)</f>
        <v>-0.09</v>
      </c>
      <c r="F5" s="105">
        <f t="shared" ref="F5:F25" si="3">IF(OR(ISBLANK(A5),J5="x"),"",1-(D5/$L$7))</f>
        <v>-6.4194474472345497E-3</v>
      </c>
      <c r="G5" s="105">
        <f>IF(OR(ISBLANK(A5),J5="x"),"",-(F5-1))</f>
        <v>1.0064194474472345</v>
      </c>
      <c r="H5" s="107">
        <f t="shared" ref="H5:H25" si="4">IF(OR(ISBLANK(A5),J5="x"),"",-1/($R$7+$R$6*F5*100))</f>
        <v>-2.8402857575186209</v>
      </c>
      <c r="I5" s="107">
        <f>IF(OR(ISBLANK(A5),J5="x"),"",E5-H5)</f>
        <v>2.750285757518621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-4.0950000000000042E-2</v>
      </c>
      <c r="B6" s="37">
        <v>4.7619047619047619</v>
      </c>
      <c r="C6" s="36">
        <f t="shared" si="0"/>
        <v>1.04095</v>
      </c>
      <c r="D6" s="38">
        <f t="shared" si="1"/>
        <v>0.53634999999999999</v>
      </c>
      <c r="E6" s="39">
        <f t="shared" si="2"/>
        <v>-0.21</v>
      </c>
      <c r="F6" s="38">
        <f t="shared" si="3"/>
        <v>3.4282827687175388E-3</v>
      </c>
      <c r="G6" s="38">
        <f t="shared" ref="G6:G25" si="5">IF(OR(ISBLANK(A6),J6="x"),"",-(F6-1))</f>
        <v>0.99657171723128246</v>
      </c>
      <c r="H6" s="74">
        <f t="shared" si="4"/>
        <v>-2.8746733034375658</v>
      </c>
      <c r="I6" s="74">
        <f t="shared" ref="I6:I25" si="6">IF(OR(ISBLANK(A6),J6="x"),"",E6-H6)</f>
        <v>2.6646733034375658</v>
      </c>
      <c r="J6" s="25"/>
      <c r="K6" s="75"/>
      <c r="L6" s="31">
        <f>STDEV(E6:E12)/STDEV(D6:D12)</f>
        <v>47.11058344247612</v>
      </c>
      <c r="M6" s="30" t="s">
        <v>50</v>
      </c>
      <c r="N6" s="7"/>
      <c r="O6" s="32"/>
      <c r="P6" s="33"/>
      <c r="Q6" s="21"/>
      <c r="R6" s="34">
        <f>-STDEV(B13:B17)/STDEV(F13:F17)/100</f>
        <v>-4.2767563525575652E-3</v>
      </c>
      <c r="S6" s="7" t="s">
        <v>50</v>
      </c>
      <c r="U6" s="7"/>
    </row>
    <row r="7" spans="1:28" ht="17.25" customHeight="1">
      <c r="A7" s="36">
        <v>-3.4950000000000037E-2</v>
      </c>
      <c r="B7" s="37">
        <v>3.125</v>
      </c>
      <c r="C7" s="36">
        <f t="shared" si="0"/>
        <v>1.03495</v>
      </c>
      <c r="D7" s="38">
        <f t="shared" si="1"/>
        <v>0.53034999999999999</v>
      </c>
      <c r="E7" s="39">
        <f t="shared" si="2"/>
        <v>-0.32</v>
      </c>
      <c r="F7" s="38">
        <f t="shared" si="3"/>
        <v>1.4576656598097038E-2</v>
      </c>
      <c r="G7" s="38">
        <f t="shared" si="5"/>
        <v>0.98542334340190296</v>
      </c>
      <c r="H7" s="74">
        <f t="shared" si="4"/>
        <v>-2.9146214546857609</v>
      </c>
      <c r="I7" s="74">
        <f t="shared" si="6"/>
        <v>2.5946214546857611</v>
      </c>
      <c r="J7" s="25"/>
      <c r="K7" s="72"/>
      <c r="L7" s="34">
        <f>AVERAGE(D6:D12)-(1/L6)*AVERAGE(E6:E12)</f>
        <v>0.53819508493589419</v>
      </c>
      <c r="M7" s="33" t="s">
        <v>51</v>
      </c>
      <c r="N7" s="7"/>
      <c r="O7" s="21"/>
      <c r="P7" s="7"/>
      <c r="Q7" s="21"/>
      <c r="R7" s="34">
        <f>AVERAGE(B13:B17)-R6*AVERAGE(F13:F17)*100</f>
        <v>0.34933180918520612</v>
      </c>
      <c r="S7" s="21" t="s">
        <v>71</v>
      </c>
      <c r="U7" s="21"/>
    </row>
    <row r="8" spans="1:28" ht="17.25" customHeight="1">
      <c r="A8" s="36">
        <v>-2.4150000000000116E-2</v>
      </c>
      <c r="B8" s="37">
        <v>1.3888888888888888</v>
      </c>
      <c r="C8" s="36">
        <f t="shared" si="0"/>
        <v>1.0241500000000001</v>
      </c>
      <c r="D8" s="38">
        <f t="shared" si="1"/>
        <v>0.51955000000000007</v>
      </c>
      <c r="E8" s="39">
        <f t="shared" si="2"/>
        <v>-0.72</v>
      </c>
      <c r="F8" s="38">
        <f t="shared" si="3"/>
        <v>3.4643729490979935E-2</v>
      </c>
      <c r="G8" s="38">
        <f t="shared" si="5"/>
        <v>0.96535627050902006</v>
      </c>
      <c r="H8" s="71">
        <f t="shared" si="4"/>
        <v>-2.9893978300475559</v>
      </c>
      <c r="I8" s="71">
        <f t="shared" si="6"/>
        <v>2.2693978300475557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-1.4450000000000074E-2</v>
      </c>
      <c r="B9" s="37">
        <v>0.83333333333333337</v>
      </c>
      <c r="C9" s="36">
        <f t="shared" si="0"/>
        <v>1.0144500000000001</v>
      </c>
      <c r="D9" s="38">
        <f t="shared" si="1"/>
        <v>0.50985000000000003</v>
      </c>
      <c r="E9" s="39">
        <f t="shared" si="2"/>
        <v>-1.2</v>
      </c>
      <c r="F9" s="38">
        <f t="shared" si="3"/>
        <v>5.2666933848476982E-2</v>
      </c>
      <c r="G9" s="38">
        <f t="shared" si="5"/>
        <v>0.94733306615152302</v>
      </c>
      <c r="H9" s="71">
        <f t="shared" si="4"/>
        <v>-3.0599058128205985</v>
      </c>
      <c r="I9" s="71">
        <f t="shared" si="6"/>
        <v>1.8599058128205985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-5.3999999999998494E-3</v>
      </c>
      <c r="B10" s="40">
        <v>0.50505050505050508</v>
      </c>
      <c r="C10" s="32">
        <f t="shared" si="0"/>
        <v>1.0053999999999998</v>
      </c>
      <c r="D10" s="41">
        <f t="shared" si="1"/>
        <v>0.5007999999999998</v>
      </c>
      <c r="E10" s="42">
        <f t="shared" si="2"/>
        <v>-1.98</v>
      </c>
      <c r="F10" s="41">
        <f t="shared" si="3"/>
        <v>6.948239770779141E-2</v>
      </c>
      <c r="G10" s="41">
        <f t="shared" si="5"/>
        <v>0.93051760229220859</v>
      </c>
      <c r="H10" s="71">
        <f t="shared" si="4"/>
        <v>-3.128755674163056</v>
      </c>
      <c r="I10" s="71">
        <f t="shared" si="6"/>
        <v>1.148755674163056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7.0000000000000062E-3</v>
      </c>
      <c r="B11" s="40">
        <v>0.4</v>
      </c>
      <c r="C11" s="32">
        <f t="shared" si="0"/>
        <v>0.99299999999999999</v>
      </c>
      <c r="D11" s="41">
        <f t="shared" si="1"/>
        <v>0.48839999999999995</v>
      </c>
      <c r="E11" s="42">
        <f t="shared" si="2"/>
        <v>-2.5</v>
      </c>
      <c r="F11" s="41">
        <f t="shared" si="3"/>
        <v>9.2522370288508737E-2</v>
      </c>
      <c r="G11" s="41">
        <f t="shared" si="5"/>
        <v>0.90747762971149126</v>
      </c>
      <c r="H11" s="27">
        <f t="shared" si="4"/>
        <v>-3.228282380736414</v>
      </c>
      <c r="I11" s="27">
        <f t="shared" si="6"/>
        <v>0.72828238073641405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2.6450000000000085E-2</v>
      </c>
      <c r="B12" s="40">
        <v>0.32154340836012862</v>
      </c>
      <c r="C12" s="32">
        <f t="shared" si="0"/>
        <v>0.97354999999999992</v>
      </c>
      <c r="D12" s="41">
        <f t="shared" si="1"/>
        <v>0.46894999999999987</v>
      </c>
      <c r="E12" s="42">
        <f t="shared" si="2"/>
        <v>-3.11</v>
      </c>
      <c r="F12" s="41">
        <f t="shared" si="3"/>
        <v>0.12866168211874751</v>
      </c>
      <c r="G12" s="41">
        <f t="shared" si="5"/>
        <v>0.87133831788125249</v>
      </c>
      <c r="H12" s="27">
        <f t="shared" si="4"/>
        <v>-3.3978200786594499</v>
      </c>
      <c r="I12" s="27">
        <f t="shared" si="6"/>
        <v>0.28782007865945003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63">
        <v>4.6750000000000069E-2</v>
      </c>
      <c r="B13" s="97">
        <v>0.28409090909090912</v>
      </c>
      <c r="C13" s="63">
        <f t="shared" si="0"/>
        <v>0.95324999999999993</v>
      </c>
      <c r="D13" s="61">
        <f t="shared" si="1"/>
        <v>0.44864999999999988</v>
      </c>
      <c r="E13" s="98">
        <f t="shared" si="2"/>
        <v>-3.5199999999999996</v>
      </c>
      <c r="F13" s="61">
        <f t="shared" si="3"/>
        <v>0.16638034690814807</v>
      </c>
      <c r="G13" s="61">
        <f t="shared" si="5"/>
        <v>0.83361965309185193</v>
      </c>
      <c r="H13" s="99">
        <f t="shared" si="4"/>
        <v>-3.5948594980988635</v>
      </c>
      <c r="I13" s="99">
        <f t="shared" si="6"/>
        <v>7.4859498098863941E-2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8.4650000000000003E-2</v>
      </c>
      <c r="B14" s="40">
        <v>0.24330900243309</v>
      </c>
      <c r="C14" s="32">
        <f t="shared" si="0"/>
        <v>0.91535</v>
      </c>
      <c r="D14" s="41">
        <f t="shared" si="1"/>
        <v>0.41074999999999995</v>
      </c>
      <c r="E14" s="42">
        <f t="shared" si="2"/>
        <v>-4.1100000000000003</v>
      </c>
      <c r="F14" s="41">
        <f t="shared" si="3"/>
        <v>0.23680090826372846</v>
      </c>
      <c r="G14" s="41">
        <f t="shared" si="5"/>
        <v>0.76319909173627154</v>
      </c>
      <c r="H14" s="27">
        <f t="shared" si="4"/>
        <v>-4.0313180145639853</v>
      </c>
      <c r="I14" s="27">
        <f t="shared" si="6"/>
        <v>-7.8681985436015012E-2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0.13179999999999992</v>
      </c>
      <c r="B15" s="40">
        <v>0.20833333333333334</v>
      </c>
      <c r="C15" s="32">
        <f t="shared" si="0"/>
        <v>0.86820000000000008</v>
      </c>
      <c r="D15" s="32">
        <f t="shared" si="1"/>
        <v>0.36360000000000003</v>
      </c>
      <c r="E15" s="40">
        <f t="shared" si="2"/>
        <v>-4.8</v>
      </c>
      <c r="F15" s="32">
        <f t="shared" si="3"/>
        <v>0.32440854593960222</v>
      </c>
      <c r="G15" s="32">
        <f t="shared" si="5"/>
        <v>0.67559145406039778</v>
      </c>
      <c r="H15" s="35">
        <f t="shared" si="4"/>
        <v>-4.7485595409126082</v>
      </c>
      <c r="I15" s="35">
        <f t="shared" si="6"/>
        <v>-5.1440459087391588E-2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0.1673</v>
      </c>
      <c r="B16" s="40">
        <v>0.17857142857142858</v>
      </c>
      <c r="C16" s="32">
        <f t="shared" si="0"/>
        <v>0.8327</v>
      </c>
      <c r="D16" s="41">
        <f t="shared" si="1"/>
        <v>0.32809999999999995</v>
      </c>
      <c r="E16" s="42">
        <f t="shared" si="2"/>
        <v>-5.6</v>
      </c>
      <c r="F16" s="41">
        <f t="shared" si="3"/>
        <v>0.39036975776343108</v>
      </c>
      <c r="G16" s="41">
        <f t="shared" si="5"/>
        <v>0.60963024223656892</v>
      </c>
      <c r="H16" s="27">
        <f t="shared" si="4"/>
        <v>-5.4830520901233362</v>
      </c>
      <c r="I16" s="27">
        <f t="shared" si="6"/>
        <v>-0.11694790987666348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0.22940000000000005</v>
      </c>
      <c r="B17" s="40">
        <v>0.13793103448275862</v>
      </c>
      <c r="C17" s="32">
        <f t="shared" si="0"/>
        <v>0.77059999999999995</v>
      </c>
      <c r="D17" s="41">
        <f t="shared" si="1"/>
        <v>0.2659999999999999</v>
      </c>
      <c r="E17" s="42">
        <f t="shared" si="2"/>
        <v>-7.25</v>
      </c>
      <c r="F17" s="41">
        <f t="shared" si="3"/>
        <v>0.50575542689750907</v>
      </c>
      <c r="G17" s="41">
        <f t="shared" si="5"/>
        <v>0.49424457310249093</v>
      </c>
      <c r="H17" s="27">
        <f t="shared" si="4"/>
        <v>-7.5169581239455852</v>
      </c>
      <c r="I17" s="27">
        <f t="shared" si="6"/>
        <v>0.26695812394558516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1.9715951645210441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STDEV(I6:I12)/STDEV(H6:H12)</f>
        <v>5.108264582597025</v>
      </c>
      <c r="M28" s="30" t="s">
        <v>50</v>
      </c>
      <c r="N28" s="80"/>
      <c r="O28" s="78"/>
      <c r="P28" s="78"/>
      <c r="Q28" s="79"/>
      <c r="R28" s="31">
        <f>STDEV(I6:I12)/STDEV(G6:G12)</f>
        <v>21.259192009685108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1.3353430959662778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1.3155946638031712</v>
      </c>
      <c r="I29" s="62">
        <f>IF(AND(COUNT(B7:B$25,F7:F$25)&gt;5,COUNT(D7:D$9,E7:E$9)&gt;5,ISNUMBER(SUM(RSQ(B7:B$25,F7:F$25),RSQ(E7:E$9,D7:D$9)))),SUM(RSQ(B7:B$25,F7:F$25),RSQ(E7:E$9,D7:D$9)),"")</f>
        <v>1.3321000554827105</v>
      </c>
      <c r="J29" s="64">
        <f>IF(AND(COUNT(B7:B$25,F7:F$25)&gt;5,COUNT(D6:D$9,E6:E$9)&gt;5,ISNUMBER(SUM(RSQ(B7:B$25,F7:F$25),RSQ(E6:E$9,D6:D$9)))),SUM(RSQ(B7:B$25,F7:F$25),RSQ(E6:E$9,D6:D$9)),"")</f>
        <v>1.3169597385261202</v>
      </c>
      <c r="K29" s="71"/>
      <c r="L29" s="34">
        <f>AVERAGE(H6:H12)-(1/L28)*AVERAGE(I6:I12)</f>
        <v>-3.4078821484975408</v>
      </c>
      <c r="M29" s="33" t="s">
        <v>68</v>
      </c>
      <c r="N29" s="42"/>
      <c r="O29" s="42"/>
      <c r="P29" s="42"/>
      <c r="Q29" s="42"/>
      <c r="R29" s="34">
        <f>AVERAGE(G6:G12)-(1/R28)*AVERAGE(I6:I12)</f>
        <v>0.86579442221799852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1.4476412840230042</v>
      </c>
      <c r="B30" s="41">
        <f>IF(AND(COUNT(B8:B$25,F8:F$25)&gt;5,COUNT(D$5:D7,E$5:E7)&gt;5,ISNUMBER(SUM(RSQ(B8:B$25,F8:F$25),RSQ(E$5:E7,D$5:D7)))),SUM(RSQ(B8:B$25,F8:F$25),RSQ(E$5:E7,D$5:D7)),"")</f>
        <v>1.4691895282043463</v>
      </c>
      <c r="C30" s="66">
        <f>IF(AND(COUNT(B8:B$25,F8:F$25)&gt;5,COUNT(D$6:D8,E$6:E8)&gt;5,ISNUMBER(SUM(RSQ(B8:B$25,F8:F$25),RSQ(E$6:E8,D$6:D8)))),SUM(RSQ(B8:B$25,F8:F$25),RSQ(E$6:E8,D$6:D8)),"")</f>
        <v>1.4494410960412398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1.4659464877207791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1.570740740111126</v>
      </c>
      <c r="B31" s="41">
        <f>IF(AND(COUNT(B9:B$25,F9:F$25)&gt;5,COUNT(D$5:D8,E$5:E8)&gt;5,ISNUMBER(SUM(RSQ(B9:B$25,F9:F$25),RSQ(E$5:E8,D$5:D8)))),SUM(RSQ(B9:B$25,F9:F$25),RSQ(E$5:E8,D$5:D8)),"")</f>
        <v>1.5743530557464944</v>
      </c>
      <c r="C31" s="66">
        <f>IF(AND(COUNT(B9:B$25,F9:F$25)&gt;5,COUNT(D$6:D9,E$6:E9)&gt;5,ISNUMBER(SUM(RSQ(B9:B$25,F9:F$25),RSQ(E$6:E9,D$6:D9)))),SUM(RSQ(B9:B$25,F9:F$25),RSQ(E$6:E9,D$6:D9)),"")</f>
        <v>1.5775179424876788</v>
      </c>
      <c r="D31" s="32">
        <f>IF(AND(COUNT(B9:B$25,F9:F$25)&gt;5,COUNT(D$6:D8,E$6:E8)&gt;5,ISNUMBER(SUM(RSQ(B9:B$25,F9:F$25),RSQ(E$6:E8,D$6:D8)))),SUM(RSQ(B9:B$25,F9:F$25),RSQ(E$6:E8,D$6:D8)),"")</f>
        <v>1.5761528677647298</v>
      </c>
      <c r="E31" s="66">
        <f>IF(AND(COUNT(B9:B$25,F9:F$25)&gt;5,COUNT(D$7:D9,E$7:E9)&gt;5,ISNUMBER(SUM(RSQ(B9:B$25,F9:F$25),RSQ(E$7:E9,D$7:D9)))),SUM(RSQ(B9:B$25,F9:F$25),RSQ(E$7:E9,D$7:D9)),"")</f>
        <v>1.5926582594442691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1.7634836490166599</v>
      </c>
      <c r="B32" s="41">
        <f>IF(AND(COUNT(B10:B$25,F10:F$25)&gt;5,COUNT(D$5:D9,E$5:E9)&gt;5,ISNUMBER(SUM(RSQ(B10:B$25,F10:F$25),RSQ(E$5:E9,D$5:D9)))),SUM(RSQ(B10:B$25,F10:F$25),RSQ(E$5:E9,D$5:D9)),"")</f>
        <v>1.7926874349825832</v>
      </c>
      <c r="C32" s="66">
        <f>IF(AND(COUNT(B10:B$25,F10:F$25)&gt;5,COUNT(D$6:D10,E$6:E10)&gt;5,ISNUMBER(SUM(RSQ(B10:B$25,F10:F$25),RSQ(E$6:E10,D$6:D10)))),SUM(RSQ(B10:B$25,F10:F$25),RSQ(E$6:E10,D$6:D10)),"")</f>
        <v>1.770687457282349</v>
      </c>
      <c r="D32" s="32">
        <f>IF(AND(COUNT(B10:B$25,F10:F$25)&gt;5,COUNT(D$6:D9,E$6:E9)&gt;5,ISNUMBER(SUM(RSQ(B10:B$25,F10:F$25),RSQ(E$6:E9,D$6:D9)))),SUM(RSQ(B10:B$25,F10:F$25),RSQ(E$6:E9,D$6:D9)),"")</f>
        <v>1.7994646373591365</v>
      </c>
      <c r="E32" s="66">
        <f>IF(AND(COUNT(B10:B$25,F10:F$25)&gt;5,COUNT(D$7:D10,E$7:E10)&gt;5,ISNUMBER(SUM(RSQ(B10:B$25,F10:F$25),RSQ(E$7:E10,D$7:D10)))),SUM(RSQ(B10:B$25,F10:F$25),RSQ(E$7:E10,D$7:D10)),"")</f>
        <v>1.7831348386764123</v>
      </c>
      <c r="F32" s="32">
        <f>IF(AND(COUNT(B10:B$25,F10:F$25)&gt;5,COUNT(D$7:D9,E$7:E9)&gt;5,ISNUMBER(SUM(RSQ(B10:B$25,F10:F$25),RSQ(E$7:E9,D$7:D9)))),SUM(RSQ(B10:B$25,F10:F$25),RSQ(E$7:E9,D$7:D9)),"")</f>
        <v>1.8146049543157265</v>
      </c>
      <c r="G32" s="66">
        <f>IF(AND(COUNT(B10:B$25,F10:F$25)&gt;5,COUNT(D$8:D10,E$8:E10)&gt;5,ISNUMBER(SUM(RSQ(B10:B$25,F10:F$25),RSQ(E$8:E10,D$8:D10)))),SUM(RSQ(B10:B$25,F10:F$25),RSQ(E$8:E10,D$8:D10)),"")</f>
        <v>1.7972157492176293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1.8763833904065366</v>
      </c>
      <c r="B33" s="41">
        <f>IF(AND(COUNT(B11:B$25,F11:F$25)&gt;5,COUNT(D$5:D10,E$5:E10)&gt;5,ISNUMBER(SUM(RSQ(B11:B$25,F11:F$25),RSQ(E$5:E10,D$5:D10)))),SUM(RSQ(B11:B$25,F11:F$25),RSQ(E$5:E10,D$5:D10)),"")</f>
        <v>1.85129223111552</v>
      </c>
      <c r="C33" s="66">
        <f>IF(AND(COUNT(B11:B$25,F11:F$25)&gt;5,COUNT(D$6:D11,E$6:E11)&gt;5,ISNUMBER(SUM(RSQ(B11:B$25,F11:F$25),RSQ(E$6:E11,D$6:D11)))),SUM(RSQ(B11:B$25,F11:F$25),RSQ(E$6:E11,D$6:D11)),"")</f>
        <v>1.8831607266109556</v>
      </c>
      <c r="D33" s="32">
        <f>IF(AND(COUNT(B11:B$25,F11:F$25)&gt;5,COUNT(D$6:D10,E$6:E10)&gt;5,ISNUMBER(SUM(RSQ(B11:B$25,F11:F$25),RSQ(E$6:E10,D$6:D10)))),SUM(RSQ(B11:B$25,F11:F$25),RSQ(E$6:E10,D$6:D10)),"")</f>
        <v>1.8584960393812091</v>
      </c>
      <c r="E33" s="66">
        <f>IF(AND(COUNT(B11:B$25,F11:F$25)&gt;5,COUNT(D$7:D11,E$7:E11)&gt;5,ISNUMBER(SUM(RSQ(B11:B$25,F11:F$25),RSQ(E$7:E11,D$7:D11)))),SUM(RSQ(B11:B$25,F11:F$25),RSQ(E$7:E11,D$7:D11)),"")</f>
        <v>1.8909067614022312</v>
      </c>
      <c r="F33" s="32">
        <f>IF(AND(COUNT(B11:B$25,F11:F$25)&gt;5,COUNT(D$7:D10,E$7:E10)&gt;5,ISNUMBER(SUM(RSQ(B11:B$25,F11:F$25),RSQ(E$7:E10,D$7:D10)))),SUM(RSQ(B11:B$25,F11:F$25),RSQ(E$7:E10,D$7:D10)),"")</f>
        <v>1.8709434207752724</v>
      </c>
      <c r="G33" s="66">
        <f>IF(AND(COUNT(B11:B$25,F11:F$25)&gt;5,COUNT(D$8:D11,E$8:E11)&gt;5,ISNUMBER(SUM(RSQ(B11:B$25,F11:F$25),RSQ(E$8:E11,D$8:D11)))),SUM(RSQ(B11:B$25,F11:F$25),RSQ(E$8:E11,D$8:D11)),"")</f>
        <v>1.8905758448533538</v>
      </c>
      <c r="H33" s="32">
        <f>IF(AND(COUNT(B11:B$25,F11:F$25)&gt;5,COUNT(D$8:D10,E$8:E10)&gt;5,ISNUMBER(SUM(RSQ(B11:B$25,F11:F$25),RSQ(E$8:E10,D$8:D10)))),SUM(RSQ(B11:B$25,F11:F$25),RSQ(E$8:E10,D$8:D10)),"")</f>
        <v>1.8850243313164896</v>
      </c>
      <c r="I33" s="66">
        <f>IF(AND(COUNT(B11:B$25,F11:F$25)&gt;5,COUNT(D$9:D11,E$9:E11)&gt;5,ISNUMBER(SUM(RSQ(B11:B$25,F11:F$25),RSQ(E$9:E11,D$9:D11)))),SUM(RSQ(B11:B$25,F11:F$25),RSQ(E$9:E11,D$9:D11)),"")</f>
        <v>1.8679599144280907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1.9557118936311646</v>
      </c>
      <c r="B34" s="41">
        <f>IF(AND(COUNT(B12:B$25,F12:F$25)&gt;5,COUNT(D$5:D11,E$5:E11)&gt;5,ISNUMBER(SUM(RSQ(B12:B$25,F12:F$25),RSQ(E$5:E11,D$5:D11)))),SUM(RSQ(B12:B$25,F12:F$25),RSQ(E$5:E11,D$5:D11)),"")</f>
        <v>1.9438271963704725</v>
      </c>
      <c r="C34" s="66">
        <f>IF(AND(COUNT(B12:B$25,F12:F$25)&gt;5,COUNT(D$6:D12,E$6:E12)&gt;5,ISNUMBER(SUM(RSQ(B12:B$25,F12:F$25),RSQ(E$6:E12,D$6:D12)))),SUM(RSQ(B12:B$25,F12:F$25),RSQ(E$6:E12,D$6:D12)),"")</f>
        <v>1.9562904472274871</v>
      </c>
      <c r="D34" s="32">
        <f>IF(AND(COUNT(B12:B$25,F12:F$25)&gt;5,COUNT(D$6:D11,E$6:E11)&gt;5,ISNUMBER(SUM(RSQ(B12:B$25,F12:F$25),RSQ(E$6:E11,D$6:D11)))),SUM(RSQ(B12:B$25,F12:F$25),RSQ(E$6:E11,D$6:D11)),"")</f>
        <v>1.9506045325748915</v>
      </c>
      <c r="E34" s="66">
        <f>IF(AND(COUNT(B12:B$25,F12:F$25)&gt;5,COUNT(D$7:D12,E$7:E12)&gt;5,ISNUMBER(SUM(RSQ(B12:B$25,F12:F$25),RSQ(E$7:E12,D$7:D12)))),SUM(RSQ(B12:B$25,F12:F$25),RSQ(E$7:E12,D$7:D12)),"")</f>
        <v>1.9534403953718462</v>
      </c>
      <c r="F34" s="32">
        <f>IF(AND(COUNT(B12:B$25,F12:F$25)&gt;5,COUNT(D$7:D11,E$7:E11)&gt;5,ISNUMBER(SUM(RSQ(B12:B$25,F12:F$25),RSQ(E$7:E11,D$7:D11)))),SUM(RSQ(B12:B$25,F12:F$25),RSQ(E$7:E11,D$7:D11)),"")</f>
        <v>1.9583505673661672</v>
      </c>
      <c r="G34" s="66">
        <f>IF(AND(COUNT(B12:B$25,F12:F$25)&gt;5,COUNT(D$8:D12,E$8:E12)&gt;5,ISNUMBER(SUM(RSQ(B12:B$25,F12:F$25),RSQ(E$8:E12,D$8:D12)))),SUM(RSQ(B12:B$25,F12:F$25),RSQ(E$8:E12,D$8:D12)),"")</f>
        <v>1.9403211686410486</v>
      </c>
      <c r="H34" s="32">
        <f>IF(AND(COUNT(B12:B$25,F12:F$25)&gt;5,COUNT(D$8:D11,E$8:E11)&gt;5,ISNUMBER(SUM(RSQ(B12:B$25,F12:F$25),RSQ(E$8:E11,D$8:D11)))),SUM(RSQ(B12:B$25,F12:F$25),RSQ(E$8:E11,D$8:D11)),"")</f>
        <v>1.9580196508172898</v>
      </c>
      <c r="I34" s="66">
        <f>IF(AND(COUNT(B12:B$25,F12:F$25)&gt;5,COUNT(D$9:D12,E$9:E12)&gt;5,ISNUMBER(SUM(RSQ(B12:B$25,F12:F$25),RSQ(E$9:E12,D$9:D12)))),SUM(RSQ(B12:B$25,F12:F$25),RSQ(E$9:E12,D$9:D12)),"")</f>
        <v>1.9235759689757832</v>
      </c>
      <c r="J34" s="67">
        <f>IF(AND(COUNT(B12:B$25,F12:F$25)&gt;5,COUNT(D$9:D11,E$9:E11)&gt;5,ISNUMBER(SUM(RSQ(B12:B$25,F12:F$25),RSQ(E$9:E11,D$9:D11)))),SUM(RSQ(B12:B$25,F12:F$25),RSQ(E$9:E11,D$9:D11)),"")</f>
        <v>1.9354037203920267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1.9650917182448133</v>
      </c>
      <c r="B35" s="41">
        <f>IF(AND(COUNT(B13:B$25,F13:F$25)&gt;5,COUNT(D$5:D12,E$5:E12)&gt;5,ISNUMBER(SUM(RSQ(B13:B$25,F13:F$25),RSQ(E$5:E12,D$5:D12)))),SUM(RSQ(B13:B$25,F13:F$25),RSQ(E$5:E12,D$5:D12)),"")</f>
        <v>1.9710166109247218</v>
      </c>
      <c r="C35" s="66">
        <f>IF(AND(COUNT(B13:B$25,F13:F$25)&gt;5,COUNT(D$6:D13,E$6:E13)&gt;5,ISNUMBER(SUM(RSQ(B13:B$25,F13:F$25),RSQ(E$6:E13,D$6:D13)))),SUM(RSQ(B13:B$25,F13:F$25),RSQ(E$6:E13,D$6:D13)),"")</f>
        <v>1.9602597786758151</v>
      </c>
      <c r="D35" s="32">
        <f>IF(AND(COUNT(B13:B$25,F13:F$25)&gt;5,COUNT(D$6:D12,E$6:E12)&gt;5,ISNUMBER(SUM(RSQ(B13:B$25,F13:F$25),RSQ(E$6:E12,D$6:D12)))),SUM(RSQ(B13:B$25,F13:F$25),RSQ(E$6:E12,D$6:D12)),"")</f>
        <v>1.9715951645210441</v>
      </c>
      <c r="E35" s="66">
        <f>IF(AND(COUNT(B13:B$25,F13:F$25)&gt;5,COUNT(D$7:D13,E$7:E13)&gt;5,ISNUMBER(SUM(RSQ(B13:B$25,F13:F$25),RSQ(E$7:E13,D$7:D13)))),SUM(RSQ(B13:B$25,F13:F$25),RSQ(E$7:E13,D$7:D13)),"")</f>
        <v>1.9511745748892959</v>
      </c>
      <c r="F35" s="32">
        <f>IF(AND(COUNT(B13:B$25,F13:F$25)&gt;5,COUNT(D$7:D12,E$7:E12)&gt;5,ISNUMBER(SUM(RSQ(B13:B$25,F13:F$25),RSQ(E$7:E12,D$7:D12)))),SUM(RSQ(B13:B$25,F13:F$25),RSQ(E$7:E12,D$7:D12)),"")</f>
        <v>1.9687451126654034</v>
      </c>
      <c r="G35" s="66">
        <f>IF(AND(COUNT(B13:B$25,F13:F$25)&gt;5,COUNT(D$8:D13,E$8:E13)&gt;5,ISNUMBER(SUM(RSQ(B13:B$25,F13:F$25),RSQ(E$8:E13,D$8:D13)))),SUM(RSQ(B13:B$25,F13:F$25),RSQ(E$8:E13,D$8:D13)),"")</f>
        <v>1.9360543111734629</v>
      </c>
      <c r="H35" s="32">
        <f>IF(AND(COUNT(B13:B$25,F13:F$25)&gt;5,COUNT(D$8:D12,E$8:E12)&gt;5,ISNUMBER(SUM(RSQ(B13:B$25,F13:F$25),RSQ(E$8:E12,D$8:D12)))),SUM(RSQ(B13:B$25,F13:F$25),RSQ(E$8:E12,D$8:D12)),"")</f>
        <v>1.9556258859346056</v>
      </c>
      <c r="I35" s="66">
        <f>IF(AND(COUNT(B13:B$25,F13:F$25)&gt;5,COUNT(D$9:D13,E$9:E13)&gt;5,ISNUMBER(SUM(RSQ(B13:B$25,F13:F$25),RSQ(E$9:E13,D$9:D13)))),SUM(RSQ(B13:B$25,F13:F$25),RSQ(E$9:E13,D$9:D13)),"")</f>
        <v>1.9273693713528028</v>
      </c>
      <c r="J35" s="67">
        <f>IF(AND(COUNT(B13:B$25,F13:F$25)&gt;5,COUNT(D$9:D12,E$9:E12)&gt;5,ISNUMBER(SUM(RSQ(B13:B$25,F13:F$25),RSQ(E$9:E12,D$9:D12)))),SUM(RSQ(B13:B$25,F13:F$25),RSQ(E$9:E12,D$9:D12)),"")</f>
        <v>1.9388806862693404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1.9432100760454922</v>
      </c>
      <c r="B36" s="41">
        <f>IF(AND(COUNT(B14:B$25,F14:F$25)&gt;5,COUNT(D$5:D13,E$5:E13)&gt;5,ISNUMBER(SUM(RSQ(B14:B$25,F14:F$25),RSQ(E$5:E13,D$5:D13)))),SUM(RSQ(B14:B$25,F14:F$25),RSQ(E$5:E13,D$5:D13)),"")</f>
        <v>1.9706134674883669</v>
      </c>
      <c r="C36" s="66">
        <f>IF(AND(COUNT(B14:B$25,F14:F$25)&gt;5,COUNT(D$6:D14,E$6:E14)&gt;5,ISNUMBER(SUM(RSQ(B14:B$25,F14:F$25),RSQ(E$6:E14,D$6:D14)))),SUM(RSQ(B14:B$25,F14:F$25),RSQ(E$6:E14,D$6:D14)),"")</f>
        <v>1.9337795295137419</v>
      </c>
      <c r="D36" s="32">
        <f>IF(AND(COUNT(B14:B$25,F14:F$25)&gt;5,COUNT(D$6:D13,E$6:E13)&gt;5,ISNUMBER(SUM(RSQ(B14:B$25,F14:F$25),RSQ(E$6:E13,D$6:D13)))),SUM(RSQ(B14:B$25,F14:F$25),RSQ(E$6:E13,D$6:D13)),"")</f>
        <v>1.9657815279193689</v>
      </c>
      <c r="E36" s="66">
        <f>IF(AND(COUNT(B14:B$25,F14:F$25)&gt;5,COUNT(D$7:D14,E$7:E14)&gt;5,ISNUMBER(SUM(RSQ(B14:B$25,F14:F$25),RSQ(E$7:E14,D$7:D14)))),SUM(RSQ(B14:B$25,F14:F$25),RSQ(E$7:E14,D$7:D14)),"")</f>
        <v>1.9211873215355215</v>
      </c>
      <c r="F36" s="32">
        <f>IF(AND(COUNT(B14:B$25,F14:F$25)&gt;5,COUNT(D$7:D13,E$7:E13)&gt;5,ISNUMBER(SUM(RSQ(B14:B$25,F14:F$25),RSQ(E$7:E13,D$7:D13)))),SUM(RSQ(B14:B$25,F14:F$25),RSQ(E$7:E13,D$7:D13)),"")</f>
        <v>1.9566963241328494</v>
      </c>
      <c r="G36" s="66">
        <f>IF(AND(COUNT(B14:B$25,F14:F$25)&gt;5,COUNT(D$8:D14,E$8:E14)&gt;5,ISNUMBER(SUM(RSQ(B14:B$25,F14:F$25),RSQ(E$8:E14,D$8:D14)))),SUM(RSQ(B14:B$25,F14:F$25),RSQ(E$8:E14,D$8:D14)),"")</f>
        <v>1.9089728569190156</v>
      </c>
      <c r="H36" s="32">
        <f>IF(AND(COUNT(B14:B$25,F14:F$25)&gt;5,COUNT(D$8:D13,E$8:E13)&gt;5,ISNUMBER(SUM(RSQ(B14:B$25,F14:F$25),RSQ(E$8:E13,D$8:D13)))),SUM(RSQ(B14:B$25,F14:F$25),RSQ(E$8:E13,D$8:D13)),"")</f>
        <v>1.9415760604170165</v>
      </c>
      <c r="I36" s="66">
        <f>IF(AND(COUNT(B14:B$25,F14:F$25)&gt;5,COUNT(D$9:D14,E$9:E14)&gt;5,ISNUMBER(SUM(RSQ(B14:B$25,F14:F$25),RSQ(E$9:E14,D$9:D14)))),SUM(RSQ(B14:B$25,F14:F$25),RSQ(E$9:E14,D$9:D14)),"")</f>
        <v>1.9104394339727988</v>
      </c>
      <c r="J36" s="67">
        <f>IF(AND(COUNT(B14:B$25,F14:F$25)&gt;5,COUNT(D$9:D13,E$9:E13)&gt;5,ISNUMBER(SUM(RSQ(B14:B$25,F14:F$25),RSQ(E$9:E13,D$9:D13)))),SUM(RSQ(B14:B$25,F14:F$25),RSQ(E$9:E13,D$9:D13)),"")</f>
        <v>1.9328911205963564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>IF(AND(COUNT(B15:B$25,F15:F$25)&gt;5,COUNT(D$5:D15,E$5:E15)&gt;5,ISNUMBER(SUM(RSQ(B15:B$25,F15:F$25),RSQ(E$5:E15,D$5:D15)))),SUM(RSQ(B15:B$25,F15:F$25),RSQ(E$5:E15,D$5:D15)),"")</f>
        <v>1.9213957515474158</v>
      </c>
      <c r="B37" s="32">
        <f>IF(AND(COUNT(B15:B$25,F15:F$25)&gt;5,COUNT(D$5:D14,E$5:E14)&gt;5,ISNUMBER(SUM(RSQ(B15:B$25,F15:F$25),RSQ(E$5:E14,D$5:D14)))),SUM(RSQ(B15:B$25,F15:F$25),RSQ(E$5:E14,D$5:D14)),"")</f>
        <v>1.9410903589275175</v>
      </c>
      <c r="C37" s="66">
        <f>IF(AND(COUNT(B15:B$25,F15:F$25)&gt;5,COUNT(D$6:D15,E$6:E15)&gt;5,ISNUMBER(SUM(RSQ(B15:B$25,F15:F$25),RSQ(E$6:E15,D$6:D15)))),SUM(RSQ(B15:B$25,F15:F$25),RSQ(E$6:E15,D$6:D15)),"")</f>
        <v>1.9129550582281145</v>
      </c>
      <c r="D37" s="32">
        <f>IF(AND(COUNT(B15:B$25,F15:F$25)&gt;5,COUNT(D$6:D14,E$6:E14)&gt;5,ISNUMBER(SUM(RSQ(B15:B$25,F15:F$25),RSQ(E$6:E14,D$6:D14)))),SUM(RSQ(B15:B$25,F15:F$25),RSQ(E$6:E14,D$6:D14)),"")</f>
        <v>1.9316598123957671</v>
      </c>
      <c r="E37" s="66">
        <f>IF(AND(COUNT(B15:B$25,F15:F$25)&gt;5,COUNT(D$7:D15,E$7:E15)&gt;5,ISNUMBER(SUM(RSQ(B15:B$25,F15:F$25),RSQ(E$7:E15,D$7:D15)))),SUM(RSQ(B15:B$25,F15:F$25),RSQ(E$7:E15,D$7:D15)),"")</f>
        <v>1.9039705497327168</v>
      </c>
      <c r="F37" s="32">
        <f>IF(AND(COUNT(B15:B$25,F15:F$25)&gt;5,COUNT(D$7:D14,E$7:E14)&gt;5,ISNUMBER(SUM(RSQ(B15:B$25,F15:F$25),RSQ(E$7:E14,D$7:D14)))),SUM(RSQ(B15:B$25,F15:F$25),RSQ(E$7:E14,D$7:D14)),"")</f>
        <v>1.9190676044175468</v>
      </c>
      <c r="G37" s="66">
        <f>IF(AND(COUNT(B15:B$25,F15:F$25)&gt;5,COUNT(D$8:D15,E$8:E15)&gt;5,ISNUMBER(SUM(RSQ(B15:B$25,F15:F$25),RSQ(E$8:E15,D$8:D15)))),SUM(RSQ(B15:B$25,F15:F$25),RSQ(E$8:E15,D$8:D15)),"")</f>
        <v>1.9008505226262553</v>
      </c>
      <c r="H37" s="32">
        <f>IF(AND(COUNT(B15:B$25,F15:F$25)&gt;5,COUNT(D$8:D14,E$8:E14)&gt;5,ISNUMBER(SUM(RSQ(B15:B$25,F15:F$25),RSQ(E$8:E14,D$8:D14)))),SUM(RSQ(B15:B$25,F15:F$25),RSQ(E$8:E14,D$8:D14)),"")</f>
        <v>1.9068531398010409</v>
      </c>
      <c r="I37" s="66">
        <f>IF(AND(COUNT(B15:B$25,F15:F$25)&gt;5,COUNT(D$9:D15,E$9:E15)&gt;5,ISNUMBER(SUM(RSQ(B15:B$25,F15:F$25),RSQ(E$9:E15,D$9:D15)))),SUM(RSQ(B15:B$25,F15:F$25),RSQ(E$9:E15,D$9:D15)),"")</f>
        <v>1.9129100629173783</v>
      </c>
      <c r="J37" s="67">
        <f>IF(AND(COUNT(B15:B$25,F15:F$25)&gt;5,COUNT(D$9:D14,E$9:E14)&gt;5,ISNUMBER(SUM(RSQ(B15:B$25,F15:F$25),RSQ(E$9:E14,D$9:D14)))),SUM(RSQ(B15:B$25,F15:F$25),RSQ(E$9:E14,D$9:D14)),"")</f>
        <v>1.908319716854824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zoomScale="70" zoomScaleNormal="70" zoomScalePageLayoutView="70" workbookViewId="0">
      <selection activeCell="L28" sqref="L28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76</v>
      </c>
      <c r="B3" s="9">
        <v>0.25219999999999998</v>
      </c>
      <c r="C3" s="10">
        <v>2.0999999999999999E-3</v>
      </c>
      <c r="D3" s="11">
        <v>2</v>
      </c>
      <c r="E3" s="12">
        <f>$L$7/$B$3</f>
        <v>1.1550933104293315</v>
      </c>
      <c r="F3" s="13">
        <f>(100-(-R7/R6))/100</f>
        <v>0.14114623782890362</v>
      </c>
      <c r="G3" s="13">
        <f>-1/R7</f>
        <v>-3.1147638740955581</v>
      </c>
      <c r="H3" s="13">
        <f>L29</f>
        <v>-3.6695618539425956</v>
      </c>
      <c r="I3" s="13">
        <f>R29</f>
        <v>0.86531244942477825</v>
      </c>
      <c r="J3" s="14">
        <f>(I3-F3)/(1-F3)</f>
        <v>0.84317755069879996</v>
      </c>
      <c r="K3" s="13">
        <f>R28</f>
        <v>23.072708654443382</v>
      </c>
      <c r="L3" s="13">
        <f>K3*(1-F3)</f>
        <v>19.816082631346312</v>
      </c>
      <c r="M3" s="73">
        <f>STDEV(G7:G13)/STDEV(E7:E13)</f>
        <v>3.6714173203807522E-2</v>
      </c>
      <c r="N3" s="15">
        <f>M3*E3</f>
        <v>4.2408295865661888E-2</v>
      </c>
      <c r="O3" s="14">
        <f>M3*L7/C3</f>
        <v>5.093034389199965</v>
      </c>
      <c r="P3" s="12">
        <f>(1-I3)*E3</f>
        <v>0.15557668866755089</v>
      </c>
      <c r="Q3" s="13">
        <f>(1-I3)*L7/C3</f>
        <v>18.684019467598254</v>
      </c>
      <c r="R3" s="10">
        <f>((-0.01*D3+L6*L7)/L6-I3*L7)/B3</f>
        <v>0.15472852275023782</v>
      </c>
      <c r="S3" s="13">
        <f>((-0.01*D3+L6*L7)/L6-I3*L7)/C3</f>
        <v>18.582158779814275</v>
      </c>
      <c r="T3" s="73">
        <f>STDEV(G14:G18)/STDEV(E14:E18)</f>
        <v>0.12274434461031006</v>
      </c>
      <c r="U3" s="10">
        <f>T3*E3</f>
        <v>0.14178117135240173</v>
      </c>
      <c r="V3" s="14">
        <f>T3*L7/C3</f>
        <v>17.027243530988432</v>
      </c>
      <c r="W3" s="12">
        <f>-G3*L7*(1-F3)/293.15/8.3144621/B3*1000</f>
        <v>1.2677609301824972</v>
      </c>
      <c r="X3" s="81"/>
      <c r="Y3" s="82"/>
      <c r="Z3" s="16"/>
      <c r="AA3" s="7">
        <f>L7*M3/(C3*18.01528)</f>
        <v>0.28270636866037968</v>
      </c>
      <c r="AB3" s="7">
        <f>L7*T3/(C3*18.01528)</f>
        <v>0.94515564182118916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0.45199999999999996</v>
      </c>
      <c r="B5" s="37">
        <v>14.285714285714285</v>
      </c>
      <c r="C5" s="36">
        <f t="shared" ref="C5:C25" si="0">IF(OR(ISBLANK(A5),J5="x"),"",-(A5-1))</f>
        <v>0.54800000000000004</v>
      </c>
      <c r="D5" s="38">
        <f t="shared" ref="D5:D25" si="1">IF(OR(ISBLANK(A5),J5="x"),"",-(A5-1)-$B$3)</f>
        <v>0.29580000000000006</v>
      </c>
      <c r="E5" s="39">
        <f t="shared" ref="E5:E25" si="2">IF(OR(ISBLANK(A5),J5="x"),"",-1/B5)</f>
        <v>-7.0000000000000007E-2</v>
      </c>
      <c r="F5" s="38">
        <f t="shared" ref="F5:F25" si="3">IF(OR(ISBLANK(A5),J5="x"),"",1-(D5/$L$7))</f>
        <v>-1.5397333820664993E-2</v>
      </c>
      <c r="G5" s="38">
        <f>IF(OR(ISBLANK(A5),J5="x"),"",-(F5-1))</f>
        <v>1.015397333820665</v>
      </c>
      <c r="H5" s="74">
        <f t="shared" ref="H5:H25" si="4">IF(OR(ISBLANK(A5),J5="x"),"",-1/($R$7+$R$6*F5*100))</f>
        <v>-3.059906568955332</v>
      </c>
      <c r="I5" s="74">
        <f>IF(OR(ISBLANK(A5),J5="x"),"",E5-H5)</f>
        <v>2.9899065689553321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92">
        <v>0.45405000000000006</v>
      </c>
      <c r="B6" s="93">
        <v>11.111111111111111</v>
      </c>
      <c r="C6" s="92">
        <f t="shared" si="0"/>
        <v>0.54594999999999994</v>
      </c>
      <c r="D6" s="94">
        <f t="shared" si="1"/>
        <v>0.29374999999999996</v>
      </c>
      <c r="E6" s="95">
        <f t="shared" si="2"/>
        <v>-0.09</v>
      </c>
      <c r="F6" s="94">
        <f t="shared" si="3"/>
        <v>-8.3602664294126772E-3</v>
      </c>
      <c r="G6" s="94">
        <f t="shared" ref="G6:G25" si="5">IF(OR(ISBLANK(A6),J6="x"),"",-(F6-1))</f>
        <v>1.0083602664294127</v>
      </c>
      <c r="H6" s="96">
        <f t="shared" si="4"/>
        <v>-3.0847363895377131</v>
      </c>
      <c r="I6" s="96">
        <f t="shared" ref="I6:I25" si="6">IF(OR(ISBLANK(A6),J6="x"),"",E6-H6)</f>
        <v>2.9947363895377133</v>
      </c>
      <c r="J6" s="25"/>
      <c r="K6" s="75"/>
      <c r="L6" s="31">
        <f>STDEV(E7:E13)/STDEV(D7:D13)</f>
        <v>93.498382261125514</v>
      </c>
      <c r="M6" s="30" t="s">
        <v>50</v>
      </c>
      <c r="N6" s="7"/>
      <c r="O6" s="32"/>
      <c r="P6" s="33"/>
      <c r="Q6" s="21"/>
      <c r="R6" s="34">
        <f>-STDEV(B14:B18)/STDEV(F14:F18)/100</f>
        <v>-3.7381407416633931E-3</v>
      </c>
      <c r="S6" s="7" t="s">
        <v>50</v>
      </c>
      <c r="U6" s="7"/>
    </row>
    <row r="7" spans="1:28" ht="17.25" customHeight="1">
      <c r="A7" s="36">
        <v>0.45579999999999998</v>
      </c>
      <c r="B7" s="37">
        <v>9.0909090909090917</v>
      </c>
      <c r="C7" s="36">
        <f t="shared" si="0"/>
        <v>0.54420000000000002</v>
      </c>
      <c r="D7" s="38">
        <f t="shared" si="1"/>
        <v>0.29200000000000004</v>
      </c>
      <c r="E7" s="39">
        <f t="shared" si="2"/>
        <v>-0.10999999999999999</v>
      </c>
      <c r="F7" s="38">
        <f t="shared" si="3"/>
        <v>-2.3530137783440708E-3</v>
      </c>
      <c r="G7" s="38">
        <f t="shared" si="5"/>
        <v>1.0023530137783441</v>
      </c>
      <c r="H7" s="74">
        <f t="shared" si="4"/>
        <v>-3.1062536271761059</v>
      </c>
      <c r="I7" s="74">
        <f t="shared" si="6"/>
        <v>2.996253627176106</v>
      </c>
      <c r="J7" s="25"/>
      <c r="K7" s="72"/>
      <c r="L7" s="34">
        <f>AVERAGE(D7:D13)-(1/L6)*AVERAGE(E7:E13)</f>
        <v>0.29131453289027737</v>
      </c>
      <c r="M7" s="33" t="s">
        <v>51</v>
      </c>
      <c r="N7" s="7"/>
      <c r="O7" s="21"/>
      <c r="P7" s="7"/>
      <c r="Q7" s="21"/>
      <c r="R7" s="34">
        <f>AVERAGE(B14:B18)-R6*AVERAGE(F14:F18)*100</f>
        <v>0.32105162395026576</v>
      </c>
      <c r="S7" s="21" t="s">
        <v>71</v>
      </c>
      <c r="U7" s="21"/>
    </row>
    <row r="8" spans="1:28" ht="17.25" customHeight="1">
      <c r="A8" s="36">
        <v>0.45944999999999991</v>
      </c>
      <c r="B8" s="37">
        <v>3.4482758620689657</v>
      </c>
      <c r="C8" s="36">
        <f t="shared" si="0"/>
        <v>0.54055000000000009</v>
      </c>
      <c r="D8" s="38">
        <f t="shared" si="1"/>
        <v>0.28835000000000011</v>
      </c>
      <c r="E8" s="39">
        <f t="shared" si="2"/>
        <v>-0.28999999999999998</v>
      </c>
      <c r="F8" s="38">
        <f t="shared" si="3"/>
        <v>1.0176398893885108E-2</v>
      </c>
      <c r="G8" s="38">
        <f t="shared" si="5"/>
        <v>0.98982360110611489</v>
      </c>
      <c r="H8" s="71">
        <f t="shared" si="4"/>
        <v>-3.1521126723722781</v>
      </c>
      <c r="I8" s="71">
        <f t="shared" si="6"/>
        <v>2.8621126723722781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0.46249999999999991</v>
      </c>
      <c r="B9" s="37">
        <v>2.4390243902439024</v>
      </c>
      <c r="C9" s="36">
        <f t="shared" si="0"/>
        <v>0.53750000000000009</v>
      </c>
      <c r="D9" s="38">
        <f t="shared" si="1"/>
        <v>0.28530000000000011</v>
      </c>
      <c r="E9" s="39">
        <f t="shared" si="2"/>
        <v>-0.41000000000000003</v>
      </c>
      <c r="F9" s="38">
        <f t="shared" si="3"/>
        <v>2.0646182085747866E-2</v>
      </c>
      <c r="G9" s="38">
        <f t="shared" si="5"/>
        <v>0.97935381791425213</v>
      </c>
      <c r="H9" s="71">
        <f t="shared" si="4"/>
        <v>-3.1914847051003767</v>
      </c>
      <c r="I9" s="71">
        <f t="shared" si="6"/>
        <v>2.7814847051003766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0.46914999999999996</v>
      </c>
      <c r="B10" s="40">
        <v>0.9174311926605504</v>
      </c>
      <c r="C10" s="32">
        <f t="shared" si="0"/>
        <v>0.53085000000000004</v>
      </c>
      <c r="D10" s="41">
        <f t="shared" si="1"/>
        <v>0.27865000000000006</v>
      </c>
      <c r="E10" s="42">
        <f t="shared" si="2"/>
        <v>-1.0900000000000001</v>
      </c>
      <c r="F10" s="41">
        <f t="shared" si="3"/>
        <v>4.3473742159809592E-2</v>
      </c>
      <c r="G10" s="41">
        <f t="shared" si="5"/>
        <v>0.95652625784019041</v>
      </c>
      <c r="H10" s="71">
        <f t="shared" si="4"/>
        <v>-3.2808342194901452</v>
      </c>
      <c r="I10" s="71">
        <f t="shared" si="6"/>
        <v>2.1908342194901449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0.47560000000000002</v>
      </c>
      <c r="B11" s="40">
        <v>0.55555555555555558</v>
      </c>
      <c r="C11" s="32">
        <f t="shared" si="0"/>
        <v>0.52439999999999998</v>
      </c>
      <c r="D11" s="41">
        <f t="shared" si="1"/>
        <v>0.2722</v>
      </c>
      <c r="E11" s="42">
        <f t="shared" si="2"/>
        <v>-1.7999999999999998</v>
      </c>
      <c r="F11" s="41">
        <f t="shared" si="3"/>
        <v>6.5614759073749362E-2</v>
      </c>
      <c r="G11" s="41">
        <f t="shared" si="5"/>
        <v>0.93438524092625064</v>
      </c>
      <c r="H11" s="27">
        <f t="shared" si="4"/>
        <v>-3.3724094013230146</v>
      </c>
      <c r="I11" s="27">
        <f t="shared" si="6"/>
        <v>1.5724094013230148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32">
        <v>0.48215000000000008</v>
      </c>
      <c r="B12" s="40">
        <v>0.41666666666666669</v>
      </c>
      <c r="C12" s="32">
        <f t="shared" si="0"/>
        <v>0.51784999999999992</v>
      </c>
      <c r="D12" s="41">
        <f t="shared" si="1"/>
        <v>0.26564999999999994</v>
      </c>
      <c r="E12" s="42">
        <f t="shared" si="2"/>
        <v>-2.4</v>
      </c>
      <c r="F12" s="41">
        <f t="shared" si="3"/>
        <v>8.809904756775E-2</v>
      </c>
      <c r="G12" s="41">
        <f t="shared" si="5"/>
        <v>0.91190095243225</v>
      </c>
      <c r="H12" s="27">
        <f t="shared" si="4"/>
        <v>-3.4707885931236762</v>
      </c>
      <c r="I12" s="27">
        <f t="shared" si="6"/>
        <v>1.0707885931236762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43">
        <v>0.49075000000000002</v>
      </c>
      <c r="B13" s="89">
        <v>0.30769230769230771</v>
      </c>
      <c r="C13" s="43">
        <f t="shared" si="0"/>
        <v>0.50924999999999998</v>
      </c>
      <c r="D13" s="44">
        <f t="shared" si="1"/>
        <v>0.25705</v>
      </c>
      <c r="E13" s="90">
        <f t="shared" si="2"/>
        <v>-3.25</v>
      </c>
      <c r="F13" s="44">
        <f t="shared" si="3"/>
        <v>0.1176204034530024</v>
      </c>
      <c r="G13" s="44">
        <f t="shared" si="5"/>
        <v>0.8823795965469976</v>
      </c>
      <c r="H13" s="91">
        <f t="shared" si="4"/>
        <v>-3.6090208840141984</v>
      </c>
      <c r="I13" s="91">
        <f t="shared" si="6"/>
        <v>0.3590208840141984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0.50105</v>
      </c>
      <c r="B14" s="40">
        <v>0.27027027027027023</v>
      </c>
      <c r="C14" s="32">
        <f t="shared" si="0"/>
        <v>0.49895</v>
      </c>
      <c r="D14" s="41">
        <f t="shared" si="1"/>
        <v>0.24675000000000002</v>
      </c>
      <c r="E14" s="42">
        <f t="shared" si="2"/>
        <v>-3.7000000000000006</v>
      </c>
      <c r="F14" s="41">
        <f t="shared" si="3"/>
        <v>0.15297737619929319</v>
      </c>
      <c r="G14" s="41">
        <f t="shared" si="5"/>
        <v>0.84702262380070681</v>
      </c>
      <c r="H14" s="27">
        <f t="shared" si="4"/>
        <v>-3.7897948206025545</v>
      </c>
      <c r="I14" s="27">
        <f t="shared" si="6"/>
        <v>8.9794820602553838E-2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0.51500000000000001</v>
      </c>
      <c r="B15" s="40">
        <v>0.24390243902439027</v>
      </c>
      <c r="C15" s="32">
        <f t="shared" si="0"/>
        <v>0.48499999999999999</v>
      </c>
      <c r="D15" s="32">
        <f t="shared" si="1"/>
        <v>0.23280000000000001</v>
      </c>
      <c r="E15" s="40">
        <f t="shared" si="2"/>
        <v>-4.0999999999999996</v>
      </c>
      <c r="F15" s="32">
        <f t="shared" si="3"/>
        <v>0.2008637616178135</v>
      </c>
      <c r="G15" s="32">
        <f t="shared" si="5"/>
        <v>0.7991362383821865</v>
      </c>
      <c r="H15" s="35">
        <f t="shared" si="4"/>
        <v>-4.0656038378883572</v>
      </c>
      <c r="I15" s="35">
        <f t="shared" si="6"/>
        <v>-3.4396162111642425E-2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0.53120000000000001</v>
      </c>
      <c r="B16" s="40">
        <v>0.2183406113537118</v>
      </c>
      <c r="C16" s="32">
        <f t="shared" si="0"/>
        <v>0.46879999999999999</v>
      </c>
      <c r="D16" s="41">
        <f t="shared" si="1"/>
        <v>0.21660000000000001</v>
      </c>
      <c r="E16" s="42">
        <f t="shared" si="2"/>
        <v>-4.58</v>
      </c>
      <c r="F16" s="41">
        <f t="shared" si="3"/>
        <v>0.25647375758770785</v>
      </c>
      <c r="G16" s="41">
        <f t="shared" si="5"/>
        <v>0.74352624241229215</v>
      </c>
      <c r="H16" s="27">
        <f t="shared" si="4"/>
        <v>-4.4409287346643103</v>
      </c>
      <c r="I16" s="27">
        <f t="shared" si="6"/>
        <v>-0.13907126533568981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0.56164999999999998</v>
      </c>
      <c r="B17" s="40">
        <v>0.17699115044247787</v>
      </c>
      <c r="C17" s="32">
        <f t="shared" si="0"/>
        <v>0.43835000000000002</v>
      </c>
      <c r="D17" s="41">
        <f t="shared" si="1"/>
        <v>0.18615000000000004</v>
      </c>
      <c r="E17" s="42">
        <f t="shared" si="2"/>
        <v>-5.65</v>
      </c>
      <c r="F17" s="41">
        <f t="shared" si="3"/>
        <v>0.36099995371630567</v>
      </c>
      <c r="G17" s="41">
        <f t="shared" si="5"/>
        <v>0.63900004628369433</v>
      </c>
      <c r="H17" s="27">
        <f t="shared" si="4"/>
        <v>-5.3733176810367071</v>
      </c>
      <c r="I17" s="27">
        <f t="shared" si="6"/>
        <v>-0.27668231896329321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0.57925000000000004</v>
      </c>
      <c r="B18" s="40">
        <v>0.17513134851138354</v>
      </c>
      <c r="C18" s="32">
        <f t="shared" si="0"/>
        <v>0.42074999999999996</v>
      </c>
      <c r="D18" s="41">
        <f t="shared" si="1"/>
        <v>0.16854999999999998</v>
      </c>
      <c r="E18" s="42">
        <f t="shared" si="2"/>
        <v>-5.71</v>
      </c>
      <c r="F18" s="41">
        <f t="shared" si="3"/>
        <v>0.42141575180705537</v>
      </c>
      <c r="G18" s="41">
        <f t="shared" si="5"/>
        <v>0.57858424819294463</v>
      </c>
      <c r="H18" s="27">
        <f t="shared" si="4"/>
        <v>-6.115441749827176</v>
      </c>
      <c r="I18" s="27">
        <f t="shared" si="6"/>
        <v>0.40544174982717607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1.9549420335476553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STDEV(I7:I13)/STDEV(H7:H13)</f>
        <v>5.5242590214175493</v>
      </c>
      <c r="M28" s="30" t="s">
        <v>50</v>
      </c>
      <c r="N28" s="80"/>
      <c r="O28" s="78"/>
      <c r="P28" s="78"/>
      <c r="Q28" s="79"/>
      <c r="R28" s="31">
        <f>STDEV(I7:I13)/STDEV(G7:G13)</f>
        <v>23.072708654443382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1.2860488128090546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1.2351337782519289</v>
      </c>
      <c r="I29" s="62">
        <f>IF(AND(COUNT(B7:B$25,F7:F$25)&gt;5,COUNT(D7:D$9,E7:E$9)&gt;5,ISNUMBER(SUM(RSQ(B7:B$25,F7:F$25),RSQ(E7:E$9,D7:D$9)))),SUM(RSQ(B7:B$25,F7:F$25),RSQ(E7:E$9,D7:D$9)),"")</f>
        <v>1.2841200331838443</v>
      </c>
      <c r="J29" s="64">
        <f>IF(AND(COUNT(B7:B$25,F7:F$25)&gt;5,COUNT(D6:D$9,E6:E$9)&gt;5,ISNUMBER(SUM(RSQ(B7:B$25,F7:F$25),RSQ(E6:E$9,D6:D$9)))),SUM(RSQ(B7:B$25,F7:F$25),RSQ(E6:E$9,D6:D$9)),"")</f>
        <v>1.2692960282493817</v>
      </c>
      <c r="K29" s="71"/>
      <c r="L29" s="34">
        <f>AVERAGE(H7:H13)-(1/L28)*AVERAGE(I7:I13)</f>
        <v>-3.6695618539425956</v>
      </c>
      <c r="M29" s="33" t="s">
        <v>68</v>
      </c>
      <c r="N29" s="42"/>
      <c r="O29" s="42"/>
      <c r="P29" s="42"/>
      <c r="Q29" s="42"/>
      <c r="R29" s="34">
        <f>AVERAGE(G7:G13)-(1/R28)*AVERAGE(I7:I13)</f>
        <v>0.86531244942477825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1.2629432723206699</v>
      </c>
      <c r="B30" s="41">
        <f>IF(AND(COUNT(B8:B$25,F8:F$25)&gt;5,COUNT(D$5:D7,E$5:E7)&gt;5,ISNUMBER(SUM(RSQ(B8:B$25,F8:F$25),RSQ(E$5:E7,D$5:D7)))),SUM(RSQ(B8:B$25,F8:F$25),RSQ(E$5:E7,D$5:D7)),"")</f>
        <v>1.3800219823976063</v>
      </c>
      <c r="C30" s="66">
        <f>IF(AND(COUNT(B8:B$25,F8:F$25)&gt;5,COUNT(D$6:D8,E$6:E8)&gt;5,ISNUMBER(SUM(RSQ(B8:B$25,F8:F$25),RSQ(E$6:E8,D$6:D8)))),SUM(RSQ(B8:B$25,F8:F$25),RSQ(E$6:E8,D$6:D8)),"")</f>
        <v>1.3291069478404807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1.378093202772396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1.3000724052529553</v>
      </c>
      <c r="B31" s="41">
        <f>IF(AND(COUNT(B9:B$25,F9:F$25)&gt;5,COUNT(D$5:D8,E$5:E8)&gt;5,ISNUMBER(SUM(RSQ(B9:B$25,F9:F$25),RSQ(E$5:E8,D$5:D8)))),SUM(RSQ(B9:B$25,F9:F$25),RSQ(E$5:E8,D$5:D8)),"")</f>
        <v>1.23309533152656</v>
      </c>
      <c r="C31" s="66">
        <f>IF(AND(COUNT(B9:B$25,F9:F$25)&gt;5,COUNT(D$6:D9,E$6:E9)&gt;5,ISNUMBER(SUM(RSQ(B9:B$25,F9:F$25),RSQ(E$6:E9,D$6:D9)))),SUM(RSQ(B9:B$25,F9:F$25),RSQ(E$6:E9,D$6:D9)),"")</f>
        <v>1.3334212570438235</v>
      </c>
      <c r="D31" s="32">
        <f>IF(AND(COUNT(B9:B$25,F9:F$25)&gt;5,COUNT(D$6:D8,E$6:E8)&gt;5,ISNUMBER(SUM(RSQ(B9:B$25,F9:F$25),RSQ(E$6:E8,D$6:D8)))),SUM(RSQ(B9:B$25,F9:F$25),RSQ(E$6:E8,D$6:D8)),"")</f>
        <v>1.2992590070463708</v>
      </c>
      <c r="E31" s="66">
        <f>IF(AND(COUNT(B9:B$25,F9:F$25)&gt;5,COUNT(D$7:D9,E$7:E9)&gt;5,ISNUMBER(SUM(RSQ(B9:B$25,F9:F$25),RSQ(E$7:E9,D$7:D9)))),SUM(RSQ(B9:B$25,F9:F$25),RSQ(E$7:E9,D$7:D9)),"")</f>
        <v>1.3482452619782861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1.4548571599257296</v>
      </c>
      <c r="B32" s="41">
        <f>IF(AND(COUNT(B10:B$25,F10:F$25)&gt;5,COUNT(D$5:D9,E$5:E9)&gt;5,ISNUMBER(SUM(RSQ(B10:B$25,F10:F$25),RSQ(E$5:E9,D$5:D9)))),SUM(RSQ(B10:B$25,F10:F$25),RSQ(E$5:E9,D$5:D9)),"")</f>
        <v>1.495179685313071</v>
      </c>
      <c r="C32" s="66">
        <f>IF(AND(COUNT(B10:B$25,F10:F$25)&gt;5,COUNT(D$6:D10,E$6:E10)&gt;5,ISNUMBER(SUM(RSQ(B10:B$25,F10:F$25),RSQ(E$6:E10,D$6:D10)))),SUM(RSQ(B10:B$25,F10:F$25),RSQ(E$6:E10,D$6:D10)),"")</f>
        <v>1.4833076305079667</v>
      </c>
      <c r="D32" s="32">
        <f>IF(AND(COUNT(B10:B$25,F10:F$25)&gt;5,COUNT(D$6:D9,E$6:E9)&gt;5,ISNUMBER(SUM(RSQ(B10:B$25,F10:F$25),RSQ(E$6:E9,D$6:D9)))),SUM(RSQ(B10:B$25,F10:F$25),RSQ(E$6:E9,D$6:D9)),"")</f>
        <v>1.5285285371039392</v>
      </c>
      <c r="E32" s="66">
        <f>IF(AND(COUNT(B10:B$25,F10:F$25)&gt;5,COUNT(D$7:D10,E$7:E10)&gt;5,ISNUMBER(SUM(RSQ(B10:B$25,F10:F$25),RSQ(E$7:E10,D$7:D10)))),SUM(RSQ(B10:B$25,F10:F$25),RSQ(E$7:E10,D$7:D10)),"")</f>
        <v>1.5020042521224237</v>
      </c>
      <c r="F32" s="32">
        <f>IF(AND(COUNT(B10:B$25,F10:F$25)&gt;5,COUNT(D$7:D9,E$7:E9)&gt;5,ISNUMBER(SUM(RSQ(B10:B$25,F10:F$25),RSQ(E$7:E9,D$7:D9)))),SUM(RSQ(B10:B$25,F10:F$25),RSQ(E$7:E9,D$7:D9)),"")</f>
        <v>1.5433525420384018</v>
      </c>
      <c r="G32" s="66">
        <f>IF(AND(COUNT(B10:B$25,F10:F$25)&gt;5,COUNT(D$8:D10,E$8:E10)&gt;5,ISNUMBER(SUM(RSQ(B10:B$25,F10:F$25),RSQ(E$8:E10,D$8:D10)))),SUM(RSQ(B10:B$25,F10:F$25),RSQ(E$8:E10,D$8:D10)),"")</f>
        <v>1.5177255962287415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1.6274360094049447</v>
      </c>
      <c r="B33" s="41">
        <f>IF(AND(COUNT(B11:B$25,F11:F$25)&gt;5,COUNT(D$5:D10,E$5:E10)&gt;5,ISNUMBER(SUM(RSQ(B11:B$25,F11:F$25),RSQ(E$5:E10,D$5:D10)))),SUM(RSQ(B11:B$25,F11:F$25),RSQ(E$5:E10,D$5:D10)),"")</f>
        <v>1.5954276630536253</v>
      </c>
      <c r="C33" s="66">
        <f>IF(AND(COUNT(B11:B$25,F11:F$25)&gt;5,COUNT(D$6:D11,E$6:E11)&gt;5,ISNUMBER(SUM(RSQ(B11:B$25,F11:F$25),RSQ(E$6:E11,D$6:D11)))),SUM(RSQ(B11:B$25,F11:F$25),RSQ(E$6:E11,D$6:D11)),"")</f>
        <v>1.6470969634143762</v>
      </c>
      <c r="D33" s="32">
        <f>IF(AND(COUNT(B11:B$25,F11:F$25)&gt;5,COUNT(D$6:D10,E$6:E10)&gt;5,ISNUMBER(SUM(RSQ(B11:B$25,F11:F$25),RSQ(E$6:E10,D$6:D10)))),SUM(RSQ(B11:B$25,F11:F$25),RSQ(E$6:E10,D$6:D10)),"")</f>
        <v>1.6238781336358623</v>
      </c>
      <c r="E33" s="66">
        <f>IF(AND(COUNT(B11:B$25,F11:F$25)&gt;5,COUNT(D$7:D11,E$7:E11)&gt;5,ISNUMBER(SUM(RSQ(B11:B$25,F11:F$25),RSQ(E$7:E11,D$7:D11)))),SUM(RSQ(B11:B$25,F11:F$25),RSQ(E$7:E11,D$7:D11)),"")</f>
        <v>1.6611090733141105</v>
      </c>
      <c r="F33" s="32">
        <f>IF(AND(COUNT(B11:B$25,F11:F$25)&gt;5,COUNT(D$7:D10,E$7:E10)&gt;5,ISNUMBER(SUM(RSQ(B11:B$25,F11:F$25),RSQ(E$7:E10,D$7:D10)))),SUM(RSQ(B11:B$25,F11:F$25),RSQ(E$7:E10,D$7:D10)),"")</f>
        <v>1.6425747552503189</v>
      </c>
      <c r="G33" s="66">
        <f>IF(AND(COUNT(B11:B$25,F11:F$25)&gt;5,COUNT(D$8:D11,E$8:E11)&gt;5,ISNUMBER(SUM(RSQ(B11:B$25,F11:F$25),RSQ(E$8:E11,D$8:D11)))),SUM(RSQ(B11:B$25,F11:F$25),RSQ(E$8:E11,D$8:D11)),"")</f>
        <v>1.6748656834156113</v>
      </c>
      <c r="H33" s="32">
        <f>IF(AND(COUNT(B11:B$25,F11:F$25)&gt;5,COUNT(D$8:D10,E$8:E10)&gt;5,ISNUMBER(SUM(RSQ(B11:B$25,F11:F$25),RSQ(E$8:E10,D$8:D10)))),SUM(RSQ(B11:B$25,F11:F$25),RSQ(E$8:E10,D$8:D10)),"")</f>
        <v>1.6582960993566369</v>
      </c>
      <c r="I33" s="66">
        <f>IF(AND(COUNT(B11:B$25,F11:F$25)&gt;5,COUNT(D$9:D11,E$9:E11)&gt;5,ISNUMBER(SUM(RSQ(B11:B$25,F11:F$25),RSQ(E$9:E11,D$9:D11)))),SUM(RSQ(B11:B$25,F11:F$25),RSQ(E$9:E11,D$9:D11)),"")</f>
        <v>1.6874725466254001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1.7445635917599693</v>
      </c>
      <c r="B34" s="41">
        <f>IF(AND(COUNT(B12:B$25,F12:F$25)&gt;5,COUNT(D$5:D11,E$5:E11)&gt;5,ISNUMBER(SUM(RSQ(B12:B$25,F12:F$25),RSQ(E$5:E11,D$5:D11)))),SUM(RSQ(B12:B$25,F12:F$25),RSQ(E$5:E11,D$5:D11)),"")</f>
        <v>1.719464049273421</v>
      </c>
      <c r="C34" s="66">
        <f>IF(AND(COUNT(B12:B$25,F12:F$25)&gt;5,COUNT(D$6:D12,E$6:E12)&gt;5,ISNUMBER(SUM(RSQ(B12:B$25,F12:F$25),RSQ(E$6:E12,D$6:D12)))),SUM(RSQ(B12:B$25,F12:F$25),RSQ(E$6:E12,D$6:D12)),"")</f>
        <v>1.7573024059162705</v>
      </c>
      <c r="D34" s="32">
        <f>IF(AND(COUNT(B12:B$25,F12:F$25)&gt;5,COUNT(D$6:D11,E$6:E11)&gt;5,ISNUMBER(SUM(RSQ(B12:B$25,F12:F$25),RSQ(E$6:E11,D$6:D11)))),SUM(RSQ(B12:B$25,F12:F$25),RSQ(E$6:E11,D$6:D11)),"")</f>
        <v>1.7391250032828525</v>
      </c>
      <c r="E34" s="66">
        <f>IF(AND(COUNT(B12:B$25,F12:F$25)&gt;5,COUNT(D$7:D12,E$7:E12)&gt;5,ISNUMBER(SUM(RSQ(B12:B$25,F12:F$25),RSQ(E$7:E12,D$7:D12)))),SUM(RSQ(B12:B$25,F12:F$25),RSQ(E$7:E12,D$7:D12)),"")</f>
        <v>1.7662252598799297</v>
      </c>
      <c r="F34" s="32">
        <f>IF(AND(COUNT(B12:B$25,F12:F$25)&gt;5,COUNT(D$7:D11,E$7:E11)&gt;5,ISNUMBER(SUM(RSQ(B12:B$25,F12:F$25),RSQ(E$7:E11,D$7:D11)))),SUM(RSQ(B12:B$25,F12:F$25),RSQ(E$7:E11,D$7:D11)),"")</f>
        <v>1.7531371131825868</v>
      </c>
      <c r="G34" s="66">
        <f>IF(AND(COUNT(B12:B$25,F12:F$25)&gt;5,COUNT(D$8:D12,E$8:E12)&gt;5,ISNUMBER(SUM(RSQ(B12:B$25,F12:F$25),RSQ(E$8:E12,D$8:D12)))),SUM(RSQ(B12:B$25,F12:F$25),RSQ(E$8:E12,D$8:D12)),"")</f>
        <v>1.7740995850196999</v>
      </c>
      <c r="H34" s="32">
        <f>IF(AND(COUNT(B12:B$25,F12:F$25)&gt;5,COUNT(D$8:D11,E$8:E11)&gt;5,ISNUMBER(SUM(RSQ(B12:B$25,F12:F$25),RSQ(E$8:E11,D$8:D11)))),SUM(RSQ(B12:B$25,F12:F$25),RSQ(E$8:E11,D$8:D11)),"")</f>
        <v>1.7668937232840873</v>
      </c>
      <c r="I34" s="66">
        <f>IF(AND(COUNT(B12:B$25,F12:F$25)&gt;5,COUNT(D$9:D12,E$9:E12)&gt;5,ISNUMBER(SUM(RSQ(B12:B$25,F12:F$25),RSQ(E$9:E12,D$9:D12)))),SUM(RSQ(B12:B$25,F12:F$25),RSQ(E$9:E12,D$9:D12)),"")</f>
        <v>1.778756247195036</v>
      </c>
      <c r="J34" s="67">
        <f>IF(AND(COUNT(B12:B$25,F12:F$25)&gt;5,COUNT(D$9:D11,E$9:E11)&gt;5,ISNUMBER(SUM(RSQ(B12:B$25,F12:F$25),RSQ(E$9:E11,D$9:D11)))),SUM(RSQ(B12:B$25,F12:F$25),RSQ(E$9:E11,D$9:D11)),"")</f>
        <v>1.7795005864938762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1.9128887087093247</v>
      </c>
      <c r="B35" s="41">
        <f>IF(AND(COUNT(B13:B$25,F13:F$25)&gt;5,COUNT(D$5:D12,E$5:E12)&gt;5,ISNUMBER(SUM(RSQ(B13:B$25,F13:F$25),RSQ(E$5:E12,D$5:D12)))),SUM(RSQ(B13:B$25,F13:F$25),RSQ(E$5:E12,D$5:D12)),"")</f>
        <v>1.8993777851202478</v>
      </c>
      <c r="C35" s="66">
        <f>IF(AND(COUNT(B13:B$25,F13:F$25)&gt;5,COUNT(D$6:D13,E$6:E13)&gt;5,ISNUMBER(SUM(RSQ(B13:B$25,F13:F$25),RSQ(E$6:E13,D$6:D13)))),SUM(RSQ(B13:B$25,F13:F$25),RSQ(E$6:E13,D$6:D13)),"")</f>
        <v>1.921339414064275</v>
      </c>
      <c r="D35" s="32">
        <f>IF(AND(COUNT(B13:B$25,F13:F$25)&gt;5,COUNT(D$6:D12,E$6:E12)&gt;5,ISNUMBER(SUM(RSQ(B13:B$25,F13:F$25),RSQ(E$6:E12,D$6:D12)))),SUM(RSQ(B13:B$25,F13:F$25),RSQ(E$6:E12,D$6:D12)),"")</f>
        <v>1.9121165992765488</v>
      </c>
      <c r="E35" s="66">
        <f>IF(AND(COUNT(B13:B$25,F13:F$25)&gt;5,COUNT(D$7:D13,E$7:E13)&gt;5,ISNUMBER(SUM(RSQ(B13:B$25,F13:F$25),RSQ(E$7:E13,D$7:D13)))),SUM(RSQ(B13:B$25,F13:F$25),RSQ(E$7:E13,D$7:D13)),"")</f>
        <v>1.9271756566267835</v>
      </c>
      <c r="F35" s="32">
        <f>IF(AND(COUNT(B13:B$25,F13:F$25)&gt;5,COUNT(D$7:D12,E$7:E12)&gt;5,ISNUMBER(SUM(RSQ(B13:B$25,F13:F$25),RSQ(E$7:E12,D$7:D12)))),SUM(RSQ(B13:B$25,F13:F$25),RSQ(E$7:E12,D$7:D12)),"")</f>
        <v>1.921039453240208</v>
      </c>
      <c r="G35" s="66">
        <f>IF(AND(COUNT(B13:B$25,F13:F$25)&gt;5,COUNT(D$8:D13,E$8:E13)&gt;5,ISNUMBER(SUM(RSQ(B13:B$25,F13:F$25),RSQ(E$8:E13,D$8:D13)))),SUM(RSQ(B13:B$25,F13:F$25),RSQ(E$8:E13,D$8:D13)),"")</f>
        <v>1.9319143854610643</v>
      </c>
      <c r="H35" s="32">
        <f>IF(AND(COUNT(B13:B$25,F13:F$25)&gt;5,COUNT(D$8:D12,E$8:E12)&gt;5,ISNUMBER(SUM(RSQ(B13:B$25,F13:F$25),RSQ(E$8:E12,D$8:D12)))),SUM(RSQ(B13:B$25,F13:F$25),RSQ(E$8:E12,D$8:D12)),"")</f>
        <v>1.9289137783799781</v>
      </c>
      <c r="I35" s="66">
        <f>IF(AND(COUNT(B13:B$25,F13:F$25)&gt;5,COUNT(D$9:D13,E$9:E13)&gt;5,ISNUMBER(SUM(RSQ(B13:B$25,F13:F$25),RSQ(E$9:E13,D$9:D13)))),SUM(RSQ(B13:B$25,F13:F$25),RSQ(E$9:E13,D$9:D13)),"")</f>
        <v>1.9340088915586091</v>
      </c>
      <c r="J35" s="67">
        <f>IF(AND(COUNT(B13:B$25,F13:F$25)&gt;5,COUNT(D$9:D12,E$9:E12)&gt;5,ISNUMBER(SUM(RSQ(B13:B$25,F13:F$25),RSQ(E$9:E12,D$9:D12)))),SUM(RSQ(B13:B$25,F13:F$25),RSQ(E$9:E12,D$9:D12)),"")</f>
        <v>1.933570440555314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1.9393367798694476</v>
      </c>
      <c r="B36" s="41">
        <f>IF(AND(COUNT(B14:B$25,F14:F$25)&gt;5,COUNT(D$5:D13,E$5:E13)&gt;5,ISNUMBER(SUM(RSQ(B14:B$25,F14:F$25),RSQ(E$5:E13,D$5:D13)))),SUM(RSQ(B14:B$25,F14:F$25),RSQ(E$5:E13,D$5:D13)),"")</f>
        <v>1.9338218506983709</v>
      </c>
      <c r="C36" s="66">
        <f>IF(AND(COUNT(B14:B$25,F14:F$25)&gt;5,COUNT(D$6:D14,E$6:E14)&gt;5,ISNUMBER(SUM(RSQ(B14:B$25,F14:F$25),RSQ(E$6:E14,D$6:D14)))),SUM(RSQ(B14:B$25,F14:F$25),RSQ(E$6:E14,D$6:D14)),"")</f>
        <v>1.9426159912980316</v>
      </c>
      <c r="D36" s="32">
        <f>IF(AND(COUNT(B14:B$25,F14:F$25)&gt;5,COUNT(D$6:D13,E$6:E13)&gt;5,ISNUMBER(SUM(RSQ(B14:B$25,F14:F$25),RSQ(E$6:E13,D$6:D13)))),SUM(RSQ(B14:B$25,F14:F$25),RSQ(E$6:E13,D$6:D13)),"")</f>
        <v>1.9422725560533212</v>
      </c>
      <c r="E36" s="66">
        <f>IF(AND(COUNT(B14:B$25,F14:F$25)&gt;5,COUNT(D$7:D14,E$7:E14)&gt;5,ISNUMBER(SUM(RSQ(B14:B$25,F14:F$25),RSQ(E$7:E14,D$7:D14)))),SUM(RSQ(B14:B$25,F14:F$25),RSQ(E$7:E14,D$7:D14)),"")</f>
        <v>1.9434374630816937</v>
      </c>
      <c r="F36" s="32">
        <f>IF(AND(COUNT(B14:B$25,F14:F$25)&gt;5,COUNT(D$7:D13,E$7:E13)&gt;5,ISNUMBER(SUM(RSQ(B14:B$25,F14:F$25),RSQ(E$7:E13,D$7:D13)))),SUM(RSQ(B14:B$25,F14:F$25),RSQ(E$7:E13,D$7:D13)),"")</f>
        <v>1.9481087986158296</v>
      </c>
      <c r="G36" s="66">
        <f>IF(AND(COUNT(B14:B$25,F14:F$25)&gt;5,COUNT(D$8:D14,E$8:E14)&gt;5,ISNUMBER(SUM(RSQ(B14:B$25,F14:F$25),RSQ(E$8:E14,D$8:D14)))),SUM(RSQ(B14:B$25,F14:F$25),RSQ(E$8:E14,D$8:D14)),"")</f>
        <v>1.9417513070870864</v>
      </c>
      <c r="H36" s="32">
        <f>IF(AND(COUNT(B14:B$25,F14:F$25)&gt;5,COUNT(D$8:D13,E$8:E13)&gt;5,ISNUMBER(SUM(RSQ(B14:B$25,F14:F$25),RSQ(E$8:E13,D$8:D13)))),SUM(RSQ(B14:B$25,F14:F$25),RSQ(E$8:E13,D$8:D13)),"")</f>
        <v>1.9528475274501105</v>
      </c>
      <c r="I36" s="66">
        <f>IF(AND(COUNT(B14:B$25,F14:F$25)&gt;5,COUNT(D$9:D14,E$9:E14)&gt;5,ISNUMBER(SUM(RSQ(B14:B$25,F14:F$25),RSQ(E$9:E14,D$9:D14)))),SUM(RSQ(B14:B$25,F14:F$25),RSQ(E$9:E14,D$9:D14)),"")</f>
        <v>1.9367753138643997</v>
      </c>
      <c r="J36" s="67">
        <f>IF(AND(COUNT(B14:B$25,F14:F$25)&gt;5,COUNT(D$9:D13,E$9:E13)&gt;5,ISNUMBER(SUM(RSQ(B14:B$25,F14:F$25),RSQ(E$9:E13,D$9:D13)))),SUM(RSQ(B14:B$25,F14:F$25),RSQ(E$9:E13,D$9:D13)),"")</f>
        <v>1.9549420335476553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>IF(AND(COUNT(B15:B$25,F15:F$25)&gt;5,COUNT(D$5:D15,E$5:E15)&gt;5,ISNUMBER(SUM(RSQ(B15:B$25,F15:F$25),RSQ(E$5:E15,D$5:D15)))),SUM(RSQ(B15:B$25,F15:F$25),RSQ(E$5:E15,D$5:D15)),"")</f>
        <v>1.9141615585848457</v>
      </c>
      <c r="B37" s="32">
        <f>IF(AND(COUNT(B15:B$25,F15:F$25)&gt;5,COUNT(D$5:D14,E$5:E14)&gt;5,ISNUMBER(SUM(RSQ(B15:B$25,F15:F$25),RSQ(E$5:E14,D$5:D14)))),SUM(RSQ(B15:B$25,F15:F$25),RSQ(E$5:E14,D$5:D14)),"")</f>
        <v>1.9267993325390516</v>
      </c>
      <c r="C37" s="66">
        <f>IF(AND(COUNT(B15:B$25,F15:F$25)&gt;5,COUNT(D$6:D15,E$6:E15)&gt;5,ISNUMBER(SUM(RSQ(B15:B$25,F15:F$25),RSQ(E$6:E15,D$6:D15)))),SUM(RSQ(B15:B$25,F15:F$25),RSQ(E$6:E15,D$6:D15)),"")</f>
        <v>1.9120047818433707</v>
      </c>
      <c r="D37" s="32">
        <f>IF(AND(COUNT(B15:B$25,F15:F$25)&gt;5,COUNT(D$6:D14,E$6:E14)&gt;5,ISNUMBER(SUM(RSQ(B15:B$25,F15:F$25),RSQ(E$6:E14,D$6:D14)))),SUM(RSQ(B15:B$25,F15:F$25),RSQ(E$6:E14,D$6:D14)),"")</f>
        <v>1.9300785439676353</v>
      </c>
      <c r="E37" s="66">
        <f>IF(AND(COUNT(B15:B$25,F15:F$25)&gt;5,COUNT(D$7:D15,E$7:E15)&gt;5,ISNUMBER(SUM(RSQ(B15:B$25,F15:F$25),RSQ(E$7:E15,D$7:D15)))),SUM(RSQ(B15:B$25,F15:F$25),RSQ(E$7:E15,D$7:D15)),"")</f>
        <v>1.9072362287362163</v>
      </c>
      <c r="F37" s="32">
        <f>IF(AND(COUNT(B15:B$25,F15:F$25)&gt;5,COUNT(D$7:D14,E$7:E14)&gt;5,ISNUMBER(SUM(RSQ(B15:B$25,F15:F$25),RSQ(E$7:E14,D$7:D14)))),SUM(RSQ(B15:B$25,F15:F$25),RSQ(E$7:E14,D$7:D14)),"")</f>
        <v>1.9309000157512974</v>
      </c>
      <c r="G37" s="66">
        <f>IF(AND(COUNT(B15:B$25,F15:F$25)&gt;5,COUNT(D$8:D15,E$8:E15)&gt;5,ISNUMBER(SUM(RSQ(B15:B$25,F15:F$25),RSQ(E$8:E15,D$8:D15)))),SUM(RSQ(B15:B$25,F15:F$25),RSQ(E$8:E15,D$8:D15)),"")</f>
        <v>1.898920866898</v>
      </c>
      <c r="H37" s="32">
        <f>IF(AND(COUNT(B15:B$25,F15:F$25)&gt;5,COUNT(D$8:D14,E$8:E14)&gt;5,ISNUMBER(SUM(RSQ(B15:B$25,F15:F$25),RSQ(E$8:E14,D$8:D14)))),SUM(RSQ(B15:B$25,F15:F$25),RSQ(E$8:E14,D$8:D14)),"")</f>
        <v>1.9292138597566901</v>
      </c>
      <c r="I37" s="66">
        <f>IF(AND(COUNT(B15:B$25,F15:F$25)&gt;5,COUNT(D$9:D15,E$9:E15)&gt;5,ISNUMBER(SUM(RSQ(B15:B$25,F15:F$25),RSQ(E$9:E15,D$9:D15)))),SUM(RSQ(B15:B$25,F15:F$25),RSQ(E$9:E15,D$9:D15)),"")</f>
        <v>1.8873330577937448</v>
      </c>
      <c r="J37" s="67">
        <f>IF(AND(COUNT(B15:B$25,F15:F$25)&gt;5,COUNT(D$9:D14,E$9:E14)&gt;5,ISNUMBER(SUM(RSQ(B15:B$25,F15:F$25),RSQ(E$9:E14,D$9:D14)))),SUM(RSQ(B15:B$25,F15:F$25),RSQ(E$9:E14,D$9:D14)),"")</f>
        <v>1.9242378665340034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>IF(AND(COUNT(B16:B$25,F16:F$25)&gt;5,COUNT(D$5:D16,E$5:E16)&gt;5,ISNUMBER(SUM(RSQ(B16:B$25,F16:F$25),RSQ(E$5:E16,D$5:D16)))),SUM(RSQ(B16:B$25,F16:F$25),RSQ(E$5:E16,D$5:D16)),"")</f>
        <v>1.8484250837445466</v>
      </c>
      <c r="B38" s="41">
        <f>IF(AND(COUNT(B16:B$25,F16:F$25)&gt;5,COUNT(D$5:D15,E$5:E15)&gt;5,ISNUMBER(SUM(RSQ(B16:B$25,F16:F$25),RSQ(E$5:E15,D$5:D15)))),SUM(RSQ(B16:B$25,F16:F$25),RSQ(E$5:E15,D$5:D15)),"")</f>
        <v>1.8645611091605243</v>
      </c>
      <c r="C38" s="66">
        <f>IF(AND(COUNT(B16:B$25,F16:F$25)&gt;5,COUNT(D$6:D16,E$6:E16)&gt;5,ISNUMBER(SUM(RSQ(B16:B$25,F16:F$25),RSQ(E$6:E16,D$6:D16)))),SUM(RSQ(B16:B$25,F16:F$25),RSQ(E$6:E16,D$6:D16)),"")</f>
        <v>1.8432441581209538</v>
      </c>
      <c r="D38" s="32">
        <f>IF(AND(COUNT(B16:B$25,F16:F$25)&gt;5,COUNT(D$6:D15,E$6:E15)&gt;5,ISNUMBER(SUM(RSQ(B16:B$25,F16:F$25),RSQ(E$6:E15,D$6:D15)))),SUM(RSQ(B16:B$25,F16:F$25),RSQ(E$6:E15,D$6:D15)),"")</f>
        <v>1.8624043324190493</v>
      </c>
      <c r="E38" s="66">
        <f>IF(AND(COUNT(B16:B$25,F16:F$25)&gt;5,COUNT(D$7:D16,E$7:E16)&gt;5,ISNUMBER(SUM(RSQ(B16:B$25,F16:F$25),RSQ(E$7:E16,D$7:D16)))),SUM(RSQ(B16:B$25,F16:F$25),RSQ(E$7:E16,D$7:D16)),"")</f>
        <v>1.8358918566720013</v>
      </c>
      <c r="F38" s="32">
        <f>IF(AND(COUNT(B16:B$25,F16:F$25)&gt;5,COUNT(D$7:D15,E$7:E15)&gt;5,ISNUMBER(SUM(RSQ(B16:B$25,F16:F$25),RSQ(E$7:E15,D$7:D15)))),SUM(RSQ(B16:B$25,F16:F$25),RSQ(E$7:E15,D$7:D15)),"")</f>
        <v>1.8576357793118952</v>
      </c>
      <c r="G38" s="66">
        <f>IF(AND(COUNT(B16:B$25,F16:F$25)&gt;5,COUNT(D$8:D16,E$8:E16)&gt;5,ISNUMBER(SUM(RSQ(B16:B$25,F16:F$25),RSQ(E$8:E16,D$8:D16)))),SUM(RSQ(B16:B$25,F16:F$25),RSQ(E$8:E16,D$8:D16)),"")</f>
        <v>1.8257194547101754</v>
      </c>
      <c r="H38" s="32">
        <f>IF(AND(COUNT(B16:B$25,F16:F$25)&gt;5,COUNT(D$8:D15,E$8:E15)&gt;5,ISNUMBER(SUM(RSQ(B16:B$25,F16:F$25),RSQ(E$8:E15,D$8:D15)))),SUM(RSQ(B16:B$25,F16:F$25),RSQ(E$8:E15,D$8:D15)),"")</f>
        <v>1.8493204174736788</v>
      </c>
      <c r="I38" s="66">
        <f>IF(AND(COUNT(B16:B$25,F16:F$25)&gt;5,COUNT(D$9:D16,E$9:E16)&gt;5,ISNUMBER(SUM(RSQ(B16:B$25,F16:F$25),RSQ(E$9:E16,D$9:D16)))),SUM(RSQ(B16:B$25,F16:F$25),RSQ(E$9:E16,D$9:D16)),"")</f>
        <v>1.8141252713878442</v>
      </c>
      <c r="J38" s="67">
        <f>IF(AND(COUNT(B16:B$25,F16:F$25)&gt;5,COUNT(D$9:D15,E$9:E15)&gt;5,ISNUMBER(SUM(RSQ(B16:B$25,F16:F$25),RSQ(E$9:E15,D$9:D15)))),SUM(RSQ(B16:B$25,F16:F$25),RSQ(E$9:E15,D$9:D15)),"")</f>
        <v>1.8377326083694236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E1" zoomScale="70" zoomScaleNormal="70" zoomScalePageLayoutView="70" workbookViewId="0">
      <selection activeCell="R29" sqref="R29"/>
    </sheetView>
  </sheetViews>
  <sheetFormatPr baseColWidth="10" defaultColWidth="12.33203125" defaultRowHeight="17.25" customHeight="1" x14ac:dyDescent="0"/>
  <cols>
    <col min="1" max="1" width="12.33203125" style="7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77</v>
      </c>
      <c r="B3" s="9">
        <v>0.54279999999999995</v>
      </c>
      <c r="C3" s="10">
        <v>4.4999999999999997E-3</v>
      </c>
      <c r="D3" s="11">
        <v>2</v>
      </c>
      <c r="E3" s="12">
        <f>$L$7/$B$3</f>
        <v>1.0224345107196207</v>
      </c>
      <c r="F3" s="13">
        <f>(100-(-R7/R6))/100</f>
        <v>0.10109177487951954</v>
      </c>
      <c r="G3" s="13">
        <f>-1/R7</f>
        <v>-3.0731240802142383</v>
      </c>
      <c r="H3" s="13">
        <f>L29</f>
        <v>-3.5525842176015314</v>
      </c>
      <c r="I3" s="13">
        <f>R29</f>
        <v>0.87662007778968176</v>
      </c>
      <c r="J3" s="14">
        <f>(I3-F3)/(1-F3)</f>
        <v>0.86274469544009158</v>
      </c>
      <c r="K3" s="13">
        <f>R28</f>
        <v>24.844092646553598</v>
      </c>
      <c r="L3" s="13">
        <f>K3*(1-F3)</f>
        <v>22.332559225642278</v>
      </c>
      <c r="M3" s="73">
        <f>STDEV(G5:G12)/STDEV(E5:E12)</f>
        <v>3.4770051615169391E-2</v>
      </c>
      <c r="N3" s="15">
        <f>M3*E3</f>
        <v>3.555010071085167E-2</v>
      </c>
      <c r="O3" s="14">
        <f>M3*L7/C3</f>
        <v>4.2881321479667314</v>
      </c>
      <c r="P3" s="12">
        <f>(1-I3)*E3</f>
        <v>0.12614789039773158</v>
      </c>
      <c r="Q3" s="13">
        <f>(1-I3)*L7/C3</f>
        <v>15.216238868419714</v>
      </c>
      <c r="R3" s="10">
        <f>((-0.01*D3+L6*L7)/L6-I3*L7)/B3</f>
        <v>0.12543688838351466</v>
      </c>
      <c r="S3" s="13">
        <f>((-0.01*D3+L6*L7)/L6-I3*L7)/C3</f>
        <v>15.13047622546039</v>
      </c>
      <c r="T3" s="73">
        <f>STDEV(G13:G17)/STDEV(E13:E17)</f>
        <v>0.12438246696375747</v>
      </c>
      <c r="U3" s="10">
        <f>T3*E3</f>
        <v>0.12717292675218875</v>
      </c>
      <c r="V3" s="14">
        <f>T3*L7/C3</f>
        <v>15.339881031352903</v>
      </c>
      <c r="W3" s="12">
        <f>-G3*L7*(1-F3)/293.15/8.3144621/B3*1000</f>
        <v>1.1587957492498324</v>
      </c>
      <c r="X3" s="81"/>
      <c r="Y3" s="82"/>
      <c r="Z3" s="16"/>
      <c r="AA3" s="7">
        <f>L7*M3/(C3*18.01528)</f>
        <v>0.23802750487179386</v>
      </c>
      <c r="AB3" s="7">
        <f>L7*T3/(C3*18.01528)</f>
        <v>0.85149279008446721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24"/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36">
        <v>-9.4600000000000017E-2</v>
      </c>
      <c r="B5" s="37">
        <v>5</v>
      </c>
      <c r="C5" s="36">
        <f t="shared" ref="C5:C25" si="0">IF(OR(ISBLANK(A5),J5="x"),"",-(A5-1))</f>
        <v>1.0946</v>
      </c>
      <c r="D5" s="38">
        <f t="shared" ref="D5:D25" si="1">IF(OR(ISBLANK(A5),J5="x"),"",-(A5-1)-$B$3)</f>
        <v>0.55180000000000007</v>
      </c>
      <c r="E5" s="39">
        <f t="shared" ref="E5:E25" si="2">IF(OR(ISBLANK(A5),J5="x"),"",-1/B5)</f>
        <v>-0.2</v>
      </c>
      <c r="F5" s="38">
        <f t="shared" ref="F5:F25" si="3">IF(OR(ISBLANK(A5),J5="x"),"",1-(D5/$L$7))</f>
        <v>5.7253720935194208E-3</v>
      </c>
      <c r="G5" s="38">
        <f>IF(OR(ISBLANK(A5),J5="x"),"",-(F5-1))</f>
        <v>0.99427462790648058</v>
      </c>
      <c r="H5" s="74">
        <f t="shared" ref="H5:H25" si="4">IF(OR(ISBLANK(A5),J5="x"),"",-1/($R$7+$R$6*F5*100))</f>
        <v>-3.0928230464328048</v>
      </c>
      <c r="I5" s="74">
        <f>IF(OR(ISBLANK(A5),J5="x"),"",E5-H5)</f>
        <v>2.8928230464328046</v>
      </c>
      <c r="J5" s="25"/>
      <c r="K5" s="75"/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-8.8400000000000034E-2</v>
      </c>
      <c r="B6" s="37">
        <v>2.5</v>
      </c>
      <c r="C6" s="36">
        <f t="shared" si="0"/>
        <v>1.0884</v>
      </c>
      <c r="D6" s="38">
        <f t="shared" si="1"/>
        <v>0.54560000000000008</v>
      </c>
      <c r="E6" s="39">
        <f t="shared" si="2"/>
        <v>-0.4</v>
      </c>
      <c r="F6" s="38">
        <f t="shared" si="3"/>
        <v>1.6896997126176427E-2</v>
      </c>
      <c r="G6" s="38">
        <f t="shared" ref="G6:G25" si="5">IF(OR(ISBLANK(A6),J6="x"),"",-(F6-1))</f>
        <v>0.98310300287382357</v>
      </c>
      <c r="H6" s="74">
        <f t="shared" si="4"/>
        <v>-3.1319969914693986</v>
      </c>
      <c r="I6" s="74">
        <f t="shared" ref="I6:I25" si="6">IF(OR(ISBLANK(A6),J6="x"),"",E6-H6)</f>
        <v>2.7319969914693987</v>
      </c>
      <c r="J6" s="25"/>
      <c r="K6" s="75"/>
      <c r="L6" s="31">
        <f>STDEV(E5:E12)/STDEV(D5:D12)</f>
        <v>51.822615197992796</v>
      </c>
      <c r="M6" s="30" t="s">
        <v>50</v>
      </c>
      <c r="N6" s="7"/>
      <c r="O6" s="32"/>
      <c r="P6" s="33"/>
      <c r="Q6" s="21"/>
      <c r="R6" s="34">
        <f>-STDEV(B13:B17)/STDEV(F13:F17)/100</f>
        <v>-3.6199664880430184E-3</v>
      </c>
      <c r="S6" s="7" t="s">
        <v>50</v>
      </c>
      <c r="U6" s="7"/>
    </row>
    <row r="7" spans="1:28" ht="17.25" customHeight="1">
      <c r="A7" s="36">
        <v>-8.0899999999999972E-2</v>
      </c>
      <c r="B7" s="37">
        <v>1.3333333333333333</v>
      </c>
      <c r="C7" s="36">
        <f t="shared" si="0"/>
        <v>1.0809</v>
      </c>
      <c r="D7" s="38">
        <f t="shared" si="1"/>
        <v>0.53810000000000002</v>
      </c>
      <c r="E7" s="39">
        <f t="shared" si="2"/>
        <v>-0.75</v>
      </c>
      <c r="F7" s="38">
        <f t="shared" si="3"/>
        <v>3.0411059665681139E-2</v>
      </c>
      <c r="G7" s="38">
        <f t="shared" si="5"/>
        <v>0.96958894033431886</v>
      </c>
      <c r="H7" s="74">
        <f t="shared" si="4"/>
        <v>-3.1807317541143556</v>
      </c>
      <c r="I7" s="74">
        <f t="shared" si="6"/>
        <v>2.4307317541143556</v>
      </c>
      <c r="J7" s="25"/>
      <c r="K7" s="72"/>
      <c r="L7" s="34">
        <f>AVERAGE(D5:D12)-(1/L6)*AVERAGE(E5:E12)</f>
        <v>0.55497745241861007</v>
      </c>
      <c r="M7" s="33" t="s">
        <v>51</v>
      </c>
      <c r="N7" s="7"/>
      <c r="O7" s="21"/>
      <c r="P7" s="7"/>
      <c r="Q7" s="21"/>
      <c r="R7" s="34">
        <f>AVERAGE(B13:B17)-R6*AVERAGE(F13:F17)*100</f>
        <v>0.32540176507623686</v>
      </c>
      <c r="S7" s="21" t="s">
        <v>71</v>
      </c>
      <c r="U7" s="21"/>
    </row>
    <row r="8" spans="1:28" ht="17.25" customHeight="1">
      <c r="A8" s="36">
        <v>-7.2350000000000136E-2</v>
      </c>
      <c r="B8" s="37">
        <v>0.77519379844961234</v>
      </c>
      <c r="C8" s="36">
        <f t="shared" si="0"/>
        <v>1.0723500000000001</v>
      </c>
      <c r="D8" s="38">
        <f t="shared" si="1"/>
        <v>0.52955000000000019</v>
      </c>
      <c r="E8" s="39">
        <f t="shared" si="2"/>
        <v>-1.29</v>
      </c>
      <c r="F8" s="38">
        <f t="shared" si="3"/>
        <v>4.5817090960715956E-2</v>
      </c>
      <c r="G8" s="38">
        <f t="shared" si="5"/>
        <v>0.95418290903928404</v>
      </c>
      <c r="H8" s="71">
        <f t="shared" si="4"/>
        <v>-3.2381728069899793</v>
      </c>
      <c r="I8" s="71">
        <f t="shared" si="6"/>
        <v>1.9481728069899793</v>
      </c>
      <c r="J8" s="25"/>
      <c r="K8" s="72"/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-6.1799999999999855E-2</v>
      </c>
      <c r="B9" s="37">
        <v>0.48309178743961356</v>
      </c>
      <c r="C9" s="36">
        <f t="shared" si="0"/>
        <v>1.0617999999999999</v>
      </c>
      <c r="D9" s="38">
        <f t="shared" si="1"/>
        <v>0.51899999999999991</v>
      </c>
      <c r="E9" s="39">
        <f t="shared" si="2"/>
        <v>-2.0699999999999998</v>
      </c>
      <c r="F9" s="38">
        <f t="shared" si="3"/>
        <v>6.4826872266286251E-2</v>
      </c>
      <c r="G9" s="38">
        <f t="shared" si="5"/>
        <v>0.93517312773371375</v>
      </c>
      <c r="H9" s="71">
        <f t="shared" si="4"/>
        <v>-3.3119749087632404</v>
      </c>
      <c r="I9" s="71">
        <f t="shared" si="6"/>
        <v>1.2419749087632406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-5.1549999999999985E-2</v>
      </c>
      <c r="B10" s="40">
        <v>0.38461538461538458</v>
      </c>
      <c r="C10" s="32">
        <f t="shared" si="0"/>
        <v>1.05155</v>
      </c>
      <c r="D10" s="41">
        <f t="shared" si="1"/>
        <v>0.50875000000000004</v>
      </c>
      <c r="E10" s="42">
        <f t="shared" si="2"/>
        <v>-2.6</v>
      </c>
      <c r="F10" s="41">
        <f t="shared" si="3"/>
        <v>8.3296091070275469E-2</v>
      </c>
      <c r="G10" s="41">
        <f t="shared" si="5"/>
        <v>0.91670390892972453</v>
      </c>
      <c r="H10" s="71">
        <f t="shared" si="4"/>
        <v>-3.386973289377702</v>
      </c>
      <c r="I10" s="71">
        <f t="shared" si="6"/>
        <v>0.78697328937770195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-4.1099999999999914E-2</v>
      </c>
      <c r="B11" s="40">
        <v>0.33222591362126247</v>
      </c>
      <c r="C11" s="32">
        <f t="shared" si="0"/>
        <v>1.0410999999999999</v>
      </c>
      <c r="D11" s="41">
        <f t="shared" si="1"/>
        <v>0.49829999999999997</v>
      </c>
      <c r="E11" s="42">
        <f t="shared" si="2"/>
        <v>-3.01</v>
      </c>
      <c r="F11" s="41">
        <f t="shared" si="3"/>
        <v>0.10212568487531859</v>
      </c>
      <c r="G11" s="41">
        <f t="shared" si="5"/>
        <v>0.89787431512468141</v>
      </c>
      <c r="H11" s="27">
        <f t="shared" si="4"/>
        <v>-3.4670143646350611</v>
      </c>
      <c r="I11" s="27">
        <f t="shared" si="6"/>
        <v>0.45701436463506129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43">
        <v>-2.8699999999999948E-2</v>
      </c>
      <c r="B12" s="89">
        <v>0.30303030303030304</v>
      </c>
      <c r="C12" s="43">
        <f t="shared" si="0"/>
        <v>1.0286999999999999</v>
      </c>
      <c r="D12" s="44">
        <f t="shared" si="1"/>
        <v>0.4859</v>
      </c>
      <c r="E12" s="90">
        <f t="shared" si="2"/>
        <v>-3.3</v>
      </c>
      <c r="F12" s="44">
        <f t="shared" si="3"/>
        <v>0.12446893494063271</v>
      </c>
      <c r="G12" s="44">
        <f t="shared" si="5"/>
        <v>0.87553106505936729</v>
      </c>
      <c r="H12" s="91">
        <f t="shared" si="4"/>
        <v>-3.5670407578092607</v>
      </c>
      <c r="I12" s="91">
        <f t="shared" si="6"/>
        <v>0.26704075780926084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-7.3000000000000842E-3</v>
      </c>
      <c r="B13" s="40">
        <v>0.27247956403269757</v>
      </c>
      <c r="C13" s="32">
        <f t="shared" si="0"/>
        <v>1.0073000000000001</v>
      </c>
      <c r="D13" s="41">
        <f t="shared" si="1"/>
        <v>0.46450000000000014</v>
      </c>
      <c r="E13" s="42">
        <f t="shared" si="2"/>
        <v>-3.6699999999999995</v>
      </c>
      <c r="F13" s="41">
        <f t="shared" si="3"/>
        <v>0.16302906005335205</v>
      </c>
      <c r="G13" s="41">
        <f t="shared" si="5"/>
        <v>0.83697093994664795</v>
      </c>
      <c r="H13" s="27">
        <f t="shared" si="4"/>
        <v>-3.7539539691525206</v>
      </c>
      <c r="I13" s="27">
        <f t="shared" si="6"/>
        <v>8.3953969152521069E-2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1.6950000000000021E-2</v>
      </c>
      <c r="B14" s="40">
        <v>0.25</v>
      </c>
      <c r="C14" s="32">
        <f t="shared" si="0"/>
        <v>0.98304999999999998</v>
      </c>
      <c r="D14" s="41">
        <f t="shared" si="1"/>
        <v>0.44025000000000003</v>
      </c>
      <c r="E14" s="42">
        <f t="shared" si="2"/>
        <v>-4</v>
      </c>
      <c r="F14" s="41">
        <f t="shared" si="3"/>
        <v>0.20672452893108362</v>
      </c>
      <c r="G14" s="41">
        <f t="shared" si="5"/>
        <v>0.79327547106891638</v>
      </c>
      <c r="H14" s="27">
        <f t="shared" si="4"/>
        <v>-3.9909297600163649</v>
      </c>
      <c r="I14" s="27">
        <f t="shared" si="6"/>
        <v>-9.0702399836350978E-3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5.3649999999999975E-2</v>
      </c>
      <c r="B15" s="40">
        <v>0.21739130434782611</v>
      </c>
      <c r="C15" s="32">
        <f t="shared" si="0"/>
        <v>0.94635000000000002</v>
      </c>
      <c r="D15" s="32">
        <f t="shared" si="1"/>
        <v>0.40355000000000008</v>
      </c>
      <c r="E15" s="40">
        <f t="shared" si="2"/>
        <v>-4.5999999999999996</v>
      </c>
      <c r="F15" s="32">
        <f t="shared" si="3"/>
        <v>0.27285334162439245</v>
      </c>
      <c r="G15" s="32">
        <f t="shared" si="5"/>
        <v>0.72714665837560755</v>
      </c>
      <c r="H15" s="35">
        <f t="shared" si="4"/>
        <v>-4.4124829712915279</v>
      </c>
      <c r="I15" s="35">
        <f t="shared" si="6"/>
        <v>-0.18751702870847176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0.12240000000000006</v>
      </c>
      <c r="B16" s="40">
        <v>0.17857142857142858</v>
      </c>
      <c r="C16" s="32">
        <f t="shared" si="0"/>
        <v>0.87759999999999994</v>
      </c>
      <c r="D16" s="41">
        <f t="shared" si="1"/>
        <v>0.33479999999999999</v>
      </c>
      <c r="E16" s="42">
        <f t="shared" si="2"/>
        <v>-5.6</v>
      </c>
      <c r="F16" s="41">
        <f t="shared" si="3"/>
        <v>0.39673224823651754</v>
      </c>
      <c r="G16" s="41">
        <f t="shared" si="5"/>
        <v>0.60326775176348246</v>
      </c>
      <c r="H16" s="27">
        <f t="shared" si="4"/>
        <v>-5.5009730446717624</v>
      </c>
      <c r="I16" s="27">
        <f t="shared" si="6"/>
        <v>-9.9026955328237243E-2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0.15620000000000001</v>
      </c>
      <c r="B17" s="40">
        <v>0.16666666666666666</v>
      </c>
      <c r="C17" s="32">
        <f t="shared" si="0"/>
        <v>0.84379999999999999</v>
      </c>
      <c r="D17" s="41">
        <f t="shared" si="1"/>
        <v>0.30100000000000005</v>
      </c>
      <c r="E17" s="42">
        <f t="shared" si="2"/>
        <v>-6</v>
      </c>
      <c r="F17" s="41">
        <f t="shared" si="3"/>
        <v>0.45763562341455122</v>
      </c>
      <c r="G17" s="41">
        <f t="shared" si="5"/>
        <v>0.54236437658544878</v>
      </c>
      <c r="H17" s="27">
        <f t="shared" si="4"/>
        <v>-6.2602040141194459</v>
      </c>
      <c r="I17" s="27">
        <f t="shared" si="6"/>
        <v>0.26020401411944594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/>
      <c r="B18" s="40"/>
      <c r="C18" s="32" t="str">
        <f t="shared" si="0"/>
        <v/>
      </c>
      <c r="D18" s="41" t="str">
        <f t="shared" si="1"/>
        <v/>
      </c>
      <c r="E18" s="42" t="str">
        <f t="shared" si="2"/>
        <v/>
      </c>
      <c r="F18" s="41" t="str">
        <f t="shared" si="3"/>
        <v/>
      </c>
      <c r="G18" s="41" t="str">
        <f t="shared" si="5"/>
        <v/>
      </c>
      <c r="H18" s="27" t="str">
        <f t="shared" si="4"/>
        <v/>
      </c>
      <c r="I18" s="27" t="str">
        <f t="shared" si="6"/>
        <v/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>MAX(A29:J43)</f>
        <v>1.9592465455816459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>STDEV(I5:I12)/STDEV(H5:H12)</f>
        <v>6.2412260575354752</v>
      </c>
      <c r="M28" s="30" t="s">
        <v>50</v>
      </c>
      <c r="N28" s="80"/>
      <c r="O28" s="78"/>
      <c r="P28" s="78"/>
      <c r="Q28" s="79"/>
      <c r="R28" s="31">
        <f>STDEV(I5:I12)/STDEV(G5:G12)</f>
        <v>24.844092646553598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>IF(AND(COUNT(B7:B$25,F7:F$25)&gt;5,COUNT(D$5:D7,E$5:E7)&gt;5,ISNUMBER(SUM(RSQ(B7:B$25,F7:F$25),RSQ(E$5:E7,D$5:D7)))),SUM(RSQ(B7:B$25,F7:F$25),RSQ(E$5:E7,D$5:D7)),"")</f>
        <v>1.3993768223534315</v>
      </c>
      <c r="B29" s="61" t="str">
        <f>IF(AND(COUNT(B7:B$25,F7:F$25)&gt;5,COUNT(D$5:D6,E$5:E6)&gt;5,ISNUMBER(SUM(RSQ(B7:B$25,F7:F$25),RSQ(E$5:E6,D$5:D6)))),SUM(RSQ(B7:B$25,F7:F$25),RSQ(E$5:E6,D$5:D6)),"")</f>
        <v/>
      </c>
      <c r="C29" s="62" t="str">
        <f>IF(AND(COUNT(B7:B$25,F7:F$25)&gt;5,COUNT(D$6:D7,E$6:E7)&gt;5,ISNUMBER(SUM(RSQ(B7:B$25,F7:F$25),RSQ(E$6:E7,D$6:D7)))),SUM(RSQ(B7:B$25,F7:F$25),RSQ(E$6:E7,D$6:D7)),"")</f>
        <v/>
      </c>
      <c r="D29" s="63" t="str">
        <f>IF(AND(COUNT(B7:B$25,F7:F$25)&gt;5,COUNT(D$6:D6,E$6:E6)&gt;5,ISNUMBER(SUM(RSQ(B7:B$25,F7:F$25),RSQ(E$6:E6,D$6:D6)))),SUM(RSQ(B7:B$25,F7:F$25),RSQ(E$6:E6,D$6:D6)),"")</f>
        <v/>
      </c>
      <c r="E29" s="62" t="str">
        <f>IF(AND(COUNT(B7:B$25,F7:F$25)&gt;5,COUNT(D$7:D7,E$7:E7)&gt;5,ISNUMBER(SUM(RSQ(B7:B$25,F7:F$25),RSQ(E$7:E7,D$7:D7)))),SUM(RSQ(B7:B$25,F7:F$25),RSQ(E$7:E7,D$7:D7)),"")</f>
        <v/>
      </c>
      <c r="F29" s="63" t="str">
        <f>IF(AND(COUNT(B7:B$25,F7:F$25)&gt;5,COUNT(D6:D$7,E6:E$7)&gt;5,ISNUMBER(SUM(RSQ(B7:B$25,F7:F$25),RSQ(E6:E$7,D6:D$7)))),SUM(RSQ(B7:B$25,F7:F$25),RSQ(E6:E$7,D6:D$7)),"")</f>
        <v/>
      </c>
      <c r="G29" s="62" t="str">
        <f>IF(AND(COUNT(B7:B$25,F7:F$25)&gt;5,COUNT(D7:D$8,E7:E$8)&gt;5,ISNUMBER(SUM(RSQ(B7:B$25,F7:F$25),RSQ(E7:E$8,D7:D$8)))),SUM(RSQ(B7:B$25,F7:F$25),RSQ(E7:E$8,D7:D$8)),"")</f>
        <v/>
      </c>
      <c r="H29" s="63">
        <f>IF(AND(COUNT(B7:B$25,F7:F$25)&gt;5,COUNT(D6:D$8,E6:E$8)&gt;5,ISNUMBER(SUM(RSQ(B7:B$25,F7:F$25),RSQ(E6:E$8,D6:D$8)))),SUM(RSQ(B7:B$25,F7:F$25),RSQ(E6:E$8,D6:D$8)),"")</f>
        <v>1.4024450599266589</v>
      </c>
      <c r="I29" s="62">
        <f>IF(AND(COUNT(B7:B$25,F7:F$25)&gt;5,COUNT(D7:D$9,E7:E$9)&gt;5,ISNUMBER(SUM(RSQ(B7:B$25,F7:F$25),RSQ(E7:E$9,D7:D$9)))),SUM(RSQ(B7:B$25,F7:F$25),RSQ(E7:E$9,D7:D$9)),"")</f>
        <v>1.4076799155034481</v>
      </c>
      <c r="J29" s="64">
        <f>IF(AND(COUNT(B7:B$25,F7:F$25)&gt;5,COUNT(D6:D$9,E6:E$9)&gt;5,ISNUMBER(SUM(RSQ(B7:B$25,F7:F$25),RSQ(E6:E$9,D6:D$9)))),SUM(RSQ(B7:B$25,F7:F$25),RSQ(E6:E$9,D6:D$9)),"")</f>
        <v>1.4007263773221985</v>
      </c>
      <c r="K29" s="71"/>
      <c r="L29" s="34">
        <f>AVERAGE(H5:H12)-(1/L28)*AVERAGE(I5:I12)</f>
        <v>-3.5525842176015314</v>
      </c>
      <c r="M29" s="33" t="s">
        <v>68</v>
      </c>
      <c r="N29" s="42"/>
      <c r="O29" s="42"/>
      <c r="P29" s="42"/>
      <c r="Q29" s="42"/>
      <c r="R29" s="34">
        <f>AVERAGE(G5:G12)-(1/R28)*AVERAGE(I5:I12)</f>
        <v>0.87662007778968176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>IF(AND(COUNT(B8:B$25,F8:F$25)&gt;5,COUNT(D$5:D8,E$5:E8)&gt;5,ISNUMBER(SUM(RSQ(B8:B$25,F8:F$25),RSQ(E$5:E8,D$5:D8)))),SUM(RSQ(B8:B$25,F8:F$25),RSQ(E$5:E8,D$5:D8)),"")</f>
        <v>1.5275993702642605</v>
      </c>
      <c r="B30" s="41">
        <f>IF(AND(COUNT(B8:B$25,F8:F$25)&gt;5,COUNT(D$5:D7,E$5:E7)&gt;5,ISNUMBER(SUM(RSQ(B8:B$25,F8:F$25),RSQ(E$5:E7,D$5:D7)))),SUM(RSQ(B8:B$25,F8:F$25),RSQ(E$5:E7,D$5:D7)),"")</f>
        <v>1.5360188993012309</v>
      </c>
      <c r="C30" s="66">
        <f>IF(AND(COUNT(B8:B$25,F8:F$25)&gt;5,COUNT(D$6:D8,E$6:E8)&gt;5,ISNUMBER(SUM(RSQ(B8:B$25,F8:F$25),RSQ(E$6:E8,D$6:D8)))),SUM(RSQ(B8:B$25,F8:F$25),RSQ(E$6:E8,D$6:D8)),"")</f>
        <v>1.5390871368744583</v>
      </c>
      <c r="D30" s="32" t="str">
        <f>IF(AND(COUNT(B8:B$25,F8:F$25)&gt;5,COUNT(D$6:D7,E$6:E7)&gt;5,ISNUMBER(SUM(RSQ(B8:B$25,F8:F$25),RSQ(E$6:E7,D$6:D7)))),SUM(RSQ(B8:B$25,F8:F$25),RSQ(E$6:E7,D$6:D7)),"")</f>
        <v/>
      </c>
      <c r="E30" s="66" t="str">
        <f>IF(AND(COUNT(B8:B$25,F8:F$25)&gt;5,COUNT(D$7:D8,E$7:E8)&gt;5,ISNUMBER(SUM(RSQ(B8:B$25,F8:F$25),RSQ(E$7:E8,D$7:D8)))),SUM(RSQ(B8:B$25,F8:F$25),RSQ(E$7:E8,D$7:D8)),"")</f>
        <v/>
      </c>
      <c r="F30" s="32" t="str">
        <f>IF(AND(COUNT(B8:B$25,F8:F$25)&gt;5,COUNT(D$7:D7,E$7:E7)&gt;5,ISNUMBER(SUM(RSQ(B8:B$25,F8:F$25),RSQ(E$7:E7,D$7:D7)))),SUM(RSQ(B8:B$25,F8:F$25),RSQ(E$7:E7,D$7:D7)),"")</f>
        <v/>
      </c>
      <c r="G30" s="66" t="str">
        <f>IF(AND(COUNT(B8:B$25,F8:F$25)&gt;5,COUNT(D$8:D8,E$8:E8)&gt;5,ISNUMBER(SUM(RSQ(B8:B$25,F8:F$25),RSQ(E$8:E8,D$8:D8)))),SUM(RSQ(B8:B$25,F8:F$25),RSQ(E$8:E8,D$8:D8)),"")</f>
        <v/>
      </c>
      <c r="H30" s="32" t="str">
        <f>IF(AND(COUNT(B8:B$25,F8:F$25)&gt;5,COUNT(D7:D$8,E7:E$8)&gt;5,ISNUMBER(SUM(RSQ(B8:B$25,F8:F$25),RSQ(E7:E$8,D7:D$8)))),SUM(RSQ(B8:B$25,F8:F$25),RSQ(E7:E$8,D7:D$8)),"")</f>
        <v/>
      </c>
      <c r="I30" s="66" t="str">
        <f>IF(AND(COUNT(B8:B$25,F8:F$25)&gt;5,COUNT(D8:D$9,E8:E$9)&gt;5,ISNUMBER(SUM(RSQ(B8:B$25,F8:F$25),RSQ(E8:E$9,D8:D$9)))),SUM(RSQ(B8:B$25,F8:F$25),RSQ(E8:E$9,D8:D$9)),"")</f>
        <v/>
      </c>
      <c r="J30" s="67">
        <f>IF(AND(COUNT(B8:B$25,F8:F$25)&gt;5,COUNT(D7:D$9,E7:E$9)&gt;5,ISNUMBER(SUM(RSQ(B8:B$25,F8:F$25),RSQ(E7:E$9,D7:D$9)))),SUM(RSQ(B8:B$25,F8:F$25),RSQ(E7:E$9,D7:D$9)),"")</f>
        <v>1.5443219924512475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>IF(AND(COUNT(B9:B$25,F9:F$25)&gt;5,COUNT(D$5:D9,E$5:E9)&gt;5,ISNUMBER(SUM(RSQ(B9:B$25,F9:F$25),RSQ(E$5:E9,D$5:D9)))),SUM(RSQ(B9:B$25,F9:F$25),RSQ(E$5:E9,D$5:D9)),"")</f>
        <v>1.7518281321948903</v>
      </c>
      <c r="B31" s="41">
        <f>IF(AND(COUNT(B9:B$25,F9:F$25)&gt;5,COUNT(D$5:D8,E$5:E8)&gt;5,ISNUMBER(SUM(RSQ(B9:B$25,F9:F$25),RSQ(E$5:E8,D$5:D8)))),SUM(RSQ(B9:B$25,F9:F$25),RSQ(E$5:E8,D$5:D8)),"")</f>
        <v>1.7530345656657307</v>
      </c>
      <c r="C31" s="66">
        <f>IF(AND(COUNT(B9:B$25,F9:F$25)&gt;5,COUNT(D$6:D9,E$6:E9)&gt;5,ISNUMBER(SUM(RSQ(B9:B$25,F9:F$25),RSQ(E$6:E9,D$6:D9)))),SUM(RSQ(B9:B$25,F9:F$25),RSQ(E$6:E9,D$6:D9)),"")</f>
        <v>1.7628036496714683</v>
      </c>
      <c r="D31" s="32">
        <f>IF(AND(COUNT(B9:B$25,F9:F$25)&gt;5,COUNT(D$6:D8,E$6:E8)&gt;5,ISNUMBER(SUM(RSQ(B9:B$25,F9:F$25),RSQ(E$6:E8,D$6:D8)))),SUM(RSQ(B9:B$25,F9:F$25),RSQ(E$6:E8,D$6:D8)),"")</f>
        <v>1.7645223322759285</v>
      </c>
      <c r="E31" s="66">
        <f>IF(AND(COUNT(B9:B$25,F9:F$25)&gt;5,COUNT(D$7:D9,E$7:E9)&gt;5,ISNUMBER(SUM(RSQ(B9:B$25,F9:F$25),RSQ(E$7:E9,D$7:D9)))),SUM(RSQ(B9:B$25,F9:F$25),RSQ(E$7:E9,D$7:D9)),"")</f>
        <v>1.7697571878527179</v>
      </c>
      <c r="F31" s="32" t="str">
        <f>IF(AND(COUNT(B9:B$25,F9:F$25)&gt;5,COUNT(D$7:D8,E$7:E8)&gt;5,ISNUMBER(SUM(RSQ(B9:B$25,F9:F$25),RSQ(E$7:E8,D$7:D8)))),SUM(RSQ(B9:B$25,F9:F$25),RSQ(E$7:E8,D$7:D8)),"")</f>
        <v/>
      </c>
      <c r="G31" s="66" t="str">
        <f>IF(AND(COUNT(B9:B$25,F9:F$25)&gt;5,COUNT(D$8:D9,E$8:E9)&gt;5,ISNUMBER(SUM(RSQ(B9:B$25,F9:F$25),RSQ(E$8:E9,D$8:D9)))),SUM(RSQ(B9:B$25,F9:F$25),RSQ(E$8:E9,D$8:D9)),"")</f>
        <v/>
      </c>
      <c r="H31" s="32" t="str">
        <f>IF(AND(COUNT(B9:B$25,F9:F$25)&gt;5,COUNT(D$8:D8,E$8:E8)&gt;5,ISNUMBER(SUM(RSQ(B9:B$25,F9:F$25),RSQ(E$8:E8,D$8:D8)))),SUM(RSQ(B9:B$25,F9:F$25),RSQ(E$8:E8,D$8:D8)),"")</f>
        <v/>
      </c>
      <c r="I31" s="66" t="str">
        <f>IF(AND(COUNT(B9:B$25,F9:F$25)&gt;5,COUNT(D$9:D9,E$9:E9)&gt;5,ISNUMBER(SUM(RSQ(B9:B$25,F9:F$25),RSQ(E$9:E9,D$9:D9)))),SUM(RSQ(B9:B$25,F9:F$25),RSQ(E$9:E9,D$9:D9)),"")</f>
        <v/>
      </c>
      <c r="J31" s="67" t="str">
        <f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>IF(AND(COUNT(B10:B$25,F10:F$25)&gt;5,COUNT(D$5:D10,E$5:E10)&gt;5,ISNUMBER(SUM(RSQ(B10:B$25,F10:F$25),RSQ(E$5:E10,D$5:D10)))),SUM(RSQ(B10:B$25,F10:F$25),RSQ(E$5:E10,D$5:D10)),"")</f>
        <v>1.8760557454710629</v>
      </c>
      <c r="B32" s="41">
        <f>IF(AND(COUNT(B10:B$25,F10:F$25)&gt;5,COUNT(D$5:D9,E$5:E9)&gt;5,ISNUMBER(SUM(RSQ(B10:B$25,F10:F$25),RSQ(E$5:E9,D$5:D9)))),SUM(RSQ(B10:B$25,F10:F$25),RSQ(E$5:E9,D$5:D9)),"")</f>
        <v>1.8662554446895698</v>
      </c>
      <c r="C32" s="66">
        <f>IF(AND(COUNT(B10:B$25,F10:F$25)&gt;5,COUNT(D$6:D10,E$6:E10)&gt;5,ISNUMBER(SUM(RSQ(B10:B$25,F10:F$25),RSQ(E$6:E10,D$6:D10)))),SUM(RSQ(B10:B$25,F10:F$25),RSQ(E$6:E10,D$6:D10)),"")</f>
        <v>1.8814068923398759</v>
      </c>
      <c r="D32" s="32">
        <f>IF(AND(COUNT(B10:B$25,F10:F$25)&gt;5,COUNT(D$6:D9,E$6:E9)&gt;5,ISNUMBER(SUM(RSQ(B10:B$25,F10:F$25),RSQ(E$6:E9,D$6:D9)))),SUM(RSQ(B10:B$25,F10:F$25),RSQ(E$6:E9,D$6:D9)),"")</f>
        <v>1.8772309621661478</v>
      </c>
      <c r="E32" s="66">
        <f>IF(AND(COUNT(B10:B$25,F10:F$25)&gt;5,COUNT(D$7:D10,E$7:E10)&gt;5,ISNUMBER(SUM(RSQ(B10:B$25,F10:F$25),RSQ(E$7:E10,D$7:D10)))),SUM(RSQ(B10:B$25,F10:F$25),RSQ(E$7:E10,D$7:D10)),"")</f>
        <v>1.88146960083029</v>
      </c>
      <c r="F32" s="32">
        <f>IF(AND(COUNT(B10:B$25,F10:F$25)&gt;5,COUNT(D$7:D9,E$7:E9)&gt;5,ISNUMBER(SUM(RSQ(B10:B$25,F10:F$25),RSQ(E$7:E9,D$7:D9)))),SUM(RSQ(B10:B$25,F10:F$25),RSQ(E$7:E9,D$7:D9)),"")</f>
        <v>1.8841845003473974</v>
      </c>
      <c r="G32" s="66">
        <f>IF(AND(COUNT(B10:B$25,F10:F$25)&gt;5,COUNT(D$8:D10,E$8:E10)&gt;5,ISNUMBER(SUM(RSQ(B10:B$25,F10:F$25),RSQ(E$8:E10,D$8:D10)))),SUM(RSQ(B10:B$25,F10:F$25),RSQ(E$8:E10,D$8:D10)),"")</f>
        <v>1.8758884166888745</v>
      </c>
      <c r="H32" s="32" t="str">
        <f>IF(AND(COUNT(B10:B$25,F10:F$25)&gt;5,COUNT(D$8:D9,E$8:E9)&gt;5,ISNUMBER(SUM(RSQ(B10:B$25,F10:F$25),RSQ(E$8:E9,D$8:D9)))),SUM(RSQ(B10:B$25,F10:F$25),RSQ(E$8:E9,D$8:D9)),"")</f>
        <v/>
      </c>
      <c r="I32" s="66" t="str">
        <f>IF(AND(COUNT(B10:B$25,F10:F$25)&gt;5,COUNT(D$9:D10,E$9:E10)&gt;5,ISNUMBER(SUM(RSQ(B10:B$25,F10:F$25),RSQ(E$9:E10,D$9:D10)))),SUM(RSQ(B10:B$25,F10:F$25),RSQ(E$9:E10,D$9:D10)),"")</f>
        <v/>
      </c>
      <c r="J32" s="67" t="str">
        <f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>IF(AND(COUNT(B11:B$25,F11:F$25)&gt;5,COUNT(D$5:D11,E$5:E11)&gt;5,ISNUMBER(SUM(RSQ(B11:B$25,F11:F$25),RSQ(E$5:E11,D$5:D11)))),SUM(RSQ(B11:B$25,F11:F$25),RSQ(E$5:E11,D$5:D11)),"")</f>
        <v>1.9356540421154731</v>
      </c>
      <c r="B33" s="41">
        <f>IF(AND(COUNT(B11:B$25,F11:F$25)&gt;5,COUNT(D$5:D10,E$5:E10)&gt;5,ISNUMBER(SUM(RSQ(B11:B$25,F11:F$25),RSQ(E$5:E10,D$5:D10)))),SUM(RSQ(B11:B$25,F11:F$25),RSQ(E$5:E10,D$5:D10)),"")</f>
        <v>1.9340669784552738</v>
      </c>
      <c r="C33" s="66">
        <f>IF(AND(COUNT(B11:B$25,F11:F$25)&gt;5,COUNT(D$6:D11,E$6:E11)&gt;5,ISNUMBER(SUM(RSQ(B11:B$25,F11:F$25),RSQ(E$6:E11,D$6:D11)))),SUM(RSQ(B11:B$25,F11:F$25),RSQ(E$6:E11,D$6:D11)),"")</f>
        <v>1.9356798743185351</v>
      </c>
      <c r="D33" s="32">
        <f>IF(AND(COUNT(B11:B$25,F11:F$25)&gt;5,COUNT(D$6:D10,E$6:E10)&gt;5,ISNUMBER(SUM(RSQ(B11:B$25,F11:F$25),RSQ(E$6:E10,D$6:D10)))),SUM(RSQ(B11:B$25,F11:F$25),RSQ(E$6:E10,D$6:D10)),"")</f>
        <v>1.939418125324087</v>
      </c>
      <c r="E33" s="66">
        <f>IF(AND(COUNT(B11:B$25,F11:F$25)&gt;5,COUNT(D$7:D11,E$7:E11)&gt;5,ISNUMBER(SUM(RSQ(B11:B$25,F11:F$25),RSQ(E$7:E11,D$7:D11)))),SUM(RSQ(B11:B$25,F11:F$25),RSQ(E$7:E11,D$7:D11)),"")</f>
        <v>1.9308076199620166</v>
      </c>
      <c r="F33" s="32">
        <f>IF(AND(COUNT(B11:B$25,F11:F$25)&gt;5,COUNT(D$7:D10,E$7:E10)&gt;5,ISNUMBER(SUM(RSQ(B11:B$25,F11:F$25),RSQ(E$7:E10,D$7:D10)))),SUM(RSQ(B11:B$25,F11:F$25),RSQ(E$7:E10,D$7:D10)),"")</f>
        <v>1.9394808338145009</v>
      </c>
      <c r="G33" s="66">
        <f>IF(AND(COUNT(B11:B$25,F11:F$25)&gt;5,COUNT(D$8:D11,E$8:E11)&gt;5,ISNUMBER(SUM(RSQ(B11:B$25,F11:F$25),RSQ(E$8:E11,D$8:D11)))),SUM(RSQ(B11:B$25,F11:F$25),RSQ(E$8:E11,D$8:D11)),"")</f>
        <v>1.9237440589555126</v>
      </c>
      <c r="H33" s="32">
        <f>IF(AND(COUNT(B11:B$25,F11:F$25)&gt;5,COUNT(D$8:D10,E$8:E10)&gt;5,ISNUMBER(SUM(RSQ(B11:B$25,F11:F$25),RSQ(E$8:E10,D$8:D10)))),SUM(RSQ(B11:B$25,F11:F$25),RSQ(E$8:E10,D$8:D10)),"")</f>
        <v>1.9338996496730854</v>
      </c>
      <c r="I33" s="66">
        <f>IF(AND(COUNT(B11:B$25,F11:F$25)&gt;5,COUNT(D$9:D11,E$9:E11)&gt;5,ISNUMBER(SUM(RSQ(B11:B$25,F11:F$25),RSQ(E$9:E11,D$9:D11)))),SUM(RSQ(B11:B$25,F11:F$25),RSQ(E$9:E11,D$9:D11)),"")</f>
        <v>1.9378972138371946</v>
      </c>
      <c r="J33" s="67" t="str">
        <f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>IF(AND(COUNT(B12:B$25,F12:F$25)&gt;5,COUNT(D$5:D12,E$5:E12)&gt;5,ISNUMBER(SUM(RSQ(B12:B$25,F12:F$25),RSQ(E$5:E12,D$5:D12)))),SUM(RSQ(B12:B$25,F12:F$25),RSQ(E$5:E12,D$5:D12)),"")</f>
        <v>1.9461528615849022</v>
      </c>
      <c r="B34" s="41">
        <f>IF(AND(COUNT(B12:B$25,F12:F$25)&gt;5,COUNT(D$5:D11,E$5:E11)&gt;5,ISNUMBER(SUM(RSQ(B12:B$25,F12:F$25),RSQ(E$5:E11,D$5:D11)))),SUM(RSQ(B12:B$25,F12:F$25),RSQ(E$5:E11,D$5:D11)),"")</f>
        <v>1.9563840421383873</v>
      </c>
      <c r="C34" s="66">
        <f>IF(AND(COUNT(B12:B$25,F12:F$25)&gt;5,COUNT(D$6:D12,E$6:E12)&gt;5,ISNUMBER(SUM(RSQ(B12:B$25,F12:F$25),RSQ(E$6:E12,D$6:D12)))),SUM(RSQ(B12:B$25,F12:F$25),RSQ(E$6:E12,D$6:D12)),"")</f>
        <v>1.939928735606693</v>
      </c>
      <c r="D34" s="32">
        <f>IF(AND(COUNT(B12:B$25,F12:F$25)&gt;5,COUNT(D$6:D11,E$6:E11)&gt;5,ISNUMBER(SUM(RSQ(B12:B$25,F12:F$25),RSQ(E$6:E11,D$6:D11)))),SUM(RSQ(B12:B$25,F12:F$25),RSQ(E$6:E11,D$6:D11)),"")</f>
        <v>1.9564098743414493</v>
      </c>
      <c r="E34" s="66">
        <f>IF(AND(COUNT(B12:B$25,F12:F$25)&gt;5,COUNT(D$7:D12,E$7:E12)&gt;5,ISNUMBER(SUM(RSQ(B12:B$25,F12:F$25),RSQ(E$7:E12,D$7:D12)))),SUM(RSQ(B12:B$25,F12:F$25),RSQ(E$7:E12,D$7:D12)),"")</f>
        <v>1.9290812224112375</v>
      </c>
      <c r="F34" s="32">
        <f>IF(AND(COUNT(B12:B$25,F12:F$25)&gt;5,COUNT(D$7:D11,E$7:E11)&gt;5,ISNUMBER(SUM(RSQ(B12:B$25,F12:F$25),RSQ(E$7:E11,D$7:D11)))),SUM(RSQ(B12:B$25,F12:F$25),RSQ(E$7:E11,D$7:D11)),"")</f>
        <v>1.951537619984931</v>
      </c>
      <c r="G34" s="66">
        <f>IF(AND(COUNT(B12:B$25,F12:F$25)&gt;5,COUNT(D$8:D12,E$8:E12)&gt;5,ISNUMBER(SUM(RSQ(B12:B$25,F12:F$25),RSQ(E$8:E12,D$8:D12)))),SUM(RSQ(B12:B$25,F12:F$25),RSQ(E$8:E12,D$8:D12)),"")</f>
        <v>1.918839571743435</v>
      </c>
      <c r="H34" s="32">
        <f>IF(AND(COUNT(B12:B$25,F12:F$25)&gt;5,COUNT(D$8:D11,E$8:E11)&gt;5,ISNUMBER(SUM(RSQ(B12:B$25,F12:F$25),RSQ(E$8:E11,D$8:D11)))),SUM(RSQ(B12:B$25,F12:F$25),RSQ(E$8:E11,D$8:D11)),"")</f>
        <v>1.9444740589784271</v>
      </c>
      <c r="I34" s="66">
        <f>IF(AND(COUNT(B12:B$25,F12:F$25)&gt;5,COUNT(D$9:D12,E$9:E12)&gt;5,ISNUMBER(SUM(RSQ(B12:B$25,F12:F$25),RSQ(E$9:E12,D$9:D12)))),SUM(RSQ(B12:B$25,F12:F$25),RSQ(E$9:E12,D$9:D12)),"")</f>
        <v>1.9346854023785607</v>
      </c>
      <c r="J34" s="67">
        <f>IF(AND(COUNT(B12:B$25,F12:F$25)&gt;5,COUNT(D$9:D11,E$9:E11)&gt;5,ISNUMBER(SUM(RSQ(B12:B$25,F12:F$25),RSQ(E$9:E11,D$9:D11)))),SUM(RSQ(B12:B$25,F12:F$25),RSQ(E$9:E11,D$9:D11)),"")</f>
        <v>1.9586272138601091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>IF(AND(COUNT(B13:B$25,F13:F$25)&gt;5,COUNT(D$5:D13,E$5:E13)&gt;5,ISNUMBER(SUM(RSQ(B13:B$25,F13:F$25),RSQ(E$5:E13,D$5:D13)))),SUM(RSQ(B13:B$25,F13:F$25),RSQ(E$5:E13,D$5:D13)),"")</f>
        <v>1.9280080126496029</v>
      </c>
      <c r="B35" s="41">
        <f>IF(AND(COUNT(B13:B$25,F13:F$25)&gt;5,COUNT(D$5:D12,E$5:E12)&gt;5,ISNUMBER(SUM(RSQ(B13:B$25,F13:F$25),RSQ(E$5:E12,D$5:D12)))),SUM(RSQ(B13:B$25,F13:F$25),RSQ(E$5:E12,D$5:D12)),"")</f>
        <v>1.9592465455816459</v>
      </c>
      <c r="C35" s="66">
        <f>IF(AND(COUNT(B13:B$25,F13:F$25)&gt;5,COUNT(D$6:D13,E$6:E13)&gt;5,ISNUMBER(SUM(RSQ(B13:B$25,F13:F$25),RSQ(E$6:E13,D$6:D13)))),SUM(RSQ(B13:B$25,F13:F$25),RSQ(E$6:E13,D$6:D13)),"")</f>
        <v>1.9146211451309605</v>
      </c>
      <c r="D35" s="32">
        <f>IF(AND(COUNT(B13:B$25,F13:F$25)&gt;5,COUNT(D$6:D12,E$6:E12)&gt;5,ISNUMBER(SUM(RSQ(B13:B$25,F13:F$25),RSQ(E$6:E12,D$6:D12)))),SUM(RSQ(B13:B$25,F13:F$25),RSQ(E$6:E12,D$6:D12)),"")</f>
        <v>1.9530224196034367</v>
      </c>
      <c r="E35" s="66">
        <f>IF(AND(COUNT(B13:B$25,F13:F$25)&gt;5,COUNT(D$7:D13,E$7:E13)&gt;5,ISNUMBER(SUM(RSQ(B13:B$25,F13:F$25),RSQ(E$7:E13,D$7:D13)))),SUM(RSQ(B13:B$25,F13:F$25),RSQ(E$7:E13,D$7:D13)),"")</f>
        <v>1.898695759285034</v>
      </c>
      <c r="F35" s="32">
        <f>IF(AND(COUNT(B13:B$25,F13:F$25)&gt;5,COUNT(D$7:D12,E$7:E12)&gt;5,ISNUMBER(SUM(RSQ(B13:B$25,F13:F$25),RSQ(E$7:E12,D$7:D12)))),SUM(RSQ(B13:B$25,F13:F$25),RSQ(E$7:E12,D$7:D12)),"")</f>
        <v>1.9421749064079812</v>
      </c>
      <c r="G35" s="66">
        <f>IF(AND(COUNT(B13:B$25,F13:F$25)&gt;5,COUNT(D$8:D13,E$8:E13)&gt;5,ISNUMBER(SUM(RSQ(B13:B$25,F13:F$25),RSQ(E$8:E13,D$8:D13)))),SUM(RSQ(B13:B$25,F13:F$25),RSQ(E$8:E13,D$8:D13)),"")</f>
        <v>1.8899919918150239</v>
      </c>
      <c r="H35" s="32">
        <f>IF(AND(COUNT(B13:B$25,F13:F$25)&gt;5,COUNT(D$8:D12,E$8:E12)&gt;5,ISNUMBER(SUM(RSQ(B13:B$25,F13:F$25),RSQ(E$8:E12,D$8:D12)))),SUM(RSQ(B13:B$25,F13:F$25),RSQ(E$8:E12,D$8:D12)),"")</f>
        <v>1.9319332557401787</v>
      </c>
      <c r="I35" s="66">
        <f>IF(AND(COUNT(B13:B$25,F13:F$25)&gt;5,COUNT(D$9:D13,E$9:E13)&gt;5,ISNUMBER(SUM(RSQ(B13:B$25,F13:F$25),RSQ(E$9:E13,D$9:D13)))),SUM(RSQ(B13:B$25,F13:F$25),RSQ(E$9:E13,D$9:D13)),"")</f>
        <v>1.9171067357083582</v>
      </c>
      <c r="J35" s="67">
        <f>IF(AND(COUNT(B13:B$25,F13:F$25)&gt;5,COUNT(D$9:D12,E$9:E12)&gt;5,ISNUMBER(SUM(RSQ(B13:B$25,F13:F$25),RSQ(E$9:E12,D$9:D12)))),SUM(RSQ(B13:B$25,F13:F$25),RSQ(E$9:E12,D$9:D12)),"")</f>
        <v>1.9477790863753046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>IF(AND(COUNT(B14:B$25,F14:F$25)&gt;5,COUNT(D$5:D14,E$5:E14)&gt;5,ISNUMBER(SUM(RSQ(B14:B$25,F14:F$25),RSQ(E$5:E14,D$5:D14)))),SUM(RSQ(B14:B$25,F14:F$25),RSQ(E$5:E14,D$5:D14)),"")</f>
        <v>1.8957692574081326</v>
      </c>
      <c r="B36" s="41">
        <f>IF(AND(COUNT(B14:B$25,F14:F$25)&gt;5,COUNT(D$5:D13,E$5:E13)&gt;5,ISNUMBER(SUM(RSQ(B14:B$25,F14:F$25),RSQ(E$5:E13,D$5:D13)))),SUM(RSQ(B14:B$25,F14:F$25),RSQ(E$5:E13,D$5:D13)),"")</f>
        <v>1.9287363807308622</v>
      </c>
      <c r="C36" s="66">
        <f>IF(AND(COUNT(B14:B$25,F14:F$25)&gt;5,COUNT(D$6:D14,E$6:E14)&gt;5,ISNUMBER(SUM(RSQ(B14:B$25,F14:F$25),RSQ(E$6:E14,D$6:D14)))),SUM(RSQ(B14:B$25,F14:F$25),RSQ(E$6:E14,D$6:D14)),"")</f>
        <v>1.880752046738168</v>
      </c>
      <c r="D36" s="32">
        <f>IF(AND(COUNT(B14:B$25,F14:F$25)&gt;5,COUNT(D$6:D13,E$6:E13)&gt;5,ISNUMBER(SUM(RSQ(B14:B$25,F14:F$25),RSQ(E$6:E13,D$6:D13)))),SUM(RSQ(B14:B$25,F14:F$25),RSQ(E$6:E13,D$6:D13)),"")</f>
        <v>1.9153495132122196</v>
      </c>
      <c r="E36" s="66">
        <f>IF(AND(COUNT(B14:B$25,F14:F$25)&gt;5,COUNT(D$7:D14,E$7:E14)&gt;5,ISNUMBER(SUM(RSQ(B14:B$25,F14:F$25),RSQ(E$7:E14,D$7:D14)))),SUM(RSQ(B14:B$25,F14:F$25),RSQ(E$7:E14,D$7:D14)),"")</f>
        <v>1.8673789907448346</v>
      </c>
      <c r="F36" s="32">
        <f>IF(AND(COUNT(B14:B$25,F14:F$25)&gt;5,COUNT(D$7:D13,E$7:E13)&gt;5,ISNUMBER(SUM(RSQ(B14:B$25,F14:F$25),RSQ(E$7:E13,D$7:D13)))),SUM(RSQ(B14:B$25,F14:F$25),RSQ(E$7:E13,D$7:D13)),"")</f>
        <v>1.8994241273662928</v>
      </c>
      <c r="G36" s="66">
        <f>IF(AND(COUNT(B14:B$25,F14:F$25)&gt;5,COUNT(D$8:D14,E$8:E14)&gt;5,ISNUMBER(SUM(RSQ(B14:B$25,F14:F$25),RSQ(E$8:E14,D$8:D14)))),SUM(RSQ(B14:B$25,F14:F$25),RSQ(E$8:E14,D$8:D14)),"")</f>
        <v>1.8680656873128707</v>
      </c>
      <c r="H36" s="32">
        <f>IF(AND(COUNT(B14:B$25,F14:F$25)&gt;5,COUNT(D$8:D13,E$8:E13)&gt;5,ISNUMBER(SUM(RSQ(B14:B$25,F14:F$25),RSQ(E$8:E13,D$8:D13)))),SUM(RSQ(B14:B$25,F14:F$25),RSQ(E$8:E13,D$8:D13)),"")</f>
        <v>1.890720359896283</v>
      </c>
      <c r="I36" s="66">
        <f>IF(AND(COUNT(B14:B$25,F14:F$25)&gt;5,COUNT(D$9:D14,E$9:E14)&gt;5,ISNUMBER(SUM(RSQ(B14:B$25,F14:F$25),RSQ(E$9:E14,D$9:D14)))),SUM(RSQ(B14:B$25,F14:F$25),RSQ(E$9:E14,D$9:D14)),"")</f>
        <v>1.9071916571331244</v>
      </c>
      <c r="J36" s="67">
        <f>IF(AND(COUNT(B14:B$25,F14:F$25)&gt;5,COUNT(D$9:D13,E$9:E13)&gt;5,ISNUMBER(SUM(RSQ(B14:B$25,F14:F$25),RSQ(E$9:E13,D$9:D13)))),SUM(RSQ(B14:B$25,F14:F$25),RSQ(E$9:E13,D$9:D13)),"")</f>
        <v>1.9178351037896173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>IF(AND(COUNT(B15:B$25,F15:F$25)&gt;5,COUNT(D$5:D15,E$5:E15)&gt;5,ISNUMBER(SUM(RSQ(B15:B$25,F15:F$25),RSQ(E$5:E15,D$5:D15)))),SUM(RSQ(B15:B$25,F15:F$25),RSQ(E$5:E15,D$5:D15)),"")</f>
        <v>1.8856384969906208</v>
      </c>
      <c r="B37" s="32">
        <f>IF(AND(COUNT(B15:B$25,F15:F$25)&gt;5,COUNT(D$5:D14,E$5:E14)&gt;5,ISNUMBER(SUM(RSQ(B15:B$25,F15:F$25),RSQ(E$5:E14,D$5:D14)))),SUM(RSQ(B15:B$25,F15:F$25),RSQ(E$5:E14,D$5:D14)),"")</f>
        <v>1.9064995330886338</v>
      </c>
      <c r="C37" s="66">
        <f>IF(AND(COUNT(B15:B$25,F15:F$25)&gt;5,COUNT(D$6:D15,E$6:E15)&gt;5,ISNUMBER(SUM(RSQ(B15:B$25,F15:F$25),RSQ(E$6:E15,D$6:D15)))),SUM(RSQ(B15:B$25,F15:F$25),RSQ(E$6:E15,D$6:D15)),"")</f>
        <v>1.8752790582090846</v>
      </c>
      <c r="D37" s="32">
        <f>IF(AND(COUNT(B15:B$25,F15:F$25)&gt;5,COUNT(D$6:D14,E$6:E14)&gt;5,ISNUMBER(SUM(RSQ(B15:B$25,F15:F$25),RSQ(E$6:E14,D$6:D14)))),SUM(RSQ(B15:B$25,F15:F$25),RSQ(E$6:E14,D$6:D14)),"")</f>
        <v>1.8914823224186694</v>
      </c>
      <c r="E37" s="66">
        <f>IF(AND(COUNT(B15:B$25,F15:F$25)&gt;5,COUNT(D$7:D15,E$7:E15)&gt;5,ISNUMBER(SUM(RSQ(B15:B$25,F15:F$25),RSQ(E$7:E15,D$7:D15)))),SUM(RSQ(B15:B$25,F15:F$25),RSQ(E$7:E15,D$7:D15)),"")</f>
        <v>1.8716277841135156</v>
      </c>
      <c r="F37" s="32">
        <f>IF(AND(COUNT(B15:B$25,F15:F$25)&gt;5,COUNT(D$7:D14,E$7:E14)&gt;5,ISNUMBER(SUM(RSQ(B15:B$25,F15:F$25),RSQ(E$7:E14,D$7:D14)))),SUM(RSQ(B15:B$25,F15:F$25),RSQ(E$7:E14,D$7:D14)),"")</f>
        <v>1.8781092664253363</v>
      </c>
      <c r="G37" s="66">
        <f>IF(AND(COUNT(B15:B$25,F15:F$25)&gt;5,COUNT(D$8:D15,E$8:E15)&gt;5,ISNUMBER(SUM(RSQ(B15:B$25,F15:F$25),RSQ(E$8:E15,D$8:D15)))),SUM(RSQ(B15:B$25,F15:F$25),RSQ(E$8:E15,D$8:D15)),"")</f>
        <v>1.8868598974128923</v>
      </c>
      <c r="H37" s="32">
        <f>IF(AND(COUNT(B15:B$25,F15:F$25)&gt;5,COUNT(D$8:D14,E$8:E14)&gt;5,ISNUMBER(SUM(RSQ(B15:B$25,F15:F$25),RSQ(E$8:E14,D$8:D14)))),SUM(RSQ(B15:B$25,F15:F$25),RSQ(E$8:E14,D$8:D14)),"")</f>
        <v>1.8787959629933719</v>
      </c>
      <c r="I37" s="66">
        <f>IF(AND(COUNT(B15:B$25,F15:F$25)&gt;5,COUNT(D$9:D15,E$9:E15)&gt;5,ISNUMBER(SUM(RSQ(B15:B$25,F15:F$25),RSQ(E$9:E15,D$9:D15)))),SUM(RSQ(B15:B$25,F15:F$25),RSQ(E$9:E15,D$9:D15)),"")</f>
        <v>1.9342334325729054</v>
      </c>
      <c r="J37" s="67">
        <f>IF(AND(COUNT(B15:B$25,F15:F$25)&gt;5,COUNT(D$9:D14,E$9:E14)&gt;5,ISNUMBER(SUM(RSQ(B15:B$25,F15:F$25),RSQ(E$9:E14,D$9:D14)))),SUM(RSQ(B15:B$25,F15:F$25),RSQ(E$9:E14,D$9:D14)),"")</f>
        <v>1.9179219328136257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 t="str">
        <f>IF(AND(COUNT(B16:B$25,F16:F$25)&gt;5,COUNT(D$5:D16,E$5:E16)&gt;5,ISNUMBER(SUM(RSQ(B16:B$25,F16:F$25),RSQ(E$5:E16,D$5:D16)))),SUM(RSQ(B16:B$25,F16:F$25),RSQ(E$5:E16,D$5:D16)),"")</f>
        <v/>
      </c>
      <c r="B38" s="41" t="str">
        <f>IF(AND(COUNT(B16:B$25,F16:F$25)&gt;5,COUNT(D$5:D15,E$5:E15)&gt;5,ISNUMBER(SUM(RSQ(B16:B$25,F16:F$25),RSQ(E$5:E15,D$5:D15)))),SUM(RSQ(B16:B$25,F16:F$25),RSQ(E$5:E15,D$5:D15)),"")</f>
        <v/>
      </c>
      <c r="C38" s="66" t="str">
        <f>IF(AND(COUNT(B16:B$25,F16:F$25)&gt;5,COUNT(D$6:D16,E$6:E16)&gt;5,ISNUMBER(SUM(RSQ(B16:B$25,F16:F$25),RSQ(E$6:E16,D$6:D16)))),SUM(RSQ(B16:B$25,F16:F$25),RSQ(E$6:E16,D$6:D16)),"")</f>
        <v/>
      </c>
      <c r="D38" s="32" t="str">
        <f>IF(AND(COUNT(B16:B$25,F16:F$25)&gt;5,COUNT(D$6:D15,E$6:E15)&gt;5,ISNUMBER(SUM(RSQ(B16:B$25,F16:F$25),RSQ(E$6:E15,D$6:D15)))),SUM(RSQ(B16:B$25,F16:F$25),RSQ(E$6:E15,D$6:D15)),"")</f>
        <v/>
      </c>
      <c r="E38" s="66" t="str">
        <f>IF(AND(COUNT(B16:B$25,F16:F$25)&gt;5,COUNT(D$7:D16,E$7:E16)&gt;5,ISNUMBER(SUM(RSQ(B16:B$25,F16:F$25),RSQ(E$7:E16,D$7:D16)))),SUM(RSQ(B16:B$25,F16:F$25),RSQ(E$7:E16,D$7:D16)),"")</f>
        <v/>
      </c>
      <c r="F38" s="32" t="str">
        <f>IF(AND(COUNT(B16:B$25,F16:F$25)&gt;5,COUNT(D$7:D15,E$7:E15)&gt;5,ISNUMBER(SUM(RSQ(B16:B$25,F16:F$25),RSQ(E$7:E15,D$7:D15)))),SUM(RSQ(B16:B$25,F16:F$25),RSQ(E$7:E15,D$7:D15)),"")</f>
        <v/>
      </c>
      <c r="G38" s="66" t="str">
        <f>IF(AND(COUNT(B16:B$25,F16:F$25)&gt;5,COUNT(D$8:D16,E$8:E16)&gt;5,ISNUMBER(SUM(RSQ(B16:B$25,F16:F$25),RSQ(E$8:E16,D$8:D16)))),SUM(RSQ(B16:B$25,F16:F$25),RSQ(E$8:E16,D$8:D16)),"")</f>
        <v/>
      </c>
      <c r="H38" s="32" t="str">
        <f>IF(AND(COUNT(B16:B$25,F16:F$25)&gt;5,COUNT(D$8:D15,E$8:E15)&gt;5,ISNUMBER(SUM(RSQ(B16:B$25,F16:F$25),RSQ(E$8:E15,D$8:D15)))),SUM(RSQ(B16:B$25,F16:F$25),RSQ(E$8:E15,D$8:D15)),"")</f>
        <v/>
      </c>
      <c r="I38" s="66" t="str">
        <f>IF(AND(COUNT(B16:B$25,F16:F$25)&gt;5,COUNT(D$9:D16,E$9:E16)&gt;5,ISNUMBER(SUM(RSQ(B16:B$25,F16:F$25),RSQ(E$9:E16,D$9:D16)))),SUM(RSQ(B16:B$25,F16:F$25),RSQ(E$9:E16,D$9:D16)),"")</f>
        <v/>
      </c>
      <c r="J38" s="67" t="str">
        <f>IF(AND(COUNT(B16:B$25,F16:F$25)&gt;5,COUNT(D$9:D15,E$9:E15)&gt;5,ISNUMBER(SUM(RSQ(B16:B$25,F16:F$25),RSQ(E$9:E15,D$9:D15)))),SUM(RSQ(B16:B$25,F16:F$25),RSQ(E$9:E15,D$9:D15)),"")</f>
        <v/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>IF(AND(COUNT(B17:B$25,F17:F$25)&gt;5,COUNT(D$5:D17,E$5:E17)&gt;5,ISNUMBER(SUM(RSQ(B17:B$25,F17:F$25),RSQ(E$5:E17,D$5:D17)))),SUM(RSQ(B17:B$25,F17:F$25),RSQ(E$5:E17,D$5:D17)),"")</f>
        <v/>
      </c>
      <c r="B39" s="32" t="str">
        <f>IF(AND(COUNT(B17:B$25,F17:F$25)&gt;5,COUNT(D$5:D16,E$5:E16)&gt;5,ISNUMBER(SUM(RSQ(B17:B$25,F17:F$25),RSQ(E$5:E16,D$5:D16)))),SUM(RSQ(B17:B$25,F17:F$25),RSQ(E$5:E16,D$5:D16)),"")</f>
        <v/>
      </c>
      <c r="C39" s="66" t="str">
        <f>IF(AND(COUNT(B17:B$25,F17:F$25)&gt;5,COUNT(D$6:D17,E$6:E17)&gt;5,ISNUMBER(SUM(RSQ(B17:B$25,F17:F$25),RSQ(E$6:E17,D$6:D17)))),SUM(RSQ(B17:B$25,F17:F$25),RSQ(E$6:E17,D$6:D17)),"")</f>
        <v/>
      </c>
      <c r="D39" s="32" t="str">
        <f>IF(AND(COUNT(B17:B$25,F17:F$25)&gt;5,COUNT(D$6:D16,E$6:E16)&gt;5,ISNUMBER(SUM(RSQ(B17:B$25,F17:F$25),RSQ(E$6:E16,D$6:D16)))),SUM(RSQ(B17:B$25,F17:F$25),RSQ(E$6:E16,D$6:D16)),"")</f>
        <v/>
      </c>
      <c r="E39" s="66" t="str">
        <f>IF(AND(COUNT(B17:B$25,F17:F$25)&gt;5,COUNT(D$7:D17,E$7:E17)&gt;5,ISNUMBER(SUM(RSQ(B17:B$25,F17:F$25),RSQ(E$7:E17,D$7:D17)))),SUM(RSQ(B17:B$25,F17:F$25),RSQ(E$7:E17,D$7:D17)),"")</f>
        <v/>
      </c>
      <c r="F39" s="32" t="str">
        <f>IF(AND(COUNT(B17:B$25,F17:F$25)&gt;5,COUNT(D$7:D16,E$7:E16)&gt;5,ISNUMBER(SUM(RSQ(B17:B$25,F17:F$25),RSQ(E$7:E16,D$7:D16)))),SUM(RSQ(B17:B$25,F17:F$25),RSQ(E$7:E16,D$7:D16)),"")</f>
        <v/>
      </c>
      <c r="G39" s="66" t="str">
        <f>IF(AND(COUNT(B17:B$25,F17:F$25)&gt;5,COUNT(D$8:D17,E$8:E17)&gt;5,ISNUMBER(SUM(RSQ(B17:B$25,F17:F$25),RSQ(E$8:E17,D$8:D17)))),SUM(RSQ(B17:B$25,F17:F$25),RSQ(E$8:E17,D$8:D17)),"")</f>
        <v/>
      </c>
      <c r="H39" s="32" t="str">
        <f>IF(AND(COUNT(B17:B$25,F17:F$25)&gt;5,COUNT(D$8:D16,E$8:E16)&gt;5,ISNUMBER(SUM(RSQ(B17:B$25,F17:F$25),RSQ(E$8:E16,D$8:D16)))),SUM(RSQ(B17:B$25,F17:F$25),RSQ(E$8:E16,D$8:D16)),"")</f>
        <v/>
      </c>
      <c r="I39" s="66" t="str">
        <f>IF(AND(COUNT(B17:B$25,F17:F$25)&gt;5,COUNT(D$9:D17,E$9:E17)&gt;5,ISNUMBER(SUM(RSQ(B17:B$25,F17:F$25),RSQ(E$9:E17,D$9:D17)))),SUM(RSQ(B17:B$25,F17:F$25),RSQ(E$9:E17,D$9:D17)),"")</f>
        <v/>
      </c>
      <c r="J39" s="67" t="str">
        <f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>IF(AND(COUNT(B18:B$25,F18:F$25)&gt;5,COUNT(D$5:D18,E$5:E18)&gt;5,ISNUMBER(SUM(RSQ(B18:B$25,F18:F$25),RSQ(E$5:E18,D$5:D18)))),SUM(RSQ(B18:B$25,F18:F$25),RSQ(E$5:E18,D$5:D18)),"")</f>
        <v/>
      </c>
      <c r="B40" s="41" t="str">
        <f>IF(AND(COUNT(B18:B$25,F18:F$25)&gt;5,COUNT(D$5:D17,E$5:E17)&gt;5,ISNUMBER(SUM(RSQ(B18:B$25,F18:F$25),RSQ(E$5:E17,D$5:D17)))),SUM(RSQ(B18:B$25,F18:F$25),RSQ(E$5:E17,D$5:D17)),"")</f>
        <v/>
      </c>
      <c r="C40" s="66" t="str">
        <f>IF(AND(COUNT(B18:B$25,F18:F$25)&gt;5,COUNT(D$6:D18,E$6:E18)&gt;5,ISNUMBER(SUM(RSQ(B18:B$25,F18:F$25),RSQ(E$6:E18,D$6:D18)))),SUM(RSQ(B18:B$25,F18:F$25),RSQ(E$6:E18,D$6:D18)),"")</f>
        <v/>
      </c>
      <c r="D40" s="32" t="str">
        <f>IF(AND(COUNT(B18:B$25,F18:F$25)&gt;5,COUNT(D$6:D17,E$6:E17)&gt;5,ISNUMBER(SUM(RSQ(B18:B$25,F18:F$25),RSQ(E$6:E17,D$6:D17)))),SUM(RSQ(B18:B$25,F18:F$25),RSQ(E$6:E17,D$6:D17)),"")</f>
        <v/>
      </c>
      <c r="E40" s="66" t="str">
        <f>IF(AND(COUNT(B18:B$25,F18:F$25)&gt;5,COUNT(D$7:D18,E$7:E18)&gt;5,ISNUMBER(SUM(RSQ(B18:B$25,F18:F$25),RSQ(E$7:E18,D$7:D18)))),SUM(RSQ(B18:B$25,F18:F$25),RSQ(E$7:E18,D$7:D18)),"")</f>
        <v/>
      </c>
      <c r="F40" s="32" t="str">
        <f>IF(AND(COUNT(B18:B$25,F18:F$25)&gt;5,COUNT(D$7:D17,E$7:E17)&gt;5,ISNUMBER(SUM(RSQ(B18:B$25,F18:F$25),RSQ(E$7:E17,D$7:D17)))),SUM(RSQ(B18:B$25,F18:F$25),RSQ(E$7:E17,D$7:D17)),"")</f>
        <v/>
      </c>
      <c r="G40" s="66" t="str">
        <f>IF(AND(COUNT(B18:B$25,F18:F$25)&gt;5,COUNT(D$8:D18,E$8:E18)&gt;5,ISNUMBER(SUM(RSQ(B18:B$25,F18:F$25),RSQ(E$8:E18,D$8:D18)))),SUM(RSQ(B18:B$25,F18:F$25),RSQ(E$8:E18,D$8:D18)),"")</f>
        <v/>
      </c>
      <c r="H40" s="32" t="str">
        <f>IF(AND(COUNT(B18:B$25,F18:F$25)&gt;5,COUNT(D$8:D17,E$8:E17)&gt;5,ISNUMBER(SUM(RSQ(B18:B$25,F18:F$25),RSQ(E$8:E17,D$8:D17)))),SUM(RSQ(B18:B$25,F18:F$25),RSQ(E$8:E17,D$8:D17)),"")</f>
        <v/>
      </c>
      <c r="I40" s="66" t="str">
        <f>IF(AND(COUNT(B18:B$25,F18:F$25)&gt;5,COUNT(D$9:D18,E$9:E18)&gt;5,ISNUMBER(SUM(RSQ(B18:B$25,F18:F$25),RSQ(E$9:E18,D$9:D18)))),SUM(RSQ(B18:B$25,F18:F$25),RSQ(E$9:E18,D$9:D18)),"")</f>
        <v/>
      </c>
      <c r="J40" s="67" t="str">
        <f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G12" zoomScale="85" zoomScaleNormal="85" zoomScalePageLayoutView="85" workbookViewId="0">
      <selection activeCell="K8" sqref="K8"/>
    </sheetView>
  </sheetViews>
  <sheetFormatPr baseColWidth="10" defaultColWidth="12.33203125" defaultRowHeight="17.25" customHeight="1" x14ac:dyDescent="0"/>
  <cols>
    <col min="1" max="1" width="20.6640625" style="71" bestFit="1" customWidth="1"/>
    <col min="2" max="5" width="12.33203125" style="26" customWidth="1"/>
    <col min="6" max="6" width="12.33203125" style="71" customWidth="1"/>
    <col min="7" max="9" width="12.33203125" style="26" customWidth="1"/>
    <col min="10" max="10" width="12.33203125" style="52" customWidth="1"/>
    <col min="11" max="16384" width="12.33203125" style="30"/>
  </cols>
  <sheetData>
    <row r="1" spans="1:28" s="3" customFormat="1" ht="1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7</v>
      </c>
      <c r="K1" s="1" t="s">
        <v>6</v>
      </c>
      <c r="L1" s="1" t="s">
        <v>6</v>
      </c>
      <c r="M1" s="2" t="s">
        <v>8</v>
      </c>
      <c r="N1" s="2" t="s">
        <v>9</v>
      </c>
      <c r="O1" s="2" t="s">
        <v>10</v>
      </c>
      <c r="P1" s="1" t="s">
        <v>11</v>
      </c>
      <c r="Q1" s="1" t="s">
        <v>12</v>
      </c>
      <c r="R1" s="1" t="s">
        <v>11</v>
      </c>
      <c r="S1" s="1" t="s">
        <v>12</v>
      </c>
      <c r="T1" s="2" t="s">
        <v>8</v>
      </c>
      <c r="U1" s="2" t="s">
        <v>9</v>
      </c>
      <c r="V1" s="2" t="s">
        <v>10</v>
      </c>
      <c r="W1" s="1" t="s">
        <v>13</v>
      </c>
      <c r="X1" s="1" t="s">
        <v>14</v>
      </c>
      <c r="Y1" s="1" t="s">
        <v>14</v>
      </c>
      <c r="AA1" s="2" t="s">
        <v>80</v>
      </c>
      <c r="AB1" s="2" t="s">
        <v>80</v>
      </c>
    </row>
    <row r="2" spans="1:28" s="7" customFormat="1" ht="17.25" customHeight="1">
      <c r="A2" s="1"/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2" t="s">
        <v>21</v>
      </c>
      <c r="H2" s="2" t="s">
        <v>22</v>
      </c>
      <c r="I2" s="5" t="s">
        <v>23</v>
      </c>
      <c r="J2" s="5" t="s">
        <v>24</v>
      </c>
      <c r="K2" s="2" t="s">
        <v>64</v>
      </c>
      <c r="L2" s="2" t="s">
        <v>65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4" t="s">
        <v>36</v>
      </c>
      <c r="Y2" s="6" t="s">
        <v>37</v>
      </c>
      <c r="Z2" s="6" t="s">
        <v>38</v>
      </c>
      <c r="AA2" s="2" t="s">
        <v>78</v>
      </c>
      <c r="AB2" s="7" t="s">
        <v>79</v>
      </c>
    </row>
    <row r="3" spans="1:28" s="7" customFormat="1" ht="17.25" customHeight="1" thickBot="1">
      <c r="A3" s="8" t="s">
        <v>81</v>
      </c>
      <c r="B3" s="9">
        <v>0.45400000000000001</v>
      </c>
      <c r="C3" s="10">
        <v>3.2000000000000002E-3</v>
      </c>
      <c r="D3" s="11">
        <v>2</v>
      </c>
      <c r="E3" s="12">
        <f ca="1">$L$7/$B$3</f>
        <v>1.1068957213664501</v>
      </c>
      <c r="F3" s="13">
        <f ca="1">(100-(-R7/R6))/100</f>
        <v>0.14991465317061681</v>
      </c>
      <c r="G3" s="13">
        <f ca="1">-1/R7</f>
        <v>-2.9423074513121814</v>
      </c>
      <c r="H3" s="13">
        <f ca="1">L29</f>
        <v>-4.3160577579788795</v>
      </c>
      <c r="I3" s="13">
        <f ca="1">R29</f>
        <v>0.72920366838849038</v>
      </c>
      <c r="J3" s="14">
        <f ca="1">(I3-F3)/(1-F3)</f>
        <v>0.6814480656306855</v>
      </c>
      <c r="K3" s="13">
        <f ca="1">R28</f>
        <v>9.5979079128932945</v>
      </c>
      <c r="L3" s="13">
        <f ca="1">K3*(1-F3)</f>
        <v>8.159040876968378</v>
      </c>
      <c r="M3" s="73">
        <f ca="1">STDEV(INDIRECT("G"&amp;K5):INDIRECT("G"&amp;K6))/STDEV(INDIRECT("E"&amp;K5):INDIRECT("E"&amp;K6))</f>
        <v>6.288331498175917E-2</v>
      </c>
      <c r="N3" s="15">
        <f ca="1">M3*E3</f>
        <v>6.9605272298648019E-2</v>
      </c>
      <c r="O3" s="14">
        <f ca="1">M3*L7/C3</f>
        <v>9.8752480073706881</v>
      </c>
      <c r="P3" s="12">
        <f ca="1">(1-I3)*E3</f>
        <v>0.29974330082251038</v>
      </c>
      <c r="Q3" s="13">
        <f ca="1">(1-I3)*L7/C3</f>
        <v>42.526080804193661</v>
      </c>
      <c r="R3" s="10">
        <f ca="1">((-0.01*D3+L6*L7)/L6-I3*L7)/B3</f>
        <v>0.2983511953765377</v>
      </c>
      <c r="S3" s="13">
        <f ca="1">((-0.01*D3+L6*L7)/L6-I3*L7)/C3</f>
        <v>42.328575844046284</v>
      </c>
      <c r="T3" s="73">
        <f ca="1">STDEV(INDIRECT("G"&amp;K7):INDIRECT("G"&amp;K8))/STDEV(INDIRECT("E"&amp;K7):INDIRECT("E"&amp;K8))</f>
        <v>9.1535754919227441E-2</v>
      </c>
      <c r="U3" s="10">
        <f ca="1">T3*E3</f>
        <v>0.10132053547214084</v>
      </c>
      <c r="V3" s="14">
        <f ca="1">T3*L7/C3</f>
        <v>14.374850970109982</v>
      </c>
      <c r="W3" s="12">
        <f ca="1">-G3*L7*(1-F3)/293.15/8.3144621/B3*1000</f>
        <v>1.1358820432271477</v>
      </c>
      <c r="X3" s="81"/>
      <c r="Y3" s="82"/>
      <c r="Z3" s="16"/>
      <c r="AA3" s="7">
        <f ca="1">L7*M3/(C3*18.01528)</f>
        <v>0.54815956273622657</v>
      </c>
      <c r="AB3" s="7">
        <f ca="1">L7*T3/(C3*18.01528)</f>
        <v>0.79792548159728749</v>
      </c>
    </row>
    <row r="4" spans="1:28" s="7" customFormat="1" ht="17.25" customHeight="1" thickBot="1">
      <c r="A4" s="17" t="s">
        <v>39</v>
      </c>
      <c r="B4" s="18" t="s">
        <v>40</v>
      </c>
      <c r="C4" s="18" t="s">
        <v>41</v>
      </c>
      <c r="D4" s="18" t="s">
        <v>42</v>
      </c>
      <c r="E4" s="18" t="s">
        <v>43</v>
      </c>
      <c r="F4" s="18" t="s">
        <v>44</v>
      </c>
      <c r="G4" s="18" t="s">
        <v>61</v>
      </c>
      <c r="H4" s="18" t="s">
        <v>62</v>
      </c>
      <c r="I4" s="18" t="s">
        <v>63</v>
      </c>
      <c r="J4" s="19" t="s">
        <v>45</v>
      </c>
      <c r="K4" s="108" t="s">
        <v>96</v>
      </c>
      <c r="L4" s="20" t="s">
        <v>46</v>
      </c>
      <c r="M4" s="21"/>
      <c r="N4" s="21"/>
      <c r="O4" s="21"/>
      <c r="P4" s="21"/>
      <c r="Q4" s="22"/>
      <c r="R4" s="23" t="s">
        <v>47</v>
      </c>
      <c r="S4" s="21"/>
      <c r="T4" s="24"/>
      <c r="U4" s="21"/>
    </row>
    <row r="5" spans="1:28" ht="17.25" customHeight="1">
      <c r="A5" s="103">
        <v>0.11875000000000002</v>
      </c>
      <c r="B5" s="104">
        <v>0.52631578947368418</v>
      </c>
      <c r="C5" s="103">
        <f t="shared" ref="C5:C25" si="0">IF(OR(ISBLANK(A5),J5="x"),"",-(A5-1))</f>
        <v>0.88124999999999998</v>
      </c>
      <c r="D5" s="105">
        <f t="shared" ref="D5:D25" si="1">IF(OR(ISBLANK(A5),J5="x"),"",-(A5-1)-$B$3)</f>
        <v>0.42724999999999996</v>
      </c>
      <c r="E5" s="106">
        <f t="shared" ref="E5:E25" si="2">IF(OR(ISBLANK(A5),J5="x"),"",-1/B5)</f>
        <v>-1.9000000000000001</v>
      </c>
      <c r="F5" s="105">
        <f t="shared" ref="F5:F25" ca="1" si="3">IF(OR(ISBLANK(A5),J5="x"),"",1-(D5/$L$7))</f>
        <v>0.14980311425141912</v>
      </c>
      <c r="G5" s="105">
        <f ca="1">IF(OR(ISBLANK(A5),J5="x"),"",-(F5-1))</f>
        <v>0.85019688574858088</v>
      </c>
      <c r="H5" s="107">
        <f t="shared" ref="H5:H25" ca="1" si="4">IF(OR(ISBLANK(A5),J5="x"),"",-1/($R$7+$R$6*F5*100))</f>
        <v>-3.5717205633214872</v>
      </c>
      <c r="I5" s="107">
        <f ca="1">IF(OR(ISBLANK(A5),J5="x"),"",E5-H5)</f>
        <v>1.6717205633214871</v>
      </c>
      <c r="J5" s="25" t="s">
        <v>91</v>
      </c>
      <c r="K5" s="109" t="s">
        <v>97</v>
      </c>
      <c r="L5" s="27" t="s">
        <v>48</v>
      </c>
      <c r="M5" s="28"/>
      <c r="N5" s="28"/>
      <c r="O5" s="29"/>
      <c r="P5" s="21"/>
      <c r="Q5" s="7"/>
      <c r="R5" s="21" t="s">
        <v>49</v>
      </c>
      <c r="S5" s="21"/>
      <c r="T5" s="24"/>
      <c r="U5" s="7"/>
    </row>
    <row r="6" spans="1:28" ht="17.25" customHeight="1">
      <c r="A6" s="36">
        <v>0.12924999999999998</v>
      </c>
      <c r="B6" s="37">
        <v>0.37037037037037035</v>
      </c>
      <c r="C6" s="36">
        <f t="shared" si="0"/>
        <v>0.87075000000000002</v>
      </c>
      <c r="D6" s="38">
        <f t="shared" si="1"/>
        <v>0.41675000000000001</v>
      </c>
      <c r="E6" s="39">
        <f t="shared" si="2"/>
        <v>-2.7</v>
      </c>
      <c r="F6" s="38">
        <f t="shared" ca="1" si="3"/>
        <v>0.17069736188245488</v>
      </c>
      <c r="G6" s="38">
        <f t="shared" ref="G6:G25" ca="1" si="5">IF(OR(ISBLANK(A6),J6="x"),"",-(F6-1))</f>
        <v>0.82930263811754512</v>
      </c>
      <c r="H6" s="74">
        <f t="shared" ca="1" si="4"/>
        <v>-3.6815670951595965</v>
      </c>
      <c r="I6" s="74">
        <f t="shared" ref="I6:I25" ca="1" si="6">IF(OR(ISBLANK(A6),J6="x"),"",E6-H6)</f>
        <v>0.98156709515959628</v>
      </c>
      <c r="J6" s="25"/>
      <c r="K6" s="109" t="s">
        <v>94</v>
      </c>
      <c r="L6" s="31">
        <f ca="1">STDEV(INDIRECT("E"&amp;K5):INDIRECT("E"&amp;K6))/STDEV(INDIRECT("D"&amp;K5):INDIRECT("D"&amp;K6))</f>
        <v>31.644774872160816</v>
      </c>
      <c r="M6" s="30" t="s">
        <v>50</v>
      </c>
      <c r="N6" s="7"/>
      <c r="O6" s="32"/>
      <c r="P6" s="33"/>
      <c r="Q6" s="21"/>
      <c r="R6" s="34">
        <f ca="1">-STDEV(INDIRECT("B"&amp;K7):INDIRECT("B"&amp;K8))/STDEV(INDIRECT("F"&amp;K7):INDIRECT("F"&amp;K8))/100</f>
        <v>-3.9980610200028646E-3</v>
      </c>
      <c r="S6" s="7" t="s">
        <v>50</v>
      </c>
      <c r="U6" s="7"/>
    </row>
    <row r="7" spans="1:28" ht="17.25" customHeight="1">
      <c r="A7" s="36">
        <v>0.13644999999999996</v>
      </c>
      <c r="B7" s="37">
        <v>0.35087719298245612</v>
      </c>
      <c r="C7" s="36">
        <f t="shared" si="0"/>
        <v>0.86355000000000004</v>
      </c>
      <c r="D7" s="38">
        <f t="shared" si="1"/>
        <v>0.40955000000000003</v>
      </c>
      <c r="E7" s="39">
        <f t="shared" si="2"/>
        <v>-2.85</v>
      </c>
      <c r="F7" s="38">
        <f t="shared" ca="1" si="3"/>
        <v>0.18502484597230806</v>
      </c>
      <c r="G7" s="38">
        <f t="shared" ca="1" si="5"/>
        <v>0.81497515402769194</v>
      </c>
      <c r="H7" s="74">
        <f t="shared" ca="1" si="4"/>
        <v>-3.7608795696091377</v>
      </c>
      <c r="I7" s="74">
        <f t="shared" ca="1" si="6"/>
        <v>0.91087956960913763</v>
      </c>
      <c r="J7" s="25"/>
      <c r="K7" s="110" t="s">
        <v>94</v>
      </c>
      <c r="L7" s="34">
        <f ca="1">AVERAGE(INDIRECT("D"&amp;K5):INDIRECT("D"&amp;K6))-(1/L6)*AVERAGE(INDIRECT("E"&amp;K5):INDIRECT("E"&amp;K6))</f>
        <v>0.50253065750036841</v>
      </c>
      <c r="M7" s="33" t="s">
        <v>51</v>
      </c>
      <c r="N7" s="7"/>
      <c r="O7" s="21"/>
      <c r="P7" s="7"/>
      <c r="Q7" s="21"/>
      <c r="R7" s="34">
        <f ca="1">AVERAGE(INDIRECT("B"&amp;K7):INDIRECT("B"&amp;K8))-R6*AVERAGE(INDIRECT("F"&amp;K7):INDIRECT("F"&amp;K8))*100</f>
        <v>0.33986930888341726</v>
      </c>
      <c r="S7" s="21" t="s">
        <v>71</v>
      </c>
      <c r="U7" s="21"/>
    </row>
    <row r="8" spans="1:28" ht="17.25" customHeight="1">
      <c r="A8" s="36">
        <v>0.14234999999999998</v>
      </c>
      <c r="B8" s="37">
        <v>0.30303030303030304</v>
      </c>
      <c r="C8" s="36">
        <f t="shared" si="0"/>
        <v>0.85765000000000002</v>
      </c>
      <c r="D8" s="38">
        <f t="shared" si="1"/>
        <v>0.40365000000000001</v>
      </c>
      <c r="E8" s="39">
        <f t="shared" si="2"/>
        <v>-3.3</v>
      </c>
      <c r="F8" s="38">
        <f t="shared" ca="1" si="3"/>
        <v>0.19676542321260448</v>
      </c>
      <c r="G8" s="38">
        <f t="shared" ca="1" si="5"/>
        <v>0.80323457678739552</v>
      </c>
      <c r="H8" s="71">
        <f t="shared" ca="1" si="4"/>
        <v>-3.8284649829453898</v>
      </c>
      <c r="I8" s="71">
        <f t="shared" ca="1" si="6"/>
        <v>0.52846498294539002</v>
      </c>
      <c r="J8" s="25"/>
      <c r="K8" s="110" t="s">
        <v>98</v>
      </c>
      <c r="L8" s="7"/>
      <c r="M8" s="21"/>
      <c r="N8" s="27"/>
      <c r="O8" s="21"/>
      <c r="P8" s="21"/>
      <c r="Q8" s="21"/>
      <c r="R8" s="21"/>
      <c r="S8" s="27"/>
    </row>
    <row r="9" spans="1:28" ht="17.25" customHeight="1">
      <c r="A9" s="36">
        <v>0.14759999999999995</v>
      </c>
      <c r="B9" s="37">
        <v>0.3125</v>
      </c>
      <c r="C9" s="36">
        <f t="shared" si="0"/>
        <v>0.85240000000000005</v>
      </c>
      <c r="D9" s="38">
        <f t="shared" si="1"/>
        <v>0.39840000000000003</v>
      </c>
      <c r="E9" s="39">
        <f t="shared" si="2"/>
        <v>-3.2</v>
      </c>
      <c r="F9" s="38">
        <f t="shared" ca="1" si="3"/>
        <v>0.20721254702812242</v>
      </c>
      <c r="G9" s="38">
        <f t="shared" ca="1" si="5"/>
        <v>0.79278745297187758</v>
      </c>
      <c r="H9" s="71">
        <f t="shared" ca="1" si="4"/>
        <v>-3.8906801641018647</v>
      </c>
      <c r="I9" s="71">
        <f t="shared" ca="1" si="6"/>
        <v>0.6906801641018645</v>
      </c>
      <c r="J9" s="25"/>
      <c r="K9" s="72"/>
      <c r="L9" s="7"/>
      <c r="M9" s="21"/>
      <c r="N9" s="27"/>
      <c r="O9" s="21"/>
      <c r="P9" s="21"/>
      <c r="Q9" s="21"/>
      <c r="R9" s="21"/>
      <c r="S9" s="27"/>
    </row>
    <row r="10" spans="1:28" ht="17.25" customHeight="1">
      <c r="A10" s="32">
        <v>0.16510000000000002</v>
      </c>
      <c r="B10" s="40">
        <v>0.25</v>
      </c>
      <c r="C10" s="32">
        <f t="shared" si="0"/>
        <v>0.83489999999999998</v>
      </c>
      <c r="D10" s="41">
        <f t="shared" si="1"/>
        <v>0.38089999999999996</v>
      </c>
      <c r="E10" s="42">
        <f t="shared" si="2"/>
        <v>-4</v>
      </c>
      <c r="F10" s="41">
        <f t="shared" ca="1" si="3"/>
        <v>0.24203629307984909</v>
      </c>
      <c r="G10" s="41">
        <f t="shared" ca="1" si="5"/>
        <v>0.75796370692015091</v>
      </c>
      <c r="H10" s="71">
        <f t="shared" ca="1" si="4"/>
        <v>-4.1135043871932195</v>
      </c>
      <c r="I10" s="71">
        <f t="shared" ca="1" si="6"/>
        <v>0.11350438719321954</v>
      </c>
      <c r="J10" s="1"/>
      <c r="K10" s="72"/>
      <c r="L10" s="7"/>
      <c r="M10" s="21"/>
      <c r="N10" s="27"/>
      <c r="O10" s="21"/>
      <c r="P10" s="21"/>
      <c r="Q10" s="21"/>
      <c r="R10" s="21"/>
      <c r="S10" s="27"/>
    </row>
    <row r="11" spans="1:28" ht="17.25" customHeight="1">
      <c r="A11" s="32">
        <v>0.178925</v>
      </c>
      <c r="B11" s="40">
        <v>0.23529411764705882</v>
      </c>
      <c r="C11" s="32">
        <f t="shared" si="0"/>
        <v>0.821075</v>
      </c>
      <c r="D11" s="41">
        <f t="shared" si="1"/>
        <v>0.36707499999999998</v>
      </c>
      <c r="E11" s="42">
        <f t="shared" si="2"/>
        <v>-4.25</v>
      </c>
      <c r="F11" s="41">
        <f t="shared" ca="1" si="3"/>
        <v>0.26954705246071309</v>
      </c>
      <c r="G11" s="41">
        <f t="shared" ca="1" si="5"/>
        <v>0.73045294753928691</v>
      </c>
      <c r="H11" s="27">
        <f t="shared" ca="1" si="4"/>
        <v>-4.3084366259549496</v>
      </c>
      <c r="I11" s="27">
        <f t="shared" ca="1" si="6"/>
        <v>5.8436625954949584E-2</v>
      </c>
      <c r="J11" s="1"/>
      <c r="K11" s="72"/>
      <c r="L11" s="7"/>
      <c r="M11" s="21"/>
      <c r="N11" s="27"/>
      <c r="O11" s="21"/>
      <c r="P11" s="21"/>
      <c r="Q11" s="21"/>
      <c r="R11" s="21"/>
      <c r="S11" s="27"/>
    </row>
    <row r="12" spans="1:28" ht="17.25" customHeight="1">
      <c r="A12" s="100">
        <v>0.18514999999999993</v>
      </c>
      <c r="B12" s="101">
        <v>0.22727272727272727</v>
      </c>
      <c r="C12" s="100">
        <f t="shared" si="0"/>
        <v>0.81485000000000007</v>
      </c>
      <c r="D12" s="100">
        <f t="shared" si="1"/>
        <v>0.36085000000000006</v>
      </c>
      <c r="E12" s="101">
        <f t="shared" si="2"/>
        <v>-4.4000000000000004</v>
      </c>
      <c r="F12" s="100">
        <f t="shared" ca="1" si="3"/>
        <v>0.28193435641339848</v>
      </c>
      <c r="G12" s="100">
        <f t="shared" ca="1" si="5"/>
        <v>0.71806564358660152</v>
      </c>
      <c r="H12" s="102">
        <f t="shared" ca="1" si="4"/>
        <v>-4.4023727713579701</v>
      </c>
      <c r="I12" s="102">
        <f t="shared" ca="1" si="6"/>
        <v>2.3727713579697607E-3</v>
      </c>
      <c r="J12" s="1"/>
      <c r="K12" s="72"/>
      <c r="L12" s="7"/>
      <c r="M12" s="21"/>
      <c r="N12" s="27"/>
      <c r="O12" s="21"/>
      <c r="P12" s="21"/>
      <c r="Q12" s="21"/>
      <c r="R12" s="21"/>
      <c r="S12" s="27"/>
    </row>
    <row r="13" spans="1:28" ht="17.25" customHeight="1">
      <c r="A13" s="32">
        <v>0.19650000000000001</v>
      </c>
      <c r="B13" s="40">
        <v>0.21978021978021978</v>
      </c>
      <c r="C13" s="32">
        <f t="shared" si="0"/>
        <v>0.80349999999999999</v>
      </c>
      <c r="D13" s="41">
        <f t="shared" si="1"/>
        <v>0.34949999999999998</v>
      </c>
      <c r="E13" s="42">
        <f t="shared" si="2"/>
        <v>-4.55</v>
      </c>
      <c r="F13" s="41">
        <f t="shared" ca="1" si="3"/>
        <v>0.30452004313837555</v>
      </c>
      <c r="G13" s="41">
        <f t="shared" ca="1" si="5"/>
        <v>0.69547995686162445</v>
      </c>
      <c r="H13" s="27">
        <f t="shared" ca="1" si="4"/>
        <v>-4.5846252195759298</v>
      </c>
      <c r="I13" s="27">
        <f t="shared" ca="1" si="6"/>
        <v>3.4625219575930011E-2</v>
      </c>
      <c r="J13" s="1"/>
      <c r="K13" s="72"/>
      <c r="L13" s="7"/>
      <c r="M13" s="21"/>
      <c r="N13" s="27"/>
      <c r="O13" s="21"/>
      <c r="P13" s="21"/>
      <c r="Q13" s="21"/>
      <c r="R13" s="21"/>
      <c r="S13" s="27"/>
    </row>
    <row r="14" spans="1:28" ht="17.25" customHeight="1">
      <c r="A14" s="32">
        <v>0.2037500000000001</v>
      </c>
      <c r="B14" s="40">
        <v>0.21276595744680851</v>
      </c>
      <c r="C14" s="32">
        <f t="shared" si="0"/>
        <v>0.7962499999999999</v>
      </c>
      <c r="D14" s="41">
        <f t="shared" si="1"/>
        <v>0.34224999999999989</v>
      </c>
      <c r="E14" s="42">
        <f t="shared" si="2"/>
        <v>-4.7</v>
      </c>
      <c r="F14" s="41">
        <f t="shared" ca="1" si="3"/>
        <v>0.31894702364551963</v>
      </c>
      <c r="G14" s="41">
        <f t="shared" ca="1" si="5"/>
        <v>0.68105297635448037</v>
      </c>
      <c r="H14" s="27">
        <f t="shared" ca="1" si="4"/>
        <v>-4.709154547979308</v>
      </c>
      <c r="I14" s="27">
        <f t="shared" ca="1" si="6"/>
        <v>9.1545479793078144E-3</v>
      </c>
      <c r="J14" s="1"/>
      <c r="K14" s="72"/>
      <c r="L14" s="7"/>
      <c r="M14" s="21"/>
      <c r="N14" s="27"/>
      <c r="O14" s="21"/>
      <c r="P14" s="21"/>
      <c r="Q14" s="21"/>
      <c r="R14" s="21"/>
      <c r="S14" s="27"/>
    </row>
    <row r="15" spans="1:28" ht="17.25" customHeight="1">
      <c r="A15" s="32">
        <v>0.21779999999999999</v>
      </c>
      <c r="B15" s="40">
        <v>0.19801980198019803</v>
      </c>
      <c r="C15" s="32">
        <f t="shared" si="0"/>
        <v>0.78220000000000001</v>
      </c>
      <c r="D15" s="32">
        <f t="shared" si="1"/>
        <v>0.32819999999999999</v>
      </c>
      <c r="E15" s="40">
        <f t="shared" si="2"/>
        <v>-5.05</v>
      </c>
      <c r="F15" s="32">
        <f t="shared" ca="1" si="3"/>
        <v>0.34690551690419125</v>
      </c>
      <c r="G15" s="32">
        <f t="shared" ca="1" si="5"/>
        <v>0.65309448309580875</v>
      </c>
      <c r="H15" s="35">
        <f t="shared" ca="1" si="4"/>
        <v>-4.9708122255203495</v>
      </c>
      <c r="I15" s="35">
        <f t="shared" ca="1" si="6"/>
        <v>-7.9187774479650308E-2</v>
      </c>
      <c r="J15" s="1"/>
      <c r="K15" s="72"/>
      <c r="L15" s="7"/>
      <c r="M15" s="21"/>
      <c r="N15" s="27"/>
      <c r="O15" s="21"/>
      <c r="P15" s="21"/>
      <c r="Q15" s="21"/>
      <c r="R15" s="21"/>
      <c r="S15" s="27"/>
    </row>
    <row r="16" spans="1:28" ht="17.25" customHeight="1">
      <c r="A16" s="32">
        <v>0.22970000000000002</v>
      </c>
      <c r="B16" s="40">
        <v>0.19230769230769229</v>
      </c>
      <c r="C16" s="32">
        <f t="shared" si="0"/>
        <v>0.77029999999999998</v>
      </c>
      <c r="D16" s="41">
        <f t="shared" si="1"/>
        <v>0.31629999999999997</v>
      </c>
      <c r="E16" s="42">
        <f t="shared" si="2"/>
        <v>-5.2</v>
      </c>
      <c r="F16" s="41">
        <f t="shared" ca="1" si="3"/>
        <v>0.37058566421936534</v>
      </c>
      <c r="G16" s="41">
        <f t="shared" ca="1" si="5"/>
        <v>0.62941433578063466</v>
      </c>
      <c r="H16" s="27">
        <f t="shared" ca="1" si="4"/>
        <v>-5.216296362518464</v>
      </c>
      <c r="I16" s="27">
        <f t="shared" ca="1" si="6"/>
        <v>1.6296362518463781E-2</v>
      </c>
      <c r="J16" s="1"/>
      <c r="K16" s="52"/>
      <c r="L16" s="7"/>
      <c r="M16" s="21"/>
      <c r="N16" s="27"/>
      <c r="O16" s="21"/>
      <c r="P16" s="21"/>
      <c r="Q16" s="21"/>
      <c r="R16" s="21"/>
      <c r="S16" s="27"/>
    </row>
    <row r="17" spans="1:26" ht="17.25" customHeight="1">
      <c r="A17" s="32">
        <v>0.24670000000000003</v>
      </c>
      <c r="B17" s="40">
        <v>0.17699115044247787</v>
      </c>
      <c r="C17" s="32">
        <f t="shared" si="0"/>
        <v>0.75329999999999997</v>
      </c>
      <c r="D17" s="41">
        <f t="shared" si="1"/>
        <v>0.29929999999999995</v>
      </c>
      <c r="E17" s="42">
        <f t="shared" si="2"/>
        <v>-5.65</v>
      </c>
      <c r="F17" s="41">
        <f t="shared" ca="1" si="3"/>
        <v>0.40441444609818544</v>
      </c>
      <c r="G17" s="41">
        <f t="shared" ca="1" si="5"/>
        <v>0.59558555390181456</v>
      </c>
      <c r="H17" s="27">
        <f t="shared" ca="1" si="4"/>
        <v>-5.6122408847509151</v>
      </c>
      <c r="I17" s="27">
        <f t="shared" ca="1" si="6"/>
        <v>-3.7759115249085262E-2</v>
      </c>
      <c r="J17" s="1"/>
      <c r="K17" s="72"/>
      <c r="L17" s="7"/>
      <c r="M17" s="21"/>
      <c r="N17" s="27"/>
      <c r="O17" s="21"/>
      <c r="P17" s="21"/>
      <c r="Q17" s="21"/>
      <c r="R17" s="21"/>
      <c r="S17" s="27"/>
    </row>
    <row r="18" spans="1:26" ht="17.25" customHeight="1">
      <c r="A18" s="32">
        <v>0.27150000000000007</v>
      </c>
      <c r="B18" s="40">
        <v>0.16</v>
      </c>
      <c r="C18" s="32">
        <f t="shared" si="0"/>
        <v>0.72849999999999993</v>
      </c>
      <c r="D18" s="41">
        <f t="shared" si="1"/>
        <v>0.27449999999999991</v>
      </c>
      <c r="E18" s="42">
        <f t="shared" si="2"/>
        <v>-6.25</v>
      </c>
      <c r="F18" s="41">
        <f t="shared" ca="1" si="3"/>
        <v>0.45376466907434665</v>
      </c>
      <c r="G18" s="41">
        <f t="shared" ca="1" si="5"/>
        <v>0.54623533092565335</v>
      </c>
      <c r="H18" s="27">
        <f t="shared" ca="1" si="4"/>
        <v>-6.3110823901380666</v>
      </c>
      <c r="I18" s="27">
        <f t="shared" ca="1" si="6"/>
        <v>6.10823901380666E-2</v>
      </c>
      <c r="J18" s="1"/>
      <c r="K18" s="72"/>
      <c r="L18" s="7"/>
      <c r="M18" s="21"/>
      <c r="N18" s="27"/>
      <c r="O18" s="21"/>
      <c r="P18" s="21"/>
      <c r="Q18" s="21"/>
      <c r="R18" s="21"/>
      <c r="S18" s="27"/>
    </row>
    <row r="19" spans="1:26" ht="17.25" customHeight="1">
      <c r="A19" s="32"/>
      <c r="B19" s="40"/>
      <c r="C19" s="32" t="str">
        <f t="shared" si="0"/>
        <v/>
      </c>
      <c r="D19" s="41" t="str">
        <f t="shared" si="1"/>
        <v/>
      </c>
      <c r="E19" s="42" t="str">
        <f t="shared" si="2"/>
        <v/>
      </c>
      <c r="F19" s="41" t="str">
        <f t="shared" si="3"/>
        <v/>
      </c>
      <c r="G19" s="41" t="str">
        <f t="shared" si="5"/>
        <v/>
      </c>
      <c r="H19" s="27" t="str">
        <f t="shared" si="4"/>
        <v/>
      </c>
      <c r="I19" s="27" t="str">
        <f t="shared" si="6"/>
        <v/>
      </c>
      <c r="J19" s="1"/>
      <c r="K19" s="72"/>
      <c r="L19" s="7"/>
      <c r="M19" s="21"/>
      <c r="N19" s="27"/>
      <c r="O19" s="21"/>
      <c r="P19" s="21"/>
      <c r="Q19" s="21"/>
      <c r="R19" s="21"/>
      <c r="S19" s="27"/>
    </row>
    <row r="20" spans="1:26" ht="17.25" customHeight="1">
      <c r="A20" s="32"/>
      <c r="B20" s="40"/>
      <c r="C20" s="32" t="str">
        <f t="shared" si="0"/>
        <v/>
      </c>
      <c r="D20" s="41" t="str">
        <f t="shared" si="1"/>
        <v/>
      </c>
      <c r="E20" s="42" t="str">
        <f t="shared" si="2"/>
        <v/>
      </c>
      <c r="F20" s="41" t="str">
        <f t="shared" si="3"/>
        <v/>
      </c>
      <c r="G20" s="41" t="str">
        <f t="shared" si="5"/>
        <v/>
      </c>
      <c r="H20" s="27" t="str">
        <f t="shared" si="4"/>
        <v/>
      </c>
      <c r="I20" s="27" t="str">
        <f t="shared" si="6"/>
        <v/>
      </c>
      <c r="J20" s="1"/>
      <c r="K20" s="72"/>
      <c r="L20" s="7"/>
      <c r="M20" s="21"/>
      <c r="N20" s="27"/>
      <c r="O20" s="21"/>
      <c r="P20" s="21"/>
      <c r="Q20" s="21"/>
      <c r="R20" s="21"/>
      <c r="S20" s="27"/>
    </row>
    <row r="21" spans="1:26" ht="17.25" customHeight="1">
      <c r="A21" s="32"/>
      <c r="B21" s="40"/>
      <c r="C21" s="32" t="str">
        <f t="shared" si="0"/>
        <v/>
      </c>
      <c r="D21" s="41" t="str">
        <f t="shared" si="1"/>
        <v/>
      </c>
      <c r="E21" s="42" t="str">
        <f t="shared" si="2"/>
        <v/>
      </c>
      <c r="F21" s="41" t="str">
        <f t="shared" si="3"/>
        <v/>
      </c>
      <c r="G21" s="41" t="str">
        <f t="shared" si="5"/>
        <v/>
      </c>
      <c r="H21" s="27" t="str">
        <f t="shared" si="4"/>
        <v/>
      </c>
      <c r="I21" s="27" t="str">
        <f t="shared" si="6"/>
        <v/>
      </c>
      <c r="J21" s="1"/>
      <c r="K21" s="72"/>
      <c r="L21" s="7"/>
      <c r="M21" s="21"/>
      <c r="N21" s="27"/>
      <c r="O21" s="21"/>
      <c r="P21" s="21"/>
      <c r="Q21" s="21"/>
      <c r="R21" s="21"/>
      <c r="S21" s="27"/>
    </row>
    <row r="22" spans="1:26" ht="17.25" customHeight="1">
      <c r="A22" s="32"/>
      <c r="B22" s="40"/>
      <c r="C22" s="32" t="str">
        <f t="shared" si="0"/>
        <v/>
      </c>
      <c r="D22" s="41" t="str">
        <f t="shared" si="1"/>
        <v/>
      </c>
      <c r="E22" s="42" t="str">
        <f t="shared" si="2"/>
        <v/>
      </c>
      <c r="F22" s="41" t="str">
        <f t="shared" si="3"/>
        <v/>
      </c>
      <c r="G22" s="41" t="str">
        <f t="shared" si="5"/>
        <v/>
      </c>
      <c r="H22" s="71" t="str">
        <f t="shared" si="4"/>
        <v/>
      </c>
      <c r="I22" s="71" t="str">
        <f t="shared" si="6"/>
        <v/>
      </c>
      <c r="J22" s="1"/>
      <c r="K22" s="72"/>
      <c r="L22" s="7"/>
      <c r="M22" s="7"/>
      <c r="N22" s="21"/>
      <c r="O22" s="24"/>
      <c r="P22" s="7"/>
      <c r="Q22" s="7"/>
      <c r="R22" s="7"/>
      <c r="S22" s="7"/>
    </row>
    <row r="23" spans="1:26" ht="17.25" customHeight="1">
      <c r="A23" s="32"/>
      <c r="B23" s="40"/>
      <c r="C23" s="32" t="str">
        <f t="shared" si="0"/>
        <v/>
      </c>
      <c r="D23" s="41" t="str">
        <f t="shared" si="1"/>
        <v/>
      </c>
      <c r="E23" s="42" t="str">
        <f t="shared" si="2"/>
        <v/>
      </c>
      <c r="F23" s="41" t="str">
        <f t="shared" si="3"/>
        <v/>
      </c>
      <c r="G23" s="41" t="str">
        <f t="shared" si="5"/>
        <v/>
      </c>
      <c r="H23" s="71" t="str">
        <f t="shared" si="4"/>
        <v/>
      </c>
      <c r="I23" s="71" t="str">
        <f t="shared" si="6"/>
        <v/>
      </c>
      <c r="J23" s="1"/>
      <c r="K23" s="72"/>
      <c r="L23" s="7"/>
      <c r="M23" s="7"/>
      <c r="N23" s="21"/>
      <c r="O23" s="24"/>
      <c r="P23" s="7"/>
      <c r="Q23" s="7"/>
      <c r="R23" s="7"/>
      <c r="S23" s="7"/>
    </row>
    <row r="24" spans="1:26" ht="17.25" customHeight="1">
      <c r="A24" s="32"/>
      <c r="B24" s="40"/>
      <c r="C24" s="32" t="str">
        <f t="shared" si="0"/>
        <v/>
      </c>
      <c r="D24" s="41" t="str">
        <f t="shared" si="1"/>
        <v/>
      </c>
      <c r="E24" s="42" t="str">
        <f t="shared" si="2"/>
        <v/>
      </c>
      <c r="F24" s="41" t="str">
        <f t="shared" si="3"/>
        <v/>
      </c>
      <c r="G24" s="41" t="str">
        <f t="shared" si="5"/>
        <v/>
      </c>
      <c r="H24" s="71" t="str">
        <f t="shared" si="4"/>
        <v/>
      </c>
      <c r="I24" s="71" t="str">
        <f t="shared" si="6"/>
        <v/>
      </c>
      <c r="J24" s="1"/>
      <c r="K24" s="72"/>
      <c r="L24" s="7"/>
      <c r="M24" s="7"/>
      <c r="N24" s="21"/>
      <c r="O24" s="24"/>
      <c r="P24" s="7"/>
      <c r="Q24" s="7"/>
      <c r="R24" s="7"/>
      <c r="S24" s="7"/>
    </row>
    <row r="25" spans="1:26" ht="17.25" customHeight="1" thickBot="1">
      <c r="A25" s="12"/>
      <c r="B25" s="13"/>
      <c r="C25" s="12" t="str">
        <f t="shared" si="0"/>
        <v/>
      </c>
      <c r="D25" s="10" t="str">
        <f t="shared" si="1"/>
        <v/>
      </c>
      <c r="E25" s="14" t="str">
        <f t="shared" si="2"/>
        <v/>
      </c>
      <c r="F25" s="10" t="str">
        <f t="shared" si="3"/>
        <v/>
      </c>
      <c r="G25" s="10" t="str">
        <f t="shared" si="5"/>
        <v/>
      </c>
      <c r="H25" s="77" t="str">
        <f t="shared" si="4"/>
        <v/>
      </c>
      <c r="I25" s="77" t="str">
        <f t="shared" si="6"/>
        <v/>
      </c>
      <c r="J25" s="45"/>
      <c r="K25" s="4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47" t="s">
        <v>52</v>
      </c>
      <c r="B26" s="24"/>
      <c r="C26" s="48" t="s">
        <v>53</v>
      </c>
      <c r="D26" s="49">
        <f ca="1">MAX(A29:J43)</f>
        <v>1.9674661970058749</v>
      </c>
      <c r="E26" s="50"/>
      <c r="F26" s="51"/>
      <c r="K26" s="71"/>
      <c r="L26" s="20" t="s">
        <v>67</v>
      </c>
      <c r="M26" s="27"/>
      <c r="N26" s="35"/>
      <c r="O26" s="27"/>
      <c r="P26" s="27"/>
      <c r="Q26" s="27"/>
      <c r="R26" s="20" t="s">
        <v>69</v>
      </c>
      <c r="S26" s="27"/>
      <c r="T26" s="35"/>
      <c r="U26" s="27"/>
      <c r="V26" s="71"/>
      <c r="W26" s="71"/>
      <c r="X26" s="71"/>
      <c r="Y26" s="71"/>
      <c r="Z26" s="71"/>
    </row>
    <row r="27" spans="1:26" ht="17.25" customHeight="1">
      <c r="A27" s="53" t="s">
        <v>54</v>
      </c>
      <c r="B27" s="54"/>
      <c r="C27" s="53" t="s">
        <v>55</v>
      </c>
      <c r="D27" s="54"/>
      <c r="E27" s="53" t="s">
        <v>56</v>
      </c>
      <c r="F27" s="54"/>
      <c r="G27" s="53" t="s">
        <v>57</v>
      </c>
      <c r="H27" s="55"/>
      <c r="I27" s="53" t="s">
        <v>58</v>
      </c>
      <c r="J27" s="56"/>
      <c r="K27" s="71"/>
      <c r="L27" s="27" t="s">
        <v>48</v>
      </c>
      <c r="M27" s="28"/>
      <c r="N27" s="78"/>
      <c r="O27" s="78"/>
      <c r="P27" s="79"/>
      <c r="Q27" s="78"/>
      <c r="R27" s="27" t="s">
        <v>48</v>
      </c>
      <c r="S27" s="28"/>
      <c r="T27" s="78"/>
      <c r="U27" s="78"/>
      <c r="V27" s="78"/>
      <c r="W27" s="78"/>
      <c r="X27" s="27"/>
      <c r="Y27" s="71"/>
      <c r="Z27" s="71"/>
    </row>
    <row r="28" spans="1:26" ht="17.25" customHeight="1">
      <c r="A28" s="57" t="s">
        <v>59</v>
      </c>
      <c r="B28" s="58" t="s">
        <v>60</v>
      </c>
      <c r="C28" s="57" t="s">
        <v>59</v>
      </c>
      <c r="D28" s="58" t="s">
        <v>60</v>
      </c>
      <c r="E28" s="57" t="s">
        <v>59</v>
      </c>
      <c r="F28" s="58" t="s">
        <v>60</v>
      </c>
      <c r="G28" s="57" t="s">
        <v>59</v>
      </c>
      <c r="H28" s="58" t="s">
        <v>60</v>
      </c>
      <c r="I28" s="57" t="s">
        <v>59</v>
      </c>
      <c r="J28" s="59" t="s">
        <v>60</v>
      </c>
      <c r="K28" s="71"/>
      <c r="L28" s="31">
        <f ca="1">STDEV(INDIRECT("I"&amp;K5):INDIRECT("I"&amp;K6))/STDEV(INDIRECT("H"&amp;K5):INDIRECT("H"&amp;K6))</f>
        <v>1.4758174268224593</v>
      </c>
      <c r="M28" s="30" t="s">
        <v>50</v>
      </c>
      <c r="N28" s="80"/>
      <c r="O28" s="78"/>
      <c r="P28" s="78"/>
      <c r="Q28" s="79"/>
      <c r="R28" s="31">
        <f ca="1">STDEV(INDIRECT("I"&amp;K5):INDIRECT("I"&amp;K6))/STDEV(INDIRECT("G"&amp;K5):INDIRECT("G"&amp;K6))</f>
        <v>9.5979079128932945</v>
      </c>
      <c r="S28" s="30" t="s">
        <v>50</v>
      </c>
      <c r="T28" s="80"/>
      <c r="U28" s="80"/>
      <c r="V28" s="80"/>
      <c r="W28" s="78"/>
      <c r="X28" s="27"/>
      <c r="Y28" s="71"/>
      <c r="Z28" s="71"/>
    </row>
    <row r="29" spans="1:26" ht="17.25" customHeight="1">
      <c r="A29" s="60">
        <f ca="1">IF(AND(COUNT(B7:B$25,F7:F$25)&gt;5,COUNT(D$5:D7,E$5:E7)&gt;5,ISNUMBER(SUM(RSQ(B7:B$25,F7:F$25),RSQ(E$5:E7,D$5:D7)))),SUM(RSQ(B7:B$25,F7:F$25),RSQ(E$5:E7,D$5:D7)),"")</f>
        <v>1.8144524045189572</v>
      </c>
      <c r="B29" s="61" t="str">
        <f ca="1">IF(AND(COUNT(B7:B$25,F7:F$25)&gt;5,COUNT(D$5:D6,E$5:E6)&gt;5,ISNUMBER(SUM(RSQ(B7:B$25,F7:F$25),RSQ(E$5:E6,D$5:D6)))),SUM(RSQ(B7:B$25,F7:F$25),RSQ(E$5:E6,D$5:D6)),"")</f>
        <v/>
      </c>
      <c r="C29" s="62" t="str">
        <f ca="1">IF(AND(COUNT(B7:B$25,F7:F$25)&gt;5,COUNT(D$6:D7,E$6:E7)&gt;5,ISNUMBER(SUM(RSQ(B7:B$25,F7:F$25),RSQ(E$6:E7,D$6:D7)))),SUM(RSQ(B7:B$25,F7:F$25),RSQ(E$6:E7,D$6:D7)),"")</f>
        <v/>
      </c>
      <c r="D29" s="63" t="str">
        <f ca="1">IF(AND(COUNT(B7:B$25,F7:F$25)&gt;5,COUNT(D$6:D6,E$6:E6)&gt;5,ISNUMBER(SUM(RSQ(B7:B$25,F7:F$25),RSQ(E$6:E6,D$6:D6)))),SUM(RSQ(B7:B$25,F7:F$25),RSQ(E$6:E6,D$6:D6)),"")</f>
        <v/>
      </c>
      <c r="E29" s="62" t="str">
        <f ca="1">IF(AND(COUNT(B7:B$25,F7:F$25)&gt;5,COUNT(D$7:D7,E$7:E7)&gt;5,ISNUMBER(SUM(RSQ(B7:B$25,F7:F$25),RSQ(E$7:E7,D$7:D7)))),SUM(RSQ(B7:B$25,F7:F$25),RSQ(E$7:E7,D$7:D7)),"")</f>
        <v/>
      </c>
      <c r="F29" s="63" t="str">
        <f ca="1">IF(AND(COUNT(B7:B$25,F7:F$25)&gt;5,COUNT(D6:D$7,E6:E$7)&gt;5,ISNUMBER(SUM(RSQ(B7:B$25,F7:F$25),RSQ(E6:E$7,D6:D$7)))),SUM(RSQ(B7:B$25,F7:F$25),RSQ(E6:E$7,D6:D$7)),"")</f>
        <v/>
      </c>
      <c r="G29" s="62" t="str">
        <f ca="1">IF(AND(COUNT(B7:B$25,F7:F$25)&gt;5,COUNT(D7:D$8,E7:E$8)&gt;5,ISNUMBER(SUM(RSQ(B7:B$25,F7:F$25),RSQ(E7:E$8,D7:D$8)))),SUM(RSQ(B7:B$25,F7:F$25),RSQ(E7:E$8,D7:D$8)),"")</f>
        <v/>
      </c>
      <c r="H29" s="63">
        <f ca="1">IF(AND(COUNT(B7:B$25,F7:F$25)&gt;5,COUNT(D6:D$8,E6:E$8)&gt;5,ISNUMBER(SUM(RSQ(B7:B$25,F7:F$25),RSQ(E6:E$8,D6:D$8)))),SUM(RSQ(B7:B$25,F7:F$25),RSQ(E6:E$8,D6:D$8)),"")</f>
        <v>1.7749511050984457</v>
      </c>
      <c r="I29" s="62">
        <f ca="1">IF(AND(COUNT(B7:B$25,F7:F$25)&gt;5,COUNT(D7:D$9,E7:E$9)&gt;5,ISNUMBER(SUM(RSQ(B7:B$25,F7:F$25),RSQ(E7:E$9,D7:D$9)))),SUM(RSQ(B7:B$25,F7:F$25),RSQ(E7:E$9,D7:D$9)),"")</f>
        <v>1.4669353665229024</v>
      </c>
      <c r="J29" s="64">
        <f ca="1">IF(AND(COUNT(B7:B$25,F7:F$25)&gt;5,COUNT(D6:D$9,E6:E$9)&gt;5,ISNUMBER(SUM(RSQ(B7:B$25,F7:F$25),RSQ(E6:E$9,D6:D$9)))),SUM(RSQ(B7:B$25,F7:F$25),RSQ(E6:E$9,D6:D$9)),"")</f>
        <v>1.6920330800081751</v>
      </c>
      <c r="K29" s="71"/>
      <c r="L29" s="34">
        <f ca="1">AVERAGE(INDIRECT("H"&amp;K5):INDIRECT("H"&amp;K6))-(1/L28)*AVERAGE(INDIRECT("I"&amp;K5):INDIRECT("I"&amp;K6))</f>
        <v>-4.3160577579788795</v>
      </c>
      <c r="M29" s="33" t="s">
        <v>68</v>
      </c>
      <c r="N29" s="42"/>
      <c r="O29" s="42"/>
      <c r="P29" s="42"/>
      <c r="Q29" s="42"/>
      <c r="R29" s="34">
        <f ca="1">AVERAGE(INDIRECT("G"&amp;K5):INDIRECT("G"&amp;K6))-(1/R28)*AVERAGE(INDIRECT("I"&amp;K5):INDIRECT("I"&amp;K6))</f>
        <v>0.72920366838849038</v>
      </c>
      <c r="S29" s="33" t="s">
        <v>70</v>
      </c>
      <c r="T29" s="42"/>
      <c r="U29" s="42"/>
      <c r="V29" s="42"/>
      <c r="W29" s="27"/>
      <c r="X29" s="27"/>
      <c r="Y29" s="71"/>
      <c r="Z29" s="71"/>
    </row>
    <row r="30" spans="1:26" ht="17.25" customHeight="1">
      <c r="A30" s="65">
        <f ca="1">IF(AND(COUNT(B8:B$25,F8:F$25)&gt;5,COUNT(D$5:D8,E$5:E8)&gt;5,ISNUMBER(SUM(RSQ(B8:B$25,F8:F$25),RSQ(E$5:E8,D$5:D8)))),SUM(RSQ(B8:B$25,F8:F$25),RSQ(E$5:E8,D$5:D8)),"")</f>
        <v>1.8749968174106386</v>
      </c>
      <c r="B30" s="41">
        <f ca="1">IF(AND(COUNT(B8:B$25,F8:F$25)&gt;5,COUNT(D$5:D7,E$5:E7)&gt;5,ISNUMBER(SUM(RSQ(B8:B$25,F8:F$25),RSQ(E$5:E7,D$5:D7)))),SUM(RSQ(B8:B$25,F8:F$25),RSQ(E$5:E7,D$5:D7)),"")</f>
        <v>1.8407918340591971</v>
      </c>
      <c r="C30" s="66">
        <f ca="1">IF(AND(COUNT(B8:B$25,F8:F$25)&gt;5,COUNT(D$6:D8,E$6:E8)&gt;5,ISNUMBER(SUM(RSQ(B8:B$25,F8:F$25),RSQ(E$6:E8,D$6:D8)))),SUM(RSQ(B8:B$25,F8:F$25),RSQ(E$6:E8,D$6:D8)),"")</f>
        <v>1.8012905346386856</v>
      </c>
      <c r="D30" s="32" t="str">
        <f ca="1">IF(AND(COUNT(B8:B$25,F8:F$25)&gt;5,COUNT(D$6:D7,E$6:E7)&gt;5,ISNUMBER(SUM(RSQ(B8:B$25,F8:F$25),RSQ(E$6:E7,D$6:D7)))),SUM(RSQ(B8:B$25,F8:F$25),RSQ(E$6:E7,D$6:D7)),"")</f>
        <v/>
      </c>
      <c r="E30" s="66" t="str">
        <f ca="1">IF(AND(COUNT(B8:B$25,F8:F$25)&gt;5,COUNT(D$7:D8,E$7:E8)&gt;5,ISNUMBER(SUM(RSQ(B8:B$25,F8:F$25),RSQ(E$7:E8,D$7:D8)))),SUM(RSQ(B8:B$25,F8:F$25),RSQ(E$7:E8,D$7:D8)),"")</f>
        <v/>
      </c>
      <c r="F30" s="32" t="str">
        <f ca="1">IF(AND(COUNT(B8:B$25,F8:F$25)&gt;5,COUNT(D$7:D7,E$7:E7)&gt;5,ISNUMBER(SUM(RSQ(B8:B$25,F8:F$25),RSQ(E$7:E7,D$7:D7)))),SUM(RSQ(B8:B$25,F8:F$25),RSQ(E$7:E7,D$7:D7)),"")</f>
        <v/>
      </c>
      <c r="G30" s="66" t="str">
        <f ca="1">IF(AND(COUNT(B8:B$25,F8:F$25)&gt;5,COUNT(D$8:D8,E$8:E8)&gt;5,ISNUMBER(SUM(RSQ(B8:B$25,F8:F$25),RSQ(E$8:E8,D$8:D8)))),SUM(RSQ(B8:B$25,F8:F$25),RSQ(E$8:E8,D$8:D8)),"")</f>
        <v/>
      </c>
      <c r="H30" s="32" t="str">
        <f ca="1">IF(AND(COUNT(B8:B$25,F8:F$25)&gt;5,COUNT(D7:D$8,E7:E$8)&gt;5,ISNUMBER(SUM(RSQ(B8:B$25,F8:F$25),RSQ(E7:E$8,D7:D$8)))),SUM(RSQ(B8:B$25,F8:F$25),RSQ(E7:E$8,D7:D$8)),"")</f>
        <v/>
      </c>
      <c r="I30" s="66" t="str">
        <f ca="1">IF(AND(COUNT(B8:B$25,F8:F$25)&gt;5,COUNT(D8:D$9,E8:E$9)&gt;5,ISNUMBER(SUM(RSQ(B8:B$25,F8:F$25),RSQ(E8:E$9,D8:D$9)))),SUM(RSQ(B8:B$25,F8:F$25),RSQ(E8:E$9,D8:D$9)),"")</f>
        <v/>
      </c>
      <c r="J30" s="67">
        <f ca="1">IF(AND(COUNT(B8:B$25,F8:F$25)&gt;5,COUNT(D7:D$9,E7:E$9)&gt;5,ISNUMBER(SUM(RSQ(B8:B$25,F8:F$25),RSQ(E7:E$9,D7:D$9)))),SUM(RSQ(B8:B$25,F8:F$25),RSQ(E7:E$9,D7:D$9)),"")</f>
        <v>1.4932747960631421</v>
      </c>
      <c r="K30" s="71"/>
      <c r="L30" s="42"/>
      <c r="M30" s="42"/>
      <c r="N30" s="40"/>
      <c r="O30" s="42"/>
      <c r="P30" s="42"/>
      <c r="Q30" s="42"/>
      <c r="R30" s="42"/>
      <c r="S30" s="42"/>
      <c r="T30" s="42"/>
      <c r="U30" s="42"/>
      <c r="V30" s="42"/>
      <c r="W30" s="27"/>
      <c r="X30" s="27"/>
      <c r="Y30" s="71"/>
      <c r="Z30" s="71"/>
    </row>
    <row r="31" spans="1:26" ht="17.25" customHeight="1">
      <c r="A31" s="65">
        <f ca="1">IF(AND(COUNT(B9:B$25,F9:F$25)&gt;5,COUNT(D$5:D9,E$5:E9)&gt;5,ISNUMBER(SUM(RSQ(B9:B$25,F9:F$25),RSQ(E$5:E9,D$5:D9)))),SUM(RSQ(B9:B$25,F9:F$25),RSQ(E$5:E9,D$5:D9)),"")</f>
        <v>1.8034270295425863</v>
      </c>
      <c r="B31" s="41">
        <f ca="1">IF(AND(COUNT(B9:B$25,F9:F$25)&gt;5,COUNT(D$5:D8,E$5:E8)&gt;5,ISNUMBER(SUM(RSQ(B9:B$25,F9:F$25),RSQ(E$5:E8,D$5:D8)))),SUM(RSQ(B9:B$25,F9:F$25),RSQ(E$5:E8,D$5:D8)),"")</f>
        <v>1.8551547206879202</v>
      </c>
      <c r="C31" s="66">
        <f ca="1">IF(AND(COUNT(B9:B$25,F9:F$25)&gt;5,COUNT(D$6:D9,E$6:E9)&gt;5,ISNUMBER(SUM(RSQ(B9:B$25,F9:F$25),RSQ(E$6:E9,D$6:D9)))),SUM(RSQ(B9:B$25,F9:F$25),RSQ(E$6:E9,D$6:D9)),"")</f>
        <v>1.6985304128256966</v>
      </c>
      <c r="D31" s="32">
        <f ca="1">IF(AND(COUNT(B9:B$25,F9:F$25)&gt;5,COUNT(D$6:D8,E$6:E8)&gt;5,ISNUMBER(SUM(RSQ(B9:B$25,F9:F$25),RSQ(E$6:E8,D$6:D8)))),SUM(RSQ(B9:B$25,F9:F$25),RSQ(E$6:E8,D$6:D8)),"")</f>
        <v>1.7814484379159672</v>
      </c>
      <c r="E31" s="66">
        <f ca="1">IF(AND(COUNT(B9:B$25,F9:F$25)&gt;5,COUNT(D$7:D9,E$7:E9)&gt;5,ISNUMBER(SUM(RSQ(B9:B$25,F9:F$25),RSQ(E$7:E9,D$7:D9)))),SUM(RSQ(B9:B$25,F9:F$25),RSQ(E$7:E9,D$7:D9)),"")</f>
        <v>1.4734326993404236</v>
      </c>
      <c r="F31" s="32" t="str">
        <f ca="1">IF(AND(COUNT(B9:B$25,F9:F$25)&gt;5,COUNT(D$7:D8,E$7:E8)&gt;5,ISNUMBER(SUM(RSQ(B9:B$25,F9:F$25),RSQ(E$7:E8,D$7:D8)))),SUM(RSQ(B9:B$25,F9:F$25),RSQ(E$7:E8,D$7:D8)),"")</f>
        <v/>
      </c>
      <c r="G31" s="66" t="str">
        <f ca="1">IF(AND(COUNT(B9:B$25,F9:F$25)&gt;5,COUNT(D$8:D9,E$8:E9)&gt;5,ISNUMBER(SUM(RSQ(B9:B$25,F9:F$25),RSQ(E$8:E9,D$8:D9)))),SUM(RSQ(B9:B$25,F9:F$25),RSQ(E$8:E9,D$8:D9)),"")</f>
        <v/>
      </c>
      <c r="H31" s="32" t="str">
        <f ca="1">IF(AND(COUNT(B9:B$25,F9:F$25)&gt;5,COUNT(D$8:D8,E$8:E8)&gt;5,ISNUMBER(SUM(RSQ(B9:B$25,F9:F$25),RSQ(E$8:E8,D$8:D8)))),SUM(RSQ(B9:B$25,F9:F$25),RSQ(E$8:E8,D$8:D8)),"")</f>
        <v/>
      </c>
      <c r="I31" s="66" t="str">
        <f ca="1">IF(AND(COUNT(B9:B$25,F9:F$25)&gt;5,COUNT(D$9:D9,E$9:E9)&gt;5,ISNUMBER(SUM(RSQ(B9:B$25,F9:F$25),RSQ(E$9:E9,D$9:D9)))),SUM(RSQ(B9:B$25,F9:F$25),RSQ(E$9:E9,D$9:D9)),"")</f>
        <v/>
      </c>
      <c r="J31" s="67" t="str">
        <f ca="1">IF(AND(COUNT(B9:B$25,F9:F$25)&gt;5,COUNT(D8:D$9,E8:E$9)&gt;5,ISNUMBER(SUM(RSQ(B9:B$25,F9:F$25),RSQ(E8:E$9,D8:D$9)))),SUM(RSQ(B9:B$25,F9:F$25),RSQ(E8:E$9,D8:D$9)),"")</f>
        <v/>
      </c>
      <c r="K31" s="71"/>
      <c r="L31" s="27"/>
      <c r="M31" s="27"/>
      <c r="N31" s="27"/>
      <c r="O31" s="27"/>
      <c r="P31" s="27"/>
      <c r="Q31" s="27"/>
      <c r="R31" s="27"/>
      <c r="S31" s="27"/>
      <c r="T31" s="27"/>
      <c r="U31" s="40"/>
      <c r="V31" s="27"/>
      <c r="W31" s="27"/>
      <c r="X31" s="27"/>
      <c r="Y31" s="71"/>
      <c r="Z31" s="71"/>
    </row>
    <row r="32" spans="1:26" ht="17.25" customHeight="1">
      <c r="A32" s="65">
        <f ca="1">IF(AND(COUNT(B10:B$25,F10:F$25)&gt;5,COUNT(D$5:D10,E$5:E10)&gt;5,ISNUMBER(SUM(RSQ(B10:B$25,F10:F$25),RSQ(E$5:E10,D$5:D10)))),SUM(RSQ(B10:B$25,F10:F$25),RSQ(E$5:E10,D$5:D10)),"")</f>
        <v>1.9429937633672472</v>
      </c>
      <c r="B32" s="41">
        <f ca="1">IF(AND(COUNT(B10:B$25,F10:F$25)&gt;5,COUNT(D$5:D9,E$5:E9)&gt;5,ISNUMBER(SUM(RSQ(B10:B$25,F10:F$25),RSQ(E$5:E9,D$5:D9)))),SUM(RSQ(B10:B$25,F10:F$25),RSQ(E$5:E9,D$5:D9)),"")</f>
        <v>1.904913899856759</v>
      </c>
      <c r="C32" s="66">
        <f ca="1">IF(AND(COUNT(B10:B$25,F10:F$25)&gt;5,COUNT(D$6:D10,E$6:E10)&gt;5,ISNUMBER(SUM(RSQ(B10:B$25,F10:F$25),RSQ(E$6:E10,D$6:D10)))),SUM(RSQ(B10:B$25,F10:F$25),RSQ(E$6:E10,D$6:D10)),"")</f>
        <v>1.9434328241149745</v>
      </c>
      <c r="D32" s="32">
        <f ca="1">IF(AND(COUNT(B10:B$25,F10:F$25)&gt;5,COUNT(D$6:D9,E$6:E9)&gt;5,ISNUMBER(SUM(RSQ(B10:B$25,F10:F$25),RSQ(E$6:E9,D$6:D9)))),SUM(RSQ(B10:B$25,F10:F$25),RSQ(E$6:E9,D$6:D9)),"")</f>
        <v>1.8000172831398693</v>
      </c>
      <c r="E32" s="66">
        <f ca="1">IF(AND(COUNT(B10:B$25,F10:F$25)&gt;5,COUNT(D$7:D10,E$7:E10)&gt;5,ISNUMBER(SUM(RSQ(B10:B$25,F10:F$25),RSQ(E$7:E10,D$7:D10)))),SUM(RSQ(B10:B$25,F10:F$25),RSQ(E$7:E10,D$7:D10)),"")</f>
        <v>1.9231406790859207</v>
      </c>
      <c r="F32" s="32">
        <f ca="1">IF(AND(COUNT(B10:B$25,F10:F$25)&gt;5,COUNT(D$7:D9,E$7:E9)&gt;5,ISNUMBER(SUM(RSQ(B10:B$25,F10:F$25),RSQ(E$7:E9,D$7:D9)))),SUM(RSQ(B10:B$25,F10:F$25),RSQ(E$7:E9,D$7:D9)),"")</f>
        <v>1.5749195696545963</v>
      </c>
      <c r="G32" s="66">
        <f ca="1">IF(AND(COUNT(B10:B$25,F10:F$25)&gt;5,COUNT(D$8:D10,E$8:E10)&gt;5,ISNUMBER(SUM(RSQ(B10:B$25,F10:F$25),RSQ(E$8:E10,D$8:D10)))),SUM(RSQ(B10:B$25,F10:F$25),RSQ(E$8:E10,D$8:D10)),"")</f>
        <v>1.8836331120244203</v>
      </c>
      <c r="H32" s="32" t="str">
        <f ca="1">IF(AND(COUNT(B10:B$25,F10:F$25)&gt;5,COUNT(D$8:D9,E$8:E9)&gt;5,ISNUMBER(SUM(RSQ(B10:B$25,F10:F$25),RSQ(E$8:E9,D$8:D9)))),SUM(RSQ(B10:B$25,F10:F$25),RSQ(E$8:E9,D$8:D9)),"")</f>
        <v/>
      </c>
      <c r="I32" s="66" t="str">
        <f ca="1">IF(AND(COUNT(B10:B$25,F10:F$25)&gt;5,COUNT(D$9:D10,E$9:E10)&gt;5,ISNUMBER(SUM(RSQ(B10:B$25,F10:F$25),RSQ(E$9:E10,D$9:D10)))),SUM(RSQ(B10:B$25,F10:F$25),RSQ(E$9:E10,D$9:D10)),"")</f>
        <v/>
      </c>
      <c r="J32" s="67" t="str">
        <f ca="1">IF(AND(COUNT(B10:B$25,F10:F$25)&gt;5,COUNT(D$9:D9,E$9:E9)&gt;5,ISNUMBER(SUM(RSQ(B10:B$25,F10:F$25),RSQ(E$9:E9,D$9:D9)))),SUM(RSQ(B10:B$25,F10:F$25),RSQ(E$9:E9,D$9:D9)),"")</f>
        <v/>
      </c>
      <c r="K32" s="71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27"/>
      <c r="X32" s="71"/>
      <c r="Y32" s="71"/>
      <c r="Z32" s="71"/>
    </row>
    <row r="33" spans="1:26" ht="17.25" customHeight="1">
      <c r="A33" s="65">
        <f ca="1">IF(AND(COUNT(B11:B$25,F11:F$25)&gt;5,COUNT(D$5:D11,E$5:E11)&gt;5,ISNUMBER(SUM(RSQ(B11:B$25,F11:F$25),RSQ(E$5:E11,D$5:D11)))),SUM(RSQ(B11:B$25,F11:F$25),RSQ(E$5:E11,D$5:D11)),"")</f>
        <v>1.9438568999284309</v>
      </c>
      <c r="B33" s="41">
        <f ca="1">IF(AND(COUNT(B11:B$25,F11:F$25)&gt;5,COUNT(D$5:D10,E$5:E10)&gt;5,ISNUMBER(SUM(RSQ(B11:B$25,F11:F$25),RSQ(E$5:E10,D$5:D10)))),SUM(RSQ(B11:B$25,F11:F$25),RSQ(E$5:E10,D$5:D10)),"")</f>
        <v>1.9447285467653708</v>
      </c>
      <c r="C33" s="66">
        <f ca="1">IF(AND(COUNT(B11:B$25,F11:F$25)&gt;5,COUNT(D$6:D11,E$6:E11)&gt;5,ISNUMBER(SUM(RSQ(B11:B$25,F11:F$25),RSQ(E$6:E11,D$6:D11)))),SUM(RSQ(B11:B$25,F11:F$25),RSQ(E$6:E11,D$6:D11)),"")</f>
        <v>1.9592664981438372</v>
      </c>
      <c r="D33" s="32">
        <f ca="1">IF(AND(COUNT(B11:B$25,F11:F$25)&gt;5,COUNT(D$6:D10,E$6:E10)&gt;5,ISNUMBER(SUM(RSQ(B11:B$25,F11:F$25),RSQ(E$6:E10,D$6:D10)))),SUM(RSQ(B11:B$25,F11:F$25),RSQ(E$6:E10,D$6:D10)),"")</f>
        <v>1.9451676075130984</v>
      </c>
      <c r="E33" s="66">
        <f ca="1">IF(AND(COUNT(B11:B$25,F11:F$25)&gt;5,COUNT(D$7:D11,E$7:E11)&gt;5,ISNUMBER(SUM(RSQ(B11:B$25,F11:F$25),RSQ(E$7:E11,D$7:D11)))),SUM(RSQ(B11:B$25,F11:F$25),RSQ(E$7:E11,D$7:D11)),"")</f>
        <v>1.9447439673771241</v>
      </c>
      <c r="F33" s="32">
        <f ca="1">IF(AND(COUNT(B11:B$25,F11:F$25)&gt;5,COUNT(D$7:D10,E$7:E10)&gt;5,ISNUMBER(SUM(RSQ(B11:B$25,F11:F$25),RSQ(E$7:E10,D$7:D10)))),SUM(RSQ(B11:B$25,F11:F$25),RSQ(E$7:E10,D$7:D10)),"")</f>
        <v>1.9248754624840445</v>
      </c>
      <c r="G33" s="66">
        <f ca="1">IF(AND(COUNT(B11:B$25,F11:F$25)&gt;5,COUNT(D$8:D11,E$8:E11)&gt;5,ISNUMBER(SUM(RSQ(B11:B$25,F11:F$25),RSQ(E$8:E11,D$8:D11)))),SUM(RSQ(B11:B$25,F11:F$25),RSQ(E$8:E11,D$8:D11)),"")</f>
        <v>1.9314505349709734</v>
      </c>
      <c r="H33" s="32">
        <f ca="1">IF(AND(COUNT(B11:B$25,F11:F$25)&gt;5,COUNT(D$8:D10,E$8:E10)&gt;5,ISNUMBER(SUM(RSQ(B11:B$25,F11:F$25),RSQ(E$8:E10,D$8:D10)))),SUM(RSQ(B11:B$25,F11:F$25),RSQ(E$8:E10,D$8:D10)),"")</f>
        <v>1.8853678954225441</v>
      </c>
      <c r="I33" s="66">
        <f ca="1">IF(AND(COUNT(B11:B$25,F11:F$25)&gt;5,COUNT(D$9:D11,E$9:E11)&gt;5,ISNUMBER(SUM(RSQ(B11:B$25,F11:F$25),RSQ(E$9:E11,D$9:D11)))),SUM(RSQ(B11:B$25,F11:F$25),RSQ(E$9:E11,D$9:D11)),"")</f>
        <v>1.9445635579010381</v>
      </c>
      <c r="J33" s="67" t="str">
        <f ca="1">IF(AND(COUNT(B11:B$25,F11:F$25)&gt;5,COUNT(D$9:D10,E$9:E10)&gt;5,ISNUMBER(SUM(RSQ(B11:B$25,F11:F$25),RSQ(E$9:E10,D$9:D10)))),SUM(RSQ(B11:B$25,F11:F$25),RSQ(E$9:E10,D$9:D10)),"")</f>
        <v/>
      </c>
      <c r="K33" s="71"/>
      <c r="L33" s="42"/>
      <c r="M33" s="42"/>
      <c r="N33" s="40"/>
      <c r="O33" s="42"/>
      <c r="P33" s="42"/>
      <c r="Q33" s="42"/>
      <c r="R33" s="42"/>
      <c r="S33" s="42"/>
      <c r="T33" s="42"/>
      <c r="U33" s="42"/>
      <c r="V33" s="42"/>
      <c r="W33" s="27"/>
      <c r="X33" s="71"/>
      <c r="Y33" s="71"/>
      <c r="Z33" s="71"/>
    </row>
    <row r="34" spans="1:26" ht="17.25" customHeight="1">
      <c r="A34" s="65">
        <f ca="1">IF(AND(COUNT(B12:B$25,F12:F$25)&gt;5,COUNT(D$5:D12,E$5:E12)&gt;5,ISNUMBER(SUM(RSQ(B12:B$25,F12:F$25),RSQ(E$5:E12,D$5:D12)))),SUM(RSQ(B12:B$25,F12:F$25),RSQ(E$5:E12,D$5:D12)),"")</f>
        <v>1.9499219896886304</v>
      </c>
      <c r="B34" s="41">
        <f ca="1">IF(AND(COUNT(B12:B$25,F12:F$25)&gt;5,COUNT(D$5:D11,E$5:E11)&gt;5,ISNUMBER(SUM(RSQ(B12:B$25,F12:F$25),RSQ(E$5:E11,D$5:D11)))),SUM(RSQ(B12:B$25,F12:F$25),RSQ(E$5:E11,D$5:D11)),"")</f>
        <v>1.9441432181985201</v>
      </c>
      <c r="C34" s="66">
        <f ca="1">IF(AND(COUNT(B12:B$25,F12:F$25)&gt;5,COUNT(D$6:D12,E$6:E12)&gt;5,ISNUMBER(SUM(RSQ(B12:B$25,F12:F$25),RSQ(E$6:E12,D$6:D12)))),SUM(RSQ(B12:B$25,F12:F$25),RSQ(E$6:E12,D$6:D12)),"")</f>
        <v>1.9674661970058749</v>
      </c>
      <c r="D34" s="32">
        <f ca="1">IF(AND(COUNT(B12:B$25,F12:F$25)&gt;5,COUNT(D$6:D11,E$6:E11)&gt;5,ISNUMBER(SUM(RSQ(B12:B$25,F12:F$25),RSQ(E$6:E11,D$6:D11)))),SUM(RSQ(B12:B$25,F12:F$25),RSQ(E$6:E11,D$6:D11)),"")</f>
        <v>1.9595528164139266</v>
      </c>
      <c r="E34" s="66">
        <f ca="1">IF(AND(COUNT(B12:B$25,F12:F$25)&gt;5,COUNT(D$7:D12,E$7:E12)&gt;5,ISNUMBER(SUM(RSQ(B12:B$25,F12:F$25),RSQ(E$7:E12,D$7:D12)))),SUM(RSQ(B12:B$25,F12:F$25),RSQ(E$7:E12,D$7:D12)),"")</f>
        <v>1.9569871355737172</v>
      </c>
      <c r="F34" s="32">
        <f ca="1">IF(AND(COUNT(B12:B$25,F12:F$25)&gt;5,COUNT(D$7:D11,E$7:E11)&gt;5,ISNUMBER(SUM(RSQ(B12:B$25,F12:F$25),RSQ(E$7:E11,D$7:D11)))),SUM(RSQ(B12:B$25,F12:F$25),RSQ(E$7:E11,D$7:D11)),"")</f>
        <v>1.9450302856472135</v>
      </c>
      <c r="G34" s="66">
        <f ca="1">IF(AND(COUNT(B12:B$25,F12:F$25)&gt;5,COUNT(D$8:D12,E$8:E12)&gt;5,ISNUMBER(SUM(RSQ(B12:B$25,F12:F$25),RSQ(E$8:E12,D$8:D12)))),SUM(RSQ(B12:B$25,F12:F$25),RSQ(E$8:E12,D$8:D12)),"")</f>
        <v>1.9502191267494635</v>
      </c>
      <c r="H34" s="32">
        <f ca="1">IF(AND(COUNT(B12:B$25,F12:F$25)&gt;5,COUNT(D$8:D11,E$8:E11)&gt;5,ISNUMBER(SUM(RSQ(B12:B$25,F12:F$25),RSQ(E$8:E11,D$8:D11)))),SUM(RSQ(B12:B$25,F12:F$25),RSQ(E$8:E11,D$8:D11)),"")</f>
        <v>1.9317368532410626</v>
      </c>
      <c r="I34" s="66">
        <f ca="1">IF(AND(COUNT(B12:B$25,F12:F$25)&gt;5,COUNT(D$9:D12,E$9:E12)&gt;5,ISNUMBER(SUM(RSQ(B12:B$25,F12:F$25),RSQ(E$9:E12,D$9:D12)))),SUM(RSQ(B12:B$25,F12:F$25),RSQ(E$9:E12,D$9:D12)),"")</f>
        <v>1.949495063980206</v>
      </c>
      <c r="J34" s="67">
        <f ca="1">IF(AND(COUNT(B12:B$25,F12:F$25)&gt;5,COUNT(D$9:D11,E$9:E11)&gt;5,ISNUMBER(SUM(RSQ(B12:B$25,F12:F$25),RSQ(E$9:E11,D$9:D11)))),SUM(RSQ(B12:B$25,F12:F$25),RSQ(E$9:E11,D$9:D11)),"")</f>
        <v>1.9448498761711273</v>
      </c>
      <c r="K34" s="71"/>
      <c r="L34" s="27"/>
      <c r="M34" s="27"/>
      <c r="N34" s="27"/>
      <c r="O34" s="27"/>
      <c r="P34" s="27"/>
      <c r="Q34" s="27"/>
      <c r="R34" s="27"/>
      <c r="S34" s="27"/>
      <c r="T34" s="27"/>
      <c r="U34" s="40"/>
      <c r="V34" s="27"/>
      <c r="W34" s="27"/>
      <c r="X34" s="71"/>
      <c r="Y34" s="71"/>
      <c r="Z34" s="71"/>
    </row>
    <row r="35" spans="1:26" ht="17.25" customHeight="1">
      <c r="A35" s="65">
        <f ca="1">IF(AND(COUNT(B13:B$25,F13:F$25)&gt;5,COUNT(D$5:D13,E$5:E13)&gt;5,ISNUMBER(SUM(RSQ(B13:B$25,F13:F$25),RSQ(E$5:E13,D$5:D13)))),SUM(RSQ(B13:B$25,F13:F$25),RSQ(E$5:E13,D$5:D13)),"")</f>
        <v>1.9427013240193216</v>
      </c>
      <c r="B35" s="41">
        <f ca="1">IF(AND(COUNT(B13:B$25,F13:F$25)&gt;5,COUNT(D$5:D12,E$5:E12)&gt;5,ISNUMBER(SUM(RSQ(B13:B$25,F13:F$25),RSQ(E$5:E12,D$5:D12)))),SUM(RSQ(B13:B$25,F13:F$25),RSQ(E$5:E12,D$5:D12)),"")</f>
        <v>1.947984923847444</v>
      </c>
      <c r="C35" s="66">
        <f ca="1">IF(AND(COUNT(B13:B$25,F13:F$25)&gt;5,COUNT(D$6:D13,E$6:E13)&gt;5,ISNUMBER(SUM(RSQ(B13:B$25,F13:F$25),RSQ(E$6:E13,D$6:D13)))),SUM(RSQ(B13:B$25,F13:F$25),RSQ(E$6:E13,D$6:D13)),"")</f>
        <v>1.9607966112087263</v>
      </c>
      <c r="D35" s="32">
        <f ca="1">IF(AND(COUNT(B13:B$25,F13:F$25)&gt;5,COUNT(D$6:D12,E$6:E12)&gt;5,ISNUMBER(SUM(RSQ(B13:B$25,F13:F$25),RSQ(E$6:E12,D$6:D12)))),SUM(RSQ(B13:B$25,F13:F$25),RSQ(E$6:E12,D$6:D12)),"")</f>
        <v>1.9655291311646885</v>
      </c>
      <c r="E35" s="66">
        <f ca="1">IF(AND(COUNT(B13:B$25,F13:F$25)&gt;5,COUNT(D$7:D13,E$7:E13)&gt;5,ISNUMBER(SUM(RSQ(B13:B$25,F13:F$25),RSQ(E$7:E13,D$7:D13)))),SUM(RSQ(B13:B$25,F13:F$25),RSQ(E$7:E13,D$7:D13)),"")</f>
        <v>1.9504355423922717</v>
      </c>
      <c r="F35" s="32">
        <f ca="1">IF(AND(COUNT(B13:B$25,F13:F$25)&gt;5,COUNT(D$7:D12,E$7:E12)&gt;5,ISNUMBER(SUM(RSQ(B13:B$25,F13:F$25),RSQ(E$7:E12,D$7:D12)))),SUM(RSQ(B13:B$25,F13:F$25),RSQ(E$7:E12,D$7:D12)),"")</f>
        <v>1.9550500697325308</v>
      </c>
      <c r="G35" s="66">
        <f ca="1">IF(AND(COUNT(B13:B$25,F13:F$25)&gt;5,COUNT(D$8:D13,E$8:E13)&gt;5,ISNUMBER(SUM(RSQ(B13:B$25,F13:F$25),RSQ(E$8:E13,D$8:D13)))),SUM(RSQ(B13:B$25,F13:F$25),RSQ(E$8:E13,D$8:D13)),"")</f>
        <v>1.9456908849941534</v>
      </c>
      <c r="H35" s="32">
        <f ca="1">IF(AND(COUNT(B13:B$25,F13:F$25)&gt;5,COUNT(D$8:D12,E$8:E12)&gt;5,ISNUMBER(SUM(RSQ(B13:B$25,F13:F$25),RSQ(E$8:E12,D$8:D12)))),SUM(RSQ(B13:B$25,F13:F$25),RSQ(E$8:E12,D$8:D12)),"")</f>
        <v>1.9482820609082772</v>
      </c>
      <c r="I35" s="66">
        <f ca="1">IF(AND(COUNT(B13:B$25,F13:F$25)&gt;5,COUNT(D$9:D13,E$9:E13)&gt;5,ISNUMBER(SUM(RSQ(B13:B$25,F13:F$25),RSQ(E$9:E13,D$9:D13)))),SUM(RSQ(B13:B$25,F13:F$25),RSQ(E$9:E13,D$9:D13)),"")</f>
        <v>1.9290315993799494</v>
      </c>
      <c r="J35" s="67">
        <f ca="1">IF(AND(COUNT(B13:B$25,F13:F$25)&gt;5,COUNT(D$9:D12,E$9:E12)&gt;5,ISNUMBER(SUM(RSQ(B13:B$25,F13:F$25),RSQ(E$9:E12,D$9:D12)))),SUM(RSQ(B13:B$25,F13:F$25),RSQ(E$9:E12,D$9:D12)),"")</f>
        <v>1.9475579981390196</v>
      </c>
      <c r="K35" s="71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27"/>
      <c r="X35" s="71"/>
      <c r="Y35" s="71"/>
      <c r="Z35" s="71"/>
    </row>
    <row r="36" spans="1:26" ht="17.25" customHeight="1">
      <c r="A36" s="65">
        <f ca="1">IF(AND(COUNT(B14:B$25,F14:F$25)&gt;5,COUNT(D$5:D14,E$5:E14)&gt;5,ISNUMBER(SUM(RSQ(B14:B$25,F14:F$25),RSQ(E$5:E14,D$5:D14)))),SUM(RSQ(B14:B$25,F14:F$25),RSQ(E$5:E14,D$5:D14)),"")</f>
        <v>1.9426275707303353</v>
      </c>
      <c r="B36" s="41">
        <f ca="1">IF(AND(COUNT(B14:B$25,F14:F$25)&gt;5,COUNT(D$5:D13,E$5:E13)&gt;5,ISNUMBER(SUM(RSQ(B14:B$25,F14:F$25),RSQ(E$5:E13,D$5:D13)))),SUM(RSQ(B14:B$25,F14:F$25),RSQ(E$5:E13,D$5:D13)),"")</f>
        <v>1.9425823303761782</v>
      </c>
      <c r="C36" s="66">
        <f ca="1">IF(AND(COUNT(B14:B$25,F14:F$25)&gt;5,COUNT(D$6:D14,E$6:E14)&gt;5,ISNUMBER(SUM(RSQ(B14:B$25,F14:F$25),RSQ(E$6:E14,D$6:D14)))),SUM(RSQ(B14:B$25,F14:F$25),RSQ(E$6:E14,D$6:D14)),"")</f>
        <v>1.9610259997194712</v>
      </c>
      <c r="D36" s="32">
        <f ca="1">IF(AND(COUNT(B14:B$25,F14:F$25)&gt;5,COUNT(D$6:D13,E$6:E13)&gt;5,ISNUMBER(SUM(RSQ(B14:B$25,F14:F$25),RSQ(E$6:E13,D$6:D13)))),SUM(RSQ(B14:B$25,F14:F$25),RSQ(E$6:E13,D$6:D13)),"")</f>
        <v>1.9606776175655829</v>
      </c>
      <c r="E36" s="66">
        <f ca="1">IF(AND(COUNT(B14:B$25,F14:F$25)&gt;5,COUNT(D$7:D14,E$7:E14)&gt;5,ISNUMBER(SUM(RSQ(B14:B$25,F14:F$25),RSQ(E$7:E14,D$7:D14)))),SUM(RSQ(B14:B$25,F14:F$25),RSQ(E$7:E14,D$7:D14)),"")</f>
        <v>1.952274799559965</v>
      </c>
      <c r="F36" s="32">
        <f ca="1">IF(AND(COUNT(B14:B$25,F14:F$25)&gt;5,COUNT(D$7:D13,E$7:E13)&gt;5,ISNUMBER(SUM(RSQ(B14:B$25,F14:F$25),RSQ(E$7:E13,D$7:D13)))),SUM(RSQ(B14:B$25,F14:F$25),RSQ(E$7:E13,D$7:D13)),"")</f>
        <v>1.9503165487491283</v>
      </c>
      <c r="G36" s="66">
        <f ca="1">IF(AND(COUNT(B14:B$25,F14:F$25)&gt;5,COUNT(D$8:D14,E$8:E14)&gt;5,ISNUMBER(SUM(RSQ(B14:B$25,F14:F$25),RSQ(E$8:E14,D$8:D14)))),SUM(RSQ(B14:B$25,F14:F$25),RSQ(E$8:E14,D$8:D14)),"")</f>
        <v>1.9501514756442235</v>
      </c>
      <c r="H36" s="32">
        <f ca="1">IF(AND(COUNT(B14:B$25,F14:F$25)&gt;5,COUNT(D$8:D13,E$8:E13)&gt;5,ISNUMBER(SUM(RSQ(B14:B$25,F14:F$25),RSQ(E$8:E13,D$8:D13)))),SUM(RSQ(B14:B$25,F14:F$25),RSQ(E$8:E13,D$8:D13)),"")</f>
        <v>1.9455718913510101</v>
      </c>
      <c r="I36" s="66">
        <f ca="1">IF(AND(COUNT(B14:B$25,F14:F$25)&gt;5,COUNT(D$9:D14,E$9:E14)&gt;5,ISNUMBER(SUM(RSQ(B14:B$25,F14:F$25),RSQ(E$9:E14,D$9:D14)))),SUM(RSQ(B14:B$25,F14:F$25),RSQ(E$9:E14,D$9:D14)),"")</f>
        <v>1.9316089418727318</v>
      </c>
      <c r="J36" s="67">
        <f ca="1">IF(AND(COUNT(B14:B$25,F14:F$25)&gt;5,COUNT(D$9:D13,E$9:E13)&gt;5,ISNUMBER(SUM(RSQ(B14:B$25,F14:F$25),RSQ(E$9:E13,D$9:D13)))),SUM(RSQ(B14:B$25,F14:F$25),RSQ(E$9:E13,D$9:D13)),"")</f>
        <v>1.928912605736806</v>
      </c>
      <c r="K36" s="71"/>
      <c r="L36" s="42"/>
      <c r="M36" s="42"/>
      <c r="N36" s="40"/>
      <c r="O36" s="42"/>
      <c r="P36" s="42"/>
      <c r="Q36" s="42"/>
      <c r="R36" s="42"/>
      <c r="S36" s="42"/>
      <c r="T36" s="42"/>
      <c r="U36" s="42"/>
      <c r="V36" s="42"/>
      <c r="W36" s="27"/>
      <c r="X36" s="71"/>
      <c r="Y36" s="71"/>
      <c r="Z36" s="71"/>
    </row>
    <row r="37" spans="1:26" ht="17.25" customHeight="1">
      <c r="A37" s="65">
        <f ca="1">IF(AND(COUNT(B15:B$25,F15:F$25)&gt;5,COUNT(D$5:D15,E$5:E15)&gt;5,ISNUMBER(SUM(RSQ(B15:B$25,F15:F$25),RSQ(E$5:E15,D$5:D15)))),SUM(RSQ(B15:B$25,F15:F$25),RSQ(E$5:E15,D$5:D15)),"")</f>
        <v>1.9471385730069499</v>
      </c>
      <c r="B37" s="32">
        <f ca="1">IF(AND(COUNT(B15:B$25,F15:F$25)&gt;5,COUNT(D$5:D14,E$5:E14)&gt;5,ISNUMBER(SUM(RSQ(B15:B$25,F15:F$25),RSQ(E$5:E14,D$5:D14)))),SUM(RSQ(B15:B$25,F15:F$25),RSQ(E$5:E14,D$5:D14)),"")</f>
        <v>1.94296269676944</v>
      </c>
      <c r="C37" s="66">
        <f ca="1">IF(AND(COUNT(B15:B$25,F15:F$25)&gt;5,COUNT(D$6:D15,E$6:E15)&gt;5,ISNUMBER(SUM(RSQ(B15:B$25,F15:F$25),RSQ(E$6:E15,D$6:D15)))),SUM(RSQ(B15:B$25,F15:F$25),RSQ(E$6:E15,D$6:D15)),"")</f>
        <v>1.9658698846660232</v>
      </c>
      <c r="D37" s="32">
        <f ca="1">IF(AND(COUNT(B15:B$25,F15:F$25)&gt;5,COUNT(D$6:D14,E$6:E14)&gt;5,ISNUMBER(SUM(RSQ(B15:B$25,F15:F$25),RSQ(E$6:E14,D$6:D14)))),SUM(RSQ(B15:B$25,F15:F$25),RSQ(E$6:E14,D$6:D14)),"")</f>
        <v>1.9613611257585761</v>
      </c>
      <c r="E37" s="66">
        <f ca="1">IF(AND(COUNT(B15:B$25,F15:F$25)&gt;5,COUNT(D$7:D15,E$7:E15)&gt;5,ISNUMBER(SUM(RSQ(B15:B$25,F15:F$25),RSQ(E$7:E15,D$7:D15)))),SUM(RSQ(B15:B$25,F15:F$25),RSQ(E$7:E15,D$7:D15)),"")</f>
        <v>1.9600892323757071</v>
      </c>
      <c r="F37" s="32">
        <f ca="1">IF(AND(COUNT(B15:B$25,F15:F$25)&gt;5,COUNT(D$7:D14,E$7:E14)&gt;5,ISNUMBER(SUM(RSQ(B15:B$25,F15:F$25),RSQ(E$7:E14,D$7:D14)))),SUM(RSQ(B15:B$25,F15:F$25),RSQ(E$7:E14,D$7:D14)),"")</f>
        <v>1.9526099255990697</v>
      </c>
      <c r="G37" s="66">
        <f ca="1">IF(AND(COUNT(B15:B$25,F15:F$25)&gt;5,COUNT(D$8:D15,E$8:E15)&gt;5,ISNUMBER(SUM(RSQ(B15:B$25,F15:F$25),RSQ(E$8:E15,D$8:D15)))),SUM(RSQ(B15:B$25,F15:F$25),RSQ(E$8:E15,D$8:D15)),"")</f>
        <v>1.9614309859389252</v>
      </c>
      <c r="H37" s="32">
        <f ca="1">IF(AND(COUNT(B15:B$25,F15:F$25)&gt;5,COUNT(D$8:D14,E$8:E14)&gt;5,ISNUMBER(SUM(RSQ(B15:B$25,F15:F$25),RSQ(E$8:E14,D$8:D14)))),SUM(RSQ(B15:B$25,F15:F$25),RSQ(E$8:E14,D$8:D14)),"")</f>
        <v>1.9504866016833282</v>
      </c>
      <c r="I37" s="66">
        <f ca="1">IF(AND(COUNT(B15:B$25,F15:F$25)&gt;5,COUNT(D$9:D15,E$9:E15)&gt;5,ISNUMBER(SUM(RSQ(B15:B$25,F15:F$25),RSQ(E$9:E15,D$9:D15)))),SUM(RSQ(B15:B$25,F15:F$25),RSQ(E$9:E15,D$9:D15)),"")</f>
        <v>1.9481495867780569</v>
      </c>
      <c r="J37" s="67">
        <f ca="1">IF(AND(COUNT(B15:B$25,F15:F$25)&gt;5,COUNT(D$9:D14,E$9:E14)&gt;5,ISNUMBER(SUM(RSQ(B15:B$25,F15:F$25),RSQ(E$9:E14,D$9:D14)))),SUM(RSQ(B15:B$25,F15:F$25),RSQ(E$9:E14,D$9:D14)),"")</f>
        <v>1.9319440679118367</v>
      </c>
      <c r="K37" s="71"/>
      <c r="L37" s="71"/>
      <c r="M37" s="40"/>
      <c r="N37" s="80"/>
      <c r="O37" s="42"/>
      <c r="P37" s="40"/>
      <c r="Q37" s="71"/>
      <c r="R37" s="71"/>
      <c r="S37" s="71"/>
      <c r="T37" s="71"/>
      <c r="U37" s="40"/>
      <c r="V37" s="71"/>
      <c r="W37" s="71"/>
      <c r="X37" s="71"/>
      <c r="Y37" s="71"/>
      <c r="Z37" s="71"/>
    </row>
    <row r="38" spans="1:26" ht="17.25" customHeight="1">
      <c r="A38" s="65">
        <f ca="1">IF(AND(COUNT(B16:B$25,F16:F$25)&gt;5,COUNT(D$5:D16,E$5:E16)&gt;5,ISNUMBER(SUM(RSQ(B16:B$25,F16:F$25),RSQ(E$5:E16,D$5:D16)))),SUM(RSQ(B16:B$25,F16:F$25),RSQ(E$5:E16,D$5:D16)),"")</f>
        <v>1.946776772248014</v>
      </c>
      <c r="B38" s="41">
        <f ca="1">IF(AND(COUNT(B16:B$25,F16:F$25)&gt;5,COUNT(D$5:D15,E$5:E15)&gt;5,ISNUMBER(SUM(RSQ(B16:B$25,F16:F$25),RSQ(E$5:E15,D$5:D15)))),SUM(RSQ(B16:B$25,F16:F$25),RSQ(E$5:E15,D$5:D15)),"")</f>
        <v>1.9477975710230333</v>
      </c>
      <c r="C38" s="66">
        <f ca="1">IF(AND(COUNT(B16:B$25,F16:F$25)&gt;5,COUNT(D$6:D16,E$6:E16)&gt;5,ISNUMBER(SUM(RSQ(B16:B$25,F16:F$25),RSQ(E$6:E16,D$6:D16)))),SUM(RSQ(B16:B$25,F16:F$25),RSQ(E$6:E16,D$6:D16)),"")</f>
        <v>1.9654706747689028</v>
      </c>
      <c r="D38" s="32">
        <f ca="1">IF(AND(COUNT(B16:B$25,F16:F$25)&gt;5,COUNT(D$6:D15,E$6:E15)&gt;5,ISNUMBER(SUM(RSQ(B16:B$25,F16:F$25),RSQ(E$6:E15,D$6:D15)))),SUM(RSQ(B16:B$25,F16:F$25),RSQ(E$6:E15,D$6:D15)),"")</f>
        <v>1.9665288826821068</v>
      </c>
      <c r="E38" s="66">
        <f ca="1">IF(AND(COUNT(B16:B$25,F16:F$25)&gt;5,COUNT(D$7:D16,E$7:E16)&gt;5,ISNUMBER(SUM(RSQ(B16:B$25,F16:F$25),RSQ(E$7:E16,D$7:D16)))),SUM(RSQ(B16:B$25,F16:F$25),RSQ(E$7:E16,D$7:D16)),"")</f>
        <v>1.9610679445878723</v>
      </c>
      <c r="F38" s="32">
        <f ca="1">IF(AND(COUNT(B16:B$25,F16:F$25)&gt;5,COUNT(D$7:D15,E$7:E15)&gt;5,ISNUMBER(SUM(RSQ(B16:B$25,F16:F$25),RSQ(E$7:E15,D$7:D15)))),SUM(RSQ(B16:B$25,F16:F$25),RSQ(E$7:E15,D$7:D15)),"")</f>
        <v>1.9607482303917907</v>
      </c>
      <c r="G38" s="66">
        <f ca="1">IF(AND(COUNT(B16:B$25,F16:F$25)&gt;5,COUNT(D$8:D16,E$8:E16)&gt;5,ISNUMBER(SUM(RSQ(B16:B$25,F16:F$25),RSQ(E$8:E16,D$8:D16)))),SUM(RSQ(B16:B$25,F16:F$25),RSQ(E$8:E16,D$8:D16)),"")</f>
        <v>1.9641457478229334</v>
      </c>
      <c r="H38" s="32">
        <f ca="1">IF(AND(COUNT(B16:B$25,F16:F$25)&gt;5,COUNT(D$8:D15,E$8:E15)&gt;5,ISNUMBER(SUM(RSQ(B16:B$25,F16:F$25),RSQ(E$8:E15,D$8:D15)))),SUM(RSQ(B16:B$25,F16:F$25),RSQ(E$8:E15,D$8:D15)),"")</f>
        <v>1.9620899839550083</v>
      </c>
      <c r="I38" s="66">
        <f ca="1">IF(AND(COUNT(B16:B$25,F16:F$25)&gt;5,COUNT(D$9:D16,E$9:E16)&gt;5,ISNUMBER(SUM(RSQ(B16:B$25,F16:F$25),RSQ(E$9:E16,D$9:D16)))),SUM(RSQ(B16:B$25,F16:F$25),RSQ(E$9:E16,D$9:D16)),"")</f>
        <v>1.9523291907114824</v>
      </c>
      <c r="J38" s="67">
        <f ca="1">IF(AND(COUNT(B16:B$25,F16:F$25)&gt;5,COUNT(D$9:D15,E$9:E15)&gt;5,ISNUMBER(SUM(RSQ(B16:B$25,F16:F$25),RSQ(E$9:E15,D$9:D15)))),SUM(RSQ(B16:B$25,F16:F$25),RSQ(E$9:E15,D$9:D15)),"")</f>
        <v>1.9488085847941403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40"/>
      <c r="V38" s="71"/>
      <c r="W38" s="71"/>
      <c r="X38" s="71"/>
      <c r="Y38" s="71"/>
      <c r="Z38" s="71"/>
    </row>
    <row r="39" spans="1:26" ht="17.25" customHeight="1">
      <c r="A39" s="65" t="str">
        <f ca="1">IF(AND(COUNT(B17:B$25,F17:F$25)&gt;5,COUNT(D$5:D17,E$5:E17)&gt;5,ISNUMBER(SUM(RSQ(B17:B$25,F17:F$25),RSQ(E$5:E17,D$5:D17)))),SUM(RSQ(B17:B$25,F17:F$25),RSQ(E$5:E17,D$5:D17)),"")</f>
        <v/>
      </c>
      <c r="B39" s="32" t="str">
        <f ca="1">IF(AND(COUNT(B17:B$25,F17:F$25)&gt;5,COUNT(D$5:D16,E$5:E16)&gt;5,ISNUMBER(SUM(RSQ(B17:B$25,F17:F$25),RSQ(E$5:E16,D$5:D16)))),SUM(RSQ(B17:B$25,F17:F$25),RSQ(E$5:E16,D$5:D16)),"")</f>
        <v/>
      </c>
      <c r="C39" s="66" t="str">
        <f ca="1">IF(AND(COUNT(B17:B$25,F17:F$25)&gt;5,COUNT(D$6:D17,E$6:E17)&gt;5,ISNUMBER(SUM(RSQ(B17:B$25,F17:F$25),RSQ(E$6:E17,D$6:D17)))),SUM(RSQ(B17:B$25,F17:F$25),RSQ(E$6:E17,D$6:D17)),"")</f>
        <v/>
      </c>
      <c r="D39" s="32" t="str">
        <f ca="1">IF(AND(COUNT(B17:B$25,F17:F$25)&gt;5,COUNT(D$6:D16,E$6:E16)&gt;5,ISNUMBER(SUM(RSQ(B17:B$25,F17:F$25),RSQ(E$6:E16,D$6:D16)))),SUM(RSQ(B17:B$25,F17:F$25),RSQ(E$6:E16,D$6:D16)),"")</f>
        <v/>
      </c>
      <c r="E39" s="66" t="str">
        <f ca="1">IF(AND(COUNT(B17:B$25,F17:F$25)&gt;5,COUNT(D$7:D17,E$7:E17)&gt;5,ISNUMBER(SUM(RSQ(B17:B$25,F17:F$25),RSQ(E$7:E17,D$7:D17)))),SUM(RSQ(B17:B$25,F17:F$25),RSQ(E$7:E17,D$7:D17)),"")</f>
        <v/>
      </c>
      <c r="F39" s="32" t="str">
        <f ca="1">IF(AND(COUNT(B17:B$25,F17:F$25)&gt;5,COUNT(D$7:D16,E$7:E16)&gt;5,ISNUMBER(SUM(RSQ(B17:B$25,F17:F$25),RSQ(E$7:E16,D$7:D16)))),SUM(RSQ(B17:B$25,F17:F$25),RSQ(E$7:E16,D$7:D16)),"")</f>
        <v/>
      </c>
      <c r="G39" s="66" t="str">
        <f ca="1">IF(AND(COUNT(B17:B$25,F17:F$25)&gt;5,COUNT(D$8:D17,E$8:E17)&gt;5,ISNUMBER(SUM(RSQ(B17:B$25,F17:F$25),RSQ(E$8:E17,D$8:D17)))),SUM(RSQ(B17:B$25,F17:F$25),RSQ(E$8:E17,D$8:D17)),"")</f>
        <v/>
      </c>
      <c r="H39" s="32" t="str">
        <f ca="1">IF(AND(COUNT(B17:B$25,F17:F$25)&gt;5,COUNT(D$8:D16,E$8:E16)&gt;5,ISNUMBER(SUM(RSQ(B17:B$25,F17:F$25),RSQ(E$8:E16,D$8:D16)))),SUM(RSQ(B17:B$25,F17:F$25),RSQ(E$8:E16,D$8:D16)),"")</f>
        <v/>
      </c>
      <c r="I39" s="66" t="str">
        <f ca="1">IF(AND(COUNT(B17:B$25,F17:F$25)&gt;5,COUNT(D$9:D17,E$9:E17)&gt;5,ISNUMBER(SUM(RSQ(B17:B$25,F17:F$25),RSQ(E$9:E17,D$9:D17)))),SUM(RSQ(B17:B$25,F17:F$25),RSQ(E$9:E17,D$9:D17)),"")</f>
        <v/>
      </c>
      <c r="J39" s="67" t="str">
        <f ca="1">IF(AND(COUNT(B17:B$25,F17:F$25)&gt;5,COUNT(D$9:D16,E$9:E16)&gt;5,ISNUMBER(SUM(RSQ(B17:B$25,F17:F$25),RSQ(E$9:E16,D$9:D16)))),SUM(RSQ(B17:B$25,F17:F$25),RSQ(E$9:E16,D$9:D16)),"")</f>
        <v/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40"/>
      <c r="V39" s="71"/>
      <c r="W39" s="71"/>
      <c r="X39" s="71"/>
      <c r="Y39" s="71"/>
      <c r="Z39" s="71"/>
    </row>
    <row r="40" spans="1:26" ht="17.25" customHeight="1">
      <c r="A40" s="65" t="str">
        <f ca="1">IF(AND(COUNT(B18:B$25,F18:F$25)&gt;5,COUNT(D$5:D18,E$5:E18)&gt;5,ISNUMBER(SUM(RSQ(B18:B$25,F18:F$25),RSQ(E$5:E18,D$5:D18)))),SUM(RSQ(B18:B$25,F18:F$25),RSQ(E$5:E18,D$5:D18)),"")</f>
        <v/>
      </c>
      <c r="B40" s="41" t="str">
        <f ca="1">IF(AND(COUNT(B18:B$25,F18:F$25)&gt;5,COUNT(D$5:D17,E$5:E17)&gt;5,ISNUMBER(SUM(RSQ(B18:B$25,F18:F$25),RSQ(E$5:E17,D$5:D17)))),SUM(RSQ(B18:B$25,F18:F$25),RSQ(E$5:E17,D$5:D17)),"")</f>
        <v/>
      </c>
      <c r="C40" s="66" t="str">
        <f ca="1">IF(AND(COUNT(B18:B$25,F18:F$25)&gt;5,COUNT(D$6:D18,E$6:E18)&gt;5,ISNUMBER(SUM(RSQ(B18:B$25,F18:F$25),RSQ(E$6:E18,D$6:D18)))),SUM(RSQ(B18:B$25,F18:F$25),RSQ(E$6:E18,D$6:D18)),"")</f>
        <v/>
      </c>
      <c r="D40" s="32" t="str">
        <f ca="1">IF(AND(COUNT(B18:B$25,F18:F$25)&gt;5,COUNT(D$6:D17,E$6:E17)&gt;5,ISNUMBER(SUM(RSQ(B18:B$25,F18:F$25),RSQ(E$6:E17,D$6:D17)))),SUM(RSQ(B18:B$25,F18:F$25),RSQ(E$6:E17,D$6:D17)),"")</f>
        <v/>
      </c>
      <c r="E40" s="66" t="str">
        <f ca="1">IF(AND(COUNT(B18:B$25,F18:F$25)&gt;5,COUNT(D$7:D18,E$7:E18)&gt;5,ISNUMBER(SUM(RSQ(B18:B$25,F18:F$25),RSQ(E$7:E18,D$7:D18)))),SUM(RSQ(B18:B$25,F18:F$25),RSQ(E$7:E18,D$7:D18)),"")</f>
        <v/>
      </c>
      <c r="F40" s="32" t="str">
        <f ca="1">IF(AND(COUNT(B18:B$25,F18:F$25)&gt;5,COUNT(D$7:D17,E$7:E17)&gt;5,ISNUMBER(SUM(RSQ(B18:B$25,F18:F$25),RSQ(E$7:E17,D$7:D17)))),SUM(RSQ(B18:B$25,F18:F$25),RSQ(E$7:E17,D$7:D17)),"")</f>
        <v/>
      </c>
      <c r="G40" s="66" t="str">
        <f ca="1">IF(AND(COUNT(B18:B$25,F18:F$25)&gt;5,COUNT(D$8:D18,E$8:E18)&gt;5,ISNUMBER(SUM(RSQ(B18:B$25,F18:F$25),RSQ(E$8:E18,D$8:D18)))),SUM(RSQ(B18:B$25,F18:F$25),RSQ(E$8:E18,D$8:D18)),"")</f>
        <v/>
      </c>
      <c r="H40" s="32" t="str">
        <f ca="1">IF(AND(COUNT(B18:B$25,F18:F$25)&gt;5,COUNT(D$8:D17,E$8:E17)&gt;5,ISNUMBER(SUM(RSQ(B18:B$25,F18:F$25),RSQ(E$8:E17,D$8:D17)))),SUM(RSQ(B18:B$25,F18:F$25),RSQ(E$8:E17,D$8:D17)),"")</f>
        <v/>
      </c>
      <c r="I40" s="66" t="str">
        <f ca="1">IF(AND(COUNT(B18:B$25,F18:F$25)&gt;5,COUNT(D$9:D18,E$9:E18)&gt;5,ISNUMBER(SUM(RSQ(B18:B$25,F18:F$25),RSQ(E$9:E18,D$9:D18)))),SUM(RSQ(B18:B$25,F18:F$25),RSQ(E$9:E18,D$9:D18)),"")</f>
        <v/>
      </c>
      <c r="J40" s="67" t="str">
        <f ca="1">IF(AND(COUNT(B18:B$25,F18:F$25)&gt;5,COUNT(D$9:D17,E$9:E17)&gt;5,ISNUMBER(SUM(RSQ(B18:B$25,F18:F$25),RSQ(E$9:E17,D$9:D17)))),SUM(RSQ(B18:B$25,F18:F$25),RSQ(E$9:E17,D$9:D17)),"")</f>
        <v/>
      </c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40"/>
      <c r="V40" s="71"/>
      <c r="W40" s="71"/>
      <c r="X40" s="71"/>
      <c r="Y40" s="71"/>
      <c r="Z40" s="71"/>
    </row>
    <row r="41" spans="1:26" ht="17.25" customHeight="1">
      <c r="A41" s="65" t="str">
        <f>IF(AND(COUNT(B19:B$25,F19:F$25)&gt;5,COUNT(D$5:D19,E$5:E19)&gt;5,ISNUMBER(SUM(RSQ(B19:B$25,F19:F$25),RSQ(E$5:E19,D$5:D19)))),SUM(RSQ(B19:B$25,F19:F$25),RSQ(E$5:E19,D$5:D19)),"")</f>
        <v/>
      </c>
      <c r="B41" s="41" t="str">
        <f>IF(AND(COUNT(B19:B$25,F19:F$25)&gt;5,COUNT(D$5:D18,E$5:E18)&gt;5,ISNUMBER(SUM(RSQ(B19:B$25,F19:F$25),RSQ(E$5:E18,D$5:D18)))),SUM(RSQ(B19:B$25,F19:F$25),RSQ(E$5:E18,D$5:D18)),"")</f>
        <v/>
      </c>
      <c r="C41" s="66" t="str">
        <f>IF(AND(COUNT(B19:B$25,F19:F$25)&gt;5,COUNT(D$6:D19,E$6:E19)&gt;5,ISNUMBER(SUM(RSQ(B19:B$25,F19:F$25),RSQ(E$6:E19,D$6:D19)))),SUM(RSQ(B19:B$25,F19:F$25),RSQ(E$6:E19,D$6:D19)),"")</f>
        <v/>
      </c>
      <c r="D41" s="32" t="str">
        <f>IF(AND(COUNT(B19:B$25,F19:F$25)&gt;5,COUNT(D$6:D18,E$6:E18)&gt;5,ISNUMBER(SUM(RSQ(B19:B$25,F19:F$25),RSQ(E$6:E18,D$6:D18)))),SUM(RSQ(B19:B$25,F19:F$25),RSQ(E$6:E18,D$6:D18)),"")</f>
        <v/>
      </c>
      <c r="E41" s="66" t="str">
        <f>IF(AND(COUNT(B19:B$25,F19:F$25)&gt;5,COUNT(D$7:D19,E$7:E19)&gt;5,ISNUMBER(SUM(RSQ(B19:B$25,F19:F$25),RSQ(E$7:E19,D$7:D19)))),SUM(RSQ(B19:B$25,F19:F$25),RSQ(E$7:E19,D$7:D19)),"")</f>
        <v/>
      </c>
      <c r="F41" s="32" t="str">
        <f>IF(AND(COUNT(B19:B$25,F19:F$25)&gt;5,COUNT(D$7:D18,E$7:E18)&gt;5,ISNUMBER(SUM(RSQ(B19:B$25,F19:F$25),RSQ(E$7:E18,D$7:D18)))),SUM(RSQ(B19:B$25,F19:F$25),RSQ(E$7:E18,D$7:D18)),"")</f>
        <v/>
      </c>
      <c r="G41" s="66" t="str">
        <f>IF(AND(COUNT(B19:B$25,F19:F$25)&gt;5,COUNT(D$8:D19,E$8:E19)&gt;5,ISNUMBER(SUM(RSQ(B19:B$25,F19:F$25),RSQ(E$8:E19,D$8:D19)))),SUM(RSQ(B19:B$25,F19:F$25),RSQ(E$8:E19,D$8:D19)),"")</f>
        <v/>
      </c>
      <c r="H41" s="32" t="str">
        <f>IF(AND(COUNT(B19:B$25,F19:F$25)&gt;5,COUNT(D$8:D18,E$8:E18)&gt;5,ISNUMBER(SUM(RSQ(B19:B$25,F19:F$25),RSQ(E$8:E18,D$8:D18)))),SUM(RSQ(B19:B$25,F19:F$25),RSQ(E$8:E18,D$8:D18)),"")</f>
        <v/>
      </c>
      <c r="I41" s="66" t="str">
        <f>IF(AND(COUNT(B19:B$25,F19:F$25)&gt;5,COUNT(D$9:D19,E$9:E19)&gt;5,ISNUMBER(SUM(RSQ(B19:B$25,F19:F$25),RSQ(E$9:E19,D$9:D19)))),SUM(RSQ(B19:B$25,F19:F$25),RSQ(E$9:E19,D$9:D19)),"")</f>
        <v/>
      </c>
      <c r="J41" s="67" t="str">
        <f>IF(AND(COUNT(B19:B$25,F19:F$25)&gt;5,COUNT(D$9:D18,E$9:E18)&gt;5,ISNUMBER(SUM(RSQ(B19:B$25,F19:F$25),RSQ(E$9:E18,D$9:D18)))),SUM(RSQ(B19:B$25,F19:F$25),RSQ(E$9:E18,D$9:D18)),"")</f>
        <v/>
      </c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7.25" customHeight="1">
      <c r="A42" s="65" t="str">
        <f>IF(AND(COUNT(B20:B$25,F20:F$25)&gt;5,COUNT(D$5:D20,E$5:E20)&gt;5,ISNUMBER(SUM(RSQ(B20:B$25,F20:F$25),RSQ(E$5:E20,D$5:D20)))),SUM(RSQ(B20:B$25,F20:F$25),RSQ(E$5:E20,D$5:D20)),"")</f>
        <v/>
      </c>
      <c r="B42" s="41" t="str">
        <f>IF(AND(COUNT(B20:B$25,F20:F$25)&gt;5,COUNT(D$5:D19,E$5:E19)&gt;5,ISNUMBER(SUM(RSQ(B20:B$25,F20:F$25),RSQ(E$5:E19,D$5:D19)))),SUM(RSQ(B20:B$25,F20:F$25),RSQ(E$5:E19,D$5:D19)),"")</f>
        <v/>
      </c>
      <c r="C42" s="66" t="str">
        <f>IF(AND(COUNT(B20:B$25,F20:F$25)&gt;5,COUNT(D$6:D20,E$6:E20)&gt;5,ISNUMBER(SUM(RSQ(B20:B$25,F20:F$25),RSQ(E$6:E20,D$6:D20)))),SUM(RSQ(B20:B$25,F20:F$25),RSQ(E$6:E20,D$6:D20)),"")</f>
        <v/>
      </c>
      <c r="D42" s="32" t="str">
        <f>IF(AND(COUNT(B20:B$25,F20:F$25)&gt;5,COUNT(D$6:D19,E$6:E19)&gt;5,ISNUMBER(SUM(RSQ(B20:B$25,F20:F$25),RSQ(E$6:E19,D$6:D19)))),SUM(RSQ(B20:B$25,F20:F$25),RSQ(E$6:E19,D$6:D19)),"")</f>
        <v/>
      </c>
      <c r="E42" s="66" t="str">
        <f>IF(AND(COUNT(B20:B$25,F20:F$25)&gt;5,COUNT(D$7:D20,E$7:E20)&gt;5,ISNUMBER(SUM(RSQ(B20:B$25,F20:F$25),RSQ(E$7:E20,D$7:D20)))),SUM(RSQ(B20:B$25,F20:F$25),RSQ(E$7:E20,D$7:D20)),"")</f>
        <v/>
      </c>
      <c r="F42" s="32" t="str">
        <f>IF(AND(COUNT(B20:B$25,F20:F$25)&gt;5,COUNT(D$7:D19,E$7:E19)&gt;5,ISNUMBER(SUM(RSQ(B20:B$25,F20:F$25),RSQ(E$7:E19,D$7:D19)))),SUM(RSQ(B20:B$25,F20:F$25),RSQ(E$7:E19,D$7:D19)),"")</f>
        <v/>
      </c>
      <c r="G42" s="66" t="str">
        <f>IF(AND(COUNT(B20:B$25,F20:F$25)&gt;5,COUNT(D$8:D20,E$8:E20)&gt;5,ISNUMBER(SUM(RSQ(B20:B$25,F20:F$25),RSQ(E$8:E20,D$8:D20)))),SUM(RSQ(B20:B$25,F20:F$25),RSQ(E$8:E20,D$8:D20)),"")</f>
        <v/>
      </c>
      <c r="H42" s="32" t="str">
        <f>IF(AND(COUNT(B20:B$25,F20:F$25)&gt;5,COUNT(D$8:D19,E$8:E19)&gt;5,ISNUMBER(SUM(RSQ(B20:B$25,F20:F$25),RSQ(E$8:E19,D$8:D19)))),SUM(RSQ(B20:B$25,F20:F$25),RSQ(E$8:E19,D$8:D19)),"")</f>
        <v/>
      </c>
      <c r="I42" s="66" t="str">
        <f>IF(AND(COUNT(B20:B$25,F20:F$25)&gt;5,COUNT(D$9:D20,E$9:E20)&gt;5,ISNUMBER(SUM(RSQ(B20:B$25,F20:F$25),RSQ(E$9:E20,D$9:D20)))),SUM(RSQ(B20:B$25,F20:F$25),RSQ(E$9:E20,D$9:D20)),"")</f>
        <v/>
      </c>
      <c r="J42" s="67" t="str">
        <f>IF(AND(COUNT(B20:B$25,F20:F$25)&gt;5,COUNT(D$9:D19,E$9:E19)&gt;5,ISNUMBER(SUM(RSQ(B20:B$25,F20:F$25),RSQ(E$9:E19,D$9:D19)))),SUM(RSQ(B20:B$25,F20:F$25),RSQ(E$9:E19,D$9:D19)),"")</f>
        <v/>
      </c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40"/>
      <c r="V42" s="71"/>
      <c r="W42" s="71"/>
      <c r="X42" s="71"/>
      <c r="Y42" s="71"/>
      <c r="Z42" s="71"/>
    </row>
    <row r="43" spans="1:26" ht="17.25" customHeight="1">
      <c r="A43" s="68" t="str">
        <f>IF(AND(COUNT(B21:B$25,F21:F$25)&gt;5,COUNT(D$5:D21,E$5:E21)&gt;5,ISNUMBER(SUM(RSQ(B21:B$25,F21:F$25),RSQ(E$5:E21,D$5:D21)))),SUM(RSQ(B21:B$25,F21:F$25),RSQ(E$5:E21,D$5:D21)),"")</f>
        <v/>
      </c>
      <c r="B43" s="44" t="str">
        <f>IF(AND(COUNT(B21:B$25,F21:F$25)&gt;5,COUNT(D$5:D20,E$5:E20)&gt;5,ISNUMBER(SUM(RSQ(B21:B$25,F21:F$25),RSQ(E$5:E20,D$5:D20)))),SUM(RSQ(B21:B$25,F21:F$25),RSQ(E$5:E20,D$5:D20)),"")</f>
        <v/>
      </c>
      <c r="C43" s="69" t="str">
        <f>IF(AND(COUNT(B21:B$25,F21:F$25)&gt;5,COUNT(D$6:D21,E$6:E21)&gt;5,ISNUMBER(SUM(RSQ(B21:B$25,F21:F$25),RSQ(E$6:E21,D$6:D21)))),SUM(RSQ(B21:B$25,F21:F$25),RSQ(E$6:E21,D$6:D21)),"")</f>
        <v/>
      </c>
      <c r="D43" s="43" t="str">
        <f>IF(AND(COUNT(B21:B$25,F21:F$25)&gt;5,COUNT(D$6:D20,E$6:E20)&gt;5,ISNUMBER(SUM(RSQ(B21:B$25,F21:F$25),RSQ(E$6:E20,D$6:D20)))),SUM(RSQ(B21:B$25,F21:F$25),RSQ(E$6:E20,D$6:D20)),"")</f>
        <v/>
      </c>
      <c r="E43" s="69" t="str">
        <f>IF(AND(COUNT(B21:B$25,F21:F$25)&gt;5,COUNT(D$7:D21,E$7:E21)&gt;5,ISNUMBER(SUM(RSQ(B21:B$25,F21:F$25),RSQ(E$7:E21,D$7:D21)))),SUM(RSQ(B21:B$25,F21:F$25),RSQ(E$7:E21,D$7:D21)),"")</f>
        <v/>
      </c>
      <c r="F43" s="43" t="str">
        <f>IF(AND(COUNT(B21:B$25,F21:F$25)&gt;5,COUNT(D$7:D20,E$7:E20)&gt;5,ISNUMBER(SUM(RSQ(B21:B$25,F21:F$25),RSQ(E$7:E20,D$7:D20)))),SUM(RSQ(B21:B$25,F21:F$25),RSQ(E$7:E20,D$7:D20)),"")</f>
        <v/>
      </c>
      <c r="G43" s="69" t="str">
        <f>IF(AND(COUNT(B21:B$25,F21:F$25)&gt;5,COUNT(D$8:D21,E$8:E21)&gt;5,ISNUMBER(SUM(RSQ(B21:B$25,F21:F$25),RSQ(E$8:E21,D$8:D21)))),SUM(RSQ(B21:B$25,F21:F$25),RSQ(E$8:E21,D$8:D21)),"")</f>
        <v/>
      </c>
      <c r="H43" s="43" t="str">
        <f>IF(AND(COUNT(B21:B$25,F21:F$25)&gt;5,COUNT(D$8:D20,E$8:E20)&gt;5,ISNUMBER(SUM(RSQ(B21:B$25,F21:F$25),RSQ(E$8:E20,D$8:D20)))),SUM(RSQ(B21:B$25,F21:F$25),RSQ(E$8:E20,D$8:D20)),"")</f>
        <v/>
      </c>
      <c r="I43" s="69" t="str">
        <f>IF(AND(COUNT(B21:B$25,F21:F$25)&gt;5,COUNT(D$9:D21,E$9:E21)&gt;5,ISNUMBER(SUM(RSQ(B21:B$25,F21:F$25),RSQ(E$9:E21,D$9:D21)))),SUM(RSQ(B21:B$25,F21:F$25),RSQ(E$9:E21,D$9:D21)),"")</f>
        <v/>
      </c>
      <c r="J43" s="70" t="str">
        <f>IF(AND(COUNT(B21:B$25,F21:F$25)&gt;5,COUNT(D$9:D20,E$9:E20)&gt;5,ISNUMBER(SUM(RSQ(B21:B$25,F21:F$25),RSQ(E$9:E20,D$9:D20)))),SUM(RSQ(B21:B$25,F21:F$25),RSQ(E$9:E20,D$9:D20)),"")</f>
        <v/>
      </c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27"/>
      <c r="V43" s="71"/>
      <c r="W43" s="71"/>
      <c r="X43" s="71"/>
      <c r="Y43" s="71"/>
      <c r="Z43" s="71"/>
    </row>
    <row r="44" spans="1:26" ht="17.25" customHeight="1"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6" spans="1:26" ht="17.25" customHeight="1">
      <c r="U46" s="26"/>
      <c r="V46" s="26"/>
    </row>
    <row r="47" spans="1:26" ht="17.25" customHeight="1">
      <c r="U47" s="26"/>
      <c r="V47" s="26"/>
    </row>
    <row r="48" spans="1:26" ht="17.25" customHeight="1">
      <c r="U48" s="26"/>
      <c r="V48" s="26"/>
    </row>
    <row r="49" spans="21:24" ht="17.25" customHeight="1">
      <c r="U49" s="26"/>
      <c r="V49" s="26"/>
    </row>
    <row r="50" spans="21:24" ht="17.25" customHeight="1">
      <c r="U50" s="26"/>
      <c r="V50" s="26"/>
    </row>
    <row r="51" spans="21:24" ht="17.25" customHeight="1">
      <c r="U51" s="26"/>
      <c r="V51" s="26"/>
      <c r="X51" s="26"/>
    </row>
    <row r="52" spans="21:24" ht="17.25" customHeight="1">
      <c r="U52" s="26"/>
      <c r="V52" s="26"/>
    </row>
    <row r="53" spans="21:24" ht="17.25" customHeight="1">
      <c r="U53" s="26"/>
      <c r="V53" s="26"/>
    </row>
    <row r="54" spans="21:24" ht="17.25" customHeight="1">
      <c r="U54" s="26"/>
      <c r="V54" s="26"/>
    </row>
    <row r="55" spans="21:24" ht="17.25" customHeight="1">
      <c r="U55" s="26"/>
      <c r="V55" s="26"/>
    </row>
    <row r="56" spans="21:24" ht="17.25" customHeight="1">
      <c r="U56" s="26"/>
      <c r="V56" s="26"/>
    </row>
  </sheetData>
  <pageMargins left="0.75" right="0.75" top="1" bottom="1" header="0.5" footer="0.5"/>
  <pageSetup orientation="portrait" horizontalDpi="1200" verticalDpi="12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PVanalysis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24</vt:lpstr>
      <vt:lpstr>23</vt:lpstr>
      <vt:lpstr>25</vt:lpstr>
      <vt:lpstr>26</vt:lpstr>
      <vt:lpstr>27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Cameron;Jesse</dc:creator>
  <cp:lastModifiedBy>Leander Love-Anderegg</cp:lastModifiedBy>
  <dcterms:created xsi:type="dcterms:W3CDTF">2016-06-14T17:51:43Z</dcterms:created>
  <dcterms:modified xsi:type="dcterms:W3CDTF">2020-04-17T22:55:53Z</dcterms:modified>
</cp:coreProperties>
</file>