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80" yWindow="0" windowWidth="19440" windowHeight="16000" tabRatio="299" firstSheet="7" activeTab="7"/>
  </bookViews>
  <sheets>
    <sheet name="T2b_LEAF" sheetId="16" r:id="rId1"/>
    <sheet name="T3_LEAF" sheetId="14" r:id="rId2"/>
    <sheet name="T4_LEAF" sheetId="15" r:id="rId3"/>
    <sheet name="T1" sheetId="12" r:id="rId4"/>
    <sheet name="T2" sheetId="11" r:id="rId5"/>
    <sheet name="T4" sheetId="13" r:id="rId6"/>
    <sheet name="Protocol" sheetId="8" r:id="rId7"/>
    <sheet name="HF_PVcurve_composites_20200913." sheetId="1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8" l="1"/>
  <c r="B4" i="13"/>
  <c r="D17" i="13"/>
  <c r="D9" i="13"/>
  <c r="D10" i="13"/>
  <c r="D11" i="13"/>
  <c r="D12" i="13"/>
  <c r="D13" i="13"/>
  <c r="D14" i="13"/>
  <c r="B23" i="13"/>
  <c r="B24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I23" i="13"/>
  <c r="E14" i="13"/>
  <c r="F14" i="13"/>
  <c r="G14" i="13"/>
  <c r="D15" i="13"/>
  <c r="E15" i="13"/>
  <c r="F15" i="13"/>
  <c r="G15" i="13"/>
  <c r="D16" i="13"/>
  <c r="E16" i="13"/>
  <c r="F16" i="13"/>
  <c r="G16" i="13"/>
  <c r="I24" i="13"/>
  <c r="H17" i="13"/>
  <c r="L9" i="13"/>
  <c r="D19" i="11"/>
  <c r="D9" i="11"/>
  <c r="D10" i="11"/>
  <c r="D11" i="11"/>
  <c r="D12" i="11"/>
  <c r="D13" i="11"/>
  <c r="D14" i="11"/>
  <c r="B27" i="11"/>
  <c r="B28" i="11"/>
  <c r="E19" i="11"/>
  <c r="F19" i="11"/>
  <c r="G19" i="11"/>
  <c r="D20" i="11"/>
  <c r="E20" i="11"/>
  <c r="F20" i="11"/>
  <c r="G20" i="11"/>
  <c r="D21" i="11"/>
  <c r="E21" i="11"/>
  <c r="F21" i="11"/>
  <c r="G21" i="11"/>
  <c r="D22" i="11"/>
  <c r="E22" i="11"/>
  <c r="F22" i="11"/>
  <c r="G22" i="11"/>
  <c r="D23" i="11"/>
  <c r="E23" i="11"/>
  <c r="F23" i="11"/>
  <c r="G23" i="11"/>
  <c r="I27" i="11"/>
  <c r="I28" i="11"/>
  <c r="H19" i="11"/>
  <c r="L9" i="11"/>
  <c r="D17" i="12"/>
  <c r="D9" i="12"/>
  <c r="D10" i="12"/>
  <c r="D11" i="12"/>
  <c r="D12" i="12"/>
  <c r="D13" i="12"/>
  <c r="D14" i="12"/>
  <c r="B25" i="12"/>
  <c r="B26" i="12"/>
  <c r="E17" i="12"/>
  <c r="F17" i="12"/>
  <c r="G17" i="12"/>
  <c r="D18" i="12"/>
  <c r="E18" i="12"/>
  <c r="F18" i="12"/>
  <c r="G18" i="12"/>
  <c r="D19" i="12"/>
  <c r="E19" i="12"/>
  <c r="F19" i="12"/>
  <c r="G19" i="12"/>
  <c r="D20" i="12"/>
  <c r="E20" i="12"/>
  <c r="F20" i="12"/>
  <c r="G20" i="12"/>
  <c r="D21" i="12"/>
  <c r="E21" i="12"/>
  <c r="F21" i="12"/>
  <c r="G21" i="12"/>
  <c r="D22" i="12"/>
  <c r="E22" i="12"/>
  <c r="F22" i="12"/>
  <c r="G22" i="12"/>
  <c r="I25" i="12"/>
  <c r="D16" i="12"/>
  <c r="E16" i="12"/>
  <c r="F16" i="12"/>
  <c r="G16" i="12"/>
  <c r="I26" i="12"/>
  <c r="H17" i="12"/>
  <c r="L9" i="12"/>
  <c r="H16" i="12"/>
  <c r="H20" i="12"/>
  <c r="I20" i="12"/>
  <c r="H21" i="12"/>
  <c r="I21" i="12"/>
  <c r="B21" i="12"/>
  <c r="D14" i="16"/>
  <c r="D9" i="16"/>
  <c r="D10" i="16"/>
  <c r="D11" i="16"/>
  <c r="D12" i="16"/>
  <c r="D13" i="16"/>
  <c r="B24" i="16"/>
  <c r="B25" i="16"/>
  <c r="E14" i="16"/>
  <c r="F14" i="16"/>
  <c r="G14" i="16"/>
  <c r="D15" i="16"/>
  <c r="E15" i="16"/>
  <c r="F15" i="16"/>
  <c r="G15" i="16"/>
  <c r="I24" i="16"/>
  <c r="I25" i="16"/>
  <c r="K24" i="14"/>
  <c r="D14" i="14"/>
  <c r="D9" i="14"/>
  <c r="D10" i="14"/>
  <c r="D11" i="14"/>
  <c r="D12" i="14"/>
  <c r="D13" i="14"/>
  <c r="B24" i="14"/>
  <c r="B25" i="14"/>
  <c r="E14" i="14"/>
  <c r="F14" i="14"/>
  <c r="G14" i="14"/>
  <c r="D15" i="14"/>
  <c r="E15" i="14"/>
  <c r="F15" i="14"/>
  <c r="G15" i="14"/>
  <c r="I24" i="14"/>
  <c r="I25" i="14"/>
  <c r="D13" i="15"/>
  <c r="D9" i="15"/>
  <c r="D10" i="15"/>
  <c r="D11" i="15"/>
  <c r="D12" i="15"/>
  <c r="D14" i="15"/>
  <c r="B24" i="15"/>
  <c r="B25" i="15"/>
  <c r="E13" i="15"/>
  <c r="F13" i="15"/>
  <c r="G13" i="15"/>
  <c r="E14" i="15"/>
  <c r="F14" i="15"/>
  <c r="G14" i="15"/>
  <c r="D15" i="15"/>
  <c r="E15" i="15"/>
  <c r="F15" i="15"/>
  <c r="G15" i="15"/>
  <c r="I24" i="15"/>
  <c r="I25" i="15"/>
  <c r="E10" i="15"/>
  <c r="F10" i="15"/>
  <c r="G10" i="15"/>
  <c r="H10" i="15"/>
  <c r="H14" i="15"/>
  <c r="L9" i="15"/>
  <c r="D16" i="16"/>
  <c r="D17" i="16"/>
  <c r="D18" i="16"/>
  <c r="D19" i="16"/>
  <c r="D20" i="16"/>
  <c r="E9" i="16"/>
  <c r="F9" i="16"/>
  <c r="B14" i="16"/>
  <c r="B15" i="16"/>
  <c r="B16" i="16"/>
  <c r="B17" i="16"/>
  <c r="B18" i="16"/>
  <c r="B19" i="16"/>
  <c r="B20" i="16"/>
  <c r="B21" i="16"/>
  <c r="E16" i="16"/>
  <c r="F16" i="16"/>
  <c r="E17" i="16"/>
  <c r="F17" i="16"/>
  <c r="E18" i="16"/>
  <c r="F18" i="16"/>
  <c r="E19" i="16"/>
  <c r="F19" i="16"/>
  <c r="E20" i="16"/>
  <c r="F20" i="16"/>
  <c r="D21" i="16"/>
  <c r="E21" i="16"/>
  <c r="F21" i="16"/>
  <c r="K24" i="16"/>
  <c r="D24" i="16"/>
  <c r="H21" i="16"/>
  <c r="I21" i="16"/>
  <c r="H19" i="16"/>
  <c r="I19" i="16"/>
  <c r="H18" i="16"/>
  <c r="I18" i="16"/>
  <c r="H17" i="16"/>
  <c r="I17" i="16"/>
  <c r="H16" i="16"/>
  <c r="I16" i="16"/>
  <c r="H15" i="16"/>
  <c r="I15" i="16"/>
  <c r="E10" i="16"/>
  <c r="E11" i="16"/>
  <c r="E12" i="16"/>
  <c r="E13" i="16"/>
  <c r="L12" i="16"/>
  <c r="L14" i="16"/>
  <c r="H14" i="16"/>
  <c r="I14" i="16"/>
  <c r="L13" i="16"/>
  <c r="F13" i="16"/>
  <c r="G13" i="16"/>
  <c r="H13" i="16"/>
  <c r="I13" i="16"/>
  <c r="B13" i="16"/>
  <c r="F12" i="16"/>
  <c r="G12" i="16"/>
  <c r="H12" i="16"/>
  <c r="I12" i="16"/>
  <c r="B12" i="16"/>
  <c r="G9" i="16"/>
  <c r="H9" i="16"/>
  <c r="I9" i="16"/>
  <c r="F10" i="16"/>
  <c r="G10" i="16"/>
  <c r="H10" i="16"/>
  <c r="I10" i="16"/>
  <c r="F11" i="16"/>
  <c r="G11" i="16"/>
  <c r="H11" i="16"/>
  <c r="I11" i="16"/>
  <c r="L11" i="16"/>
  <c r="B11" i="16"/>
  <c r="L10" i="16"/>
  <c r="B10" i="16"/>
  <c r="L9" i="16"/>
  <c r="B9" i="16"/>
  <c r="L8" i="16"/>
  <c r="L7" i="16"/>
  <c r="H2" i="16"/>
  <c r="B14" i="15"/>
  <c r="B15" i="15"/>
  <c r="B16" i="15"/>
  <c r="B17" i="15"/>
  <c r="B18" i="15"/>
  <c r="B19" i="15"/>
  <c r="B20" i="15"/>
  <c r="B21" i="15"/>
  <c r="D16" i="15"/>
  <c r="E16" i="15"/>
  <c r="F16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D21" i="15"/>
  <c r="E21" i="15"/>
  <c r="F21" i="15"/>
  <c r="K24" i="15"/>
  <c r="D24" i="15"/>
  <c r="H21" i="15"/>
  <c r="I21" i="15"/>
  <c r="H19" i="15"/>
  <c r="I19" i="15"/>
  <c r="H18" i="15"/>
  <c r="I18" i="15"/>
  <c r="H17" i="15"/>
  <c r="I17" i="15"/>
  <c r="H16" i="15"/>
  <c r="I16" i="15"/>
  <c r="H15" i="15"/>
  <c r="I15" i="15"/>
  <c r="E9" i="15"/>
  <c r="E11" i="15"/>
  <c r="E12" i="15"/>
  <c r="L12" i="15"/>
  <c r="L14" i="15"/>
  <c r="I14" i="15"/>
  <c r="L13" i="15"/>
  <c r="H13" i="15"/>
  <c r="I13" i="15"/>
  <c r="B13" i="15"/>
  <c r="F12" i="15"/>
  <c r="G12" i="15"/>
  <c r="H12" i="15"/>
  <c r="I12" i="15"/>
  <c r="B12" i="15"/>
  <c r="F9" i="15"/>
  <c r="G9" i="15"/>
  <c r="H9" i="15"/>
  <c r="I9" i="15"/>
  <c r="I10" i="15"/>
  <c r="F11" i="15"/>
  <c r="G11" i="15"/>
  <c r="H11" i="15"/>
  <c r="I11" i="15"/>
  <c r="L11" i="15"/>
  <c r="B11" i="15"/>
  <c r="L10" i="15"/>
  <c r="B10" i="15"/>
  <c r="B9" i="15"/>
  <c r="L8" i="15"/>
  <c r="L7" i="15"/>
  <c r="H2" i="15"/>
  <c r="B14" i="14"/>
  <c r="B15" i="14"/>
  <c r="B16" i="14"/>
  <c r="B17" i="14"/>
  <c r="B18" i="14"/>
  <c r="B19" i="14"/>
  <c r="B20" i="14"/>
  <c r="B21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4" i="14"/>
  <c r="H21" i="14"/>
  <c r="I21" i="14"/>
  <c r="H19" i="14"/>
  <c r="I19" i="14"/>
  <c r="H18" i="14"/>
  <c r="I18" i="14"/>
  <c r="H17" i="14"/>
  <c r="I17" i="14"/>
  <c r="H16" i="14"/>
  <c r="I16" i="14"/>
  <c r="H15" i="14"/>
  <c r="I15" i="14"/>
  <c r="E9" i="14"/>
  <c r="E10" i="14"/>
  <c r="E11" i="14"/>
  <c r="E12" i="14"/>
  <c r="E13" i="14"/>
  <c r="L12" i="14"/>
  <c r="L14" i="14"/>
  <c r="H14" i="14"/>
  <c r="I14" i="14"/>
  <c r="L13" i="14"/>
  <c r="F13" i="14"/>
  <c r="G13" i="14"/>
  <c r="H13" i="14"/>
  <c r="I13" i="14"/>
  <c r="B13" i="14"/>
  <c r="F12" i="14"/>
  <c r="G12" i="14"/>
  <c r="H12" i="14"/>
  <c r="I12" i="14"/>
  <c r="B12" i="14"/>
  <c r="F9" i="14"/>
  <c r="G9" i="14"/>
  <c r="H9" i="14"/>
  <c r="I9" i="14"/>
  <c r="F10" i="14"/>
  <c r="G10" i="14"/>
  <c r="H10" i="14"/>
  <c r="I10" i="14"/>
  <c r="F11" i="14"/>
  <c r="G11" i="14"/>
  <c r="H11" i="14"/>
  <c r="I11" i="14"/>
  <c r="L11" i="14"/>
  <c r="B11" i="14"/>
  <c r="L10" i="14"/>
  <c r="B10" i="14"/>
  <c r="L9" i="14"/>
  <c r="B9" i="14"/>
  <c r="L8" i="14"/>
  <c r="L7" i="14"/>
  <c r="H2" i="14"/>
  <c r="B23" i="11"/>
  <c r="B20" i="13"/>
  <c r="H18" i="13"/>
  <c r="I18" i="13"/>
  <c r="H19" i="13"/>
  <c r="I19" i="13"/>
  <c r="D18" i="11"/>
  <c r="E18" i="11"/>
  <c r="F18" i="11"/>
  <c r="G18" i="11"/>
  <c r="H18" i="11"/>
  <c r="I18" i="11"/>
  <c r="I19" i="11"/>
  <c r="H20" i="11"/>
  <c r="I20" i="11"/>
  <c r="H21" i="11"/>
  <c r="I21" i="11"/>
  <c r="H22" i="11"/>
  <c r="I22" i="11"/>
  <c r="B20" i="12"/>
  <c r="B19" i="13"/>
  <c r="B22" i="11"/>
  <c r="B18" i="13"/>
  <c r="B19" i="12"/>
  <c r="B18" i="12"/>
  <c r="B22" i="12"/>
  <c r="E14" i="12"/>
  <c r="F14" i="12"/>
  <c r="G14" i="12"/>
  <c r="D15" i="12"/>
  <c r="E15" i="12"/>
  <c r="F15" i="12"/>
  <c r="G15" i="12"/>
  <c r="H18" i="12"/>
  <c r="I18" i="12"/>
  <c r="H19" i="12"/>
  <c r="I19" i="12"/>
  <c r="B21" i="11"/>
  <c r="B20" i="11"/>
  <c r="B18" i="11"/>
  <c r="B19" i="11"/>
  <c r="B14" i="13"/>
  <c r="B15" i="13"/>
  <c r="B16" i="13"/>
  <c r="B17" i="13"/>
  <c r="K23" i="13"/>
  <c r="D23" i="13"/>
  <c r="H20" i="13"/>
  <c r="I20" i="13"/>
  <c r="I17" i="13"/>
  <c r="H16" i="13"/>
  <c r="I16" i="13"/>
  <c r="H15" i="13"/>
  <c r="I15" i="13"/>
  <c r="E9" i="13"/>
  <c r="E10" i="13"/>
  <c r="E11" i="13"/>
  <c r="E12" i="13"/>
  <c r="E13" i="13"/>
  <c r="L12" i="13"/>
  <c r="L14" i="13"/>
  <c r="H14" i="13"/>
  <c r="I14" i="13"/>
  <c r="L13" i="13"/>
  <c r="F13" i="13"/>
  <c r="G13" i="13"/>
  <c r="H13" i="13"/>
  <c r="I13" i="13"/>
  <c r="B13" i="13"/>
  <c r="F12" i="13"/>
  <c r="G12" i="13"/>
  <c r="H12" i="13"/>
  <c r="I12" i="13"/>
  <c r="B12" i="13"/>
  <c r="F9" i="13"/>
  <c r="G9" i="13"/>
  <c r="H9" i="13"/>
  <c r="I9" i="13"/>
  <c r="F10" i="13"/>
  <c r="G10" i="13"/>
  <c r="H10" i="13"/>
  <c r="I10" i="13"/>
  <c r="F11" i="13"/>
  <c r="G11" i="13"/>
  <c r="H11" i="13"/>
  <c r="I11" i="13"/>
  <c r="L11" i="13"/>
  <c r="B11" i="13"/>
  <c r="L10" i="13"/>
  <c r="B10" i="13"/>
  <c r="B9" i="13"/>
  <c r="L8" i="13"/>
  <c r="L7" i="13"/>
  <c r="H2" i="13"/>
  <c r="B14" i="12"/>
  <c r="B15" i="12"/>
  <c r="B16" i="12"/>
  <c r="B17" i="12"/>
  <c r="K25" i="12"/>
  <c r="D25" i="12"/>
  <c r="H22" i="12"/>
  <c r="I22" i="12"/>
  <c r="I17" i="12"/>
  <c r="I16" i="12"/>
  <c r="H15" i="12"/>
  <c r="I15" i="12"/>
  <c r="E9" i="12"/>
  <c r="E10" i="12"/>
  <c r="E11" i="12"/>
  <c r="E12" i="12"/>
  <c r="E13" i="12"/>
  <c r="L12" i="12"/>
  <c r="L14" i="12"/>
  <c r="H14" i="12"/>
  <c r="I14" i="12"/>
  <c r="L13" i="12"/>
  <c r="F13" i="12"/>
  <c r="G13" i="12"/>
  <c r="H13" i="12"/>
  <c r="I13" i="12"/>
  <c r="B13" i="12"/>
  <c r="F12" i="12"/>
  <c r="G12" i="12"/>
  <c r="H12" i="12"/>
  <c r="I12" i="12"/>
  <c r="B12" i="12"/>
  <c r="F9" i="12"/>
  <c r="G9" i="12"/>
  <c r="H9" i="12"/>
  <c r="I9" i="12"/>
  <c r="F10" i="12"/>
  <c r="G10" i="12"/>
  <c r="H10" i="12"/>
  <c r="I10" i="12"/>
  <c r="F11" i="12"/>
  <c r="G11" i="12"/>
  <c r="H11" i="12"/>
  <c r="I11" i="12"/>
  <c r="L11" i="12"/>
  <c r="B11" i="12"/>
  <c r="L10" i="12"/>
  <c r="B10" i="12"/>
  <c r="B9" i="12"/>
  <c r="L8" i="12"/>
  <c r="L7" i="12"/>
  <c r="H2" i="12"/>
  <c r="H2" i="11"/>
  <c r="D27" i="11"/>
  <c r="B9" i="11"/>
  <c r="B10" i="11"/>
  <c r="B11" i="11"/>
  <c r="B12" i="11"/>
  <c r="B13" i="11"/>
  <c r="B14" i="11"/>
  <c r="B15" i="11"/>
  <c r="B16" i="11"/>
  <c r="B17" i="11"/>
  <c r="K27" i="11"/>
  <c r="D15" i="11"/>
  <c r="D16" i="11"/>
  <c r="D17" i="11"/>
  <c r="D24" i="11"/>
  <c r="L7" i="11"/>
  <c r="E16" i="11"/>
  <c r="F16" i="11"/>
  <c r="G16" i="11"/>
  <c r="E17" i="11"/>
  <c r="F17" i="11"/>
  <c r="G17" i="11"/>
  <c r="E14" i="11"/>
  <c r="E12" i="11"/>
  <c r="F12" i="11"/>
  <c r="G12" i="11"/>
  <c r="E10" i="11"/>
  <c r="F10" i="11"/>
  <c r="G10" i="11"/>
  <c r="E24" i="11"/>
  <c r="F24" i="11"/>
  <c r="G24" i="11"/>
  <c r="E15" i="11"/>
  <c r="F15" i="11"/>
  <c r="G15" i="11"/>
  <c r="E13" i="11"/>
  <c r="F13" i="11"/>
  <c r="G13" i="11"/>
  <c r="E11" i="11"/>
  <c r="F11" i="11"/>
  <c r="G11" i="11"/>
  <c r="E9" i="11"/>
  <c r="F9" i="11"/>
  <c r="G9" i="11"/>
  <c r="L12" i="11"/>
  <c r="L14" i="11"/>
  <c r="F14" i="11"/>
  <c r="L13" i="11"/>
  <c r="G14" i="11"/>
  <c r="L10" i="11"/>
  <c r="H15" i="11"/>
  <c r="I15" i="11"/>
  <c r="H17" i="11"/>
  <c r="I17" i="11"/>
  <c r="L8" i="11"/>
  <c r="H16" i="11"/>
  <c r="I16" i="11"/>
  <c r="H24" i="11"/>
  <c r="I24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L11" i="11"/>
</calcChain>
</file>

<file path=xl/sharedStrings.xml><?xml version="1.0" encoding="utf-8"?>
<sst xmlns="http://schemas.openxmlformats.org/spreadsheetml/2006/main" count="408" uniqueCount="90">
  <si>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</si>
  <si>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rPr>
        <b/>
        <sz val="14"/>
        <rFont val="Symbol"/>
        <family val="1"/>
      </rPr>
      <t>e</t>
    </r>
    <r>
      <rPr>
        <b/>
        <sz val="12"/>
        <rFont val="Calibri"/>
      </rPr>
      <t xml:space="preserve"> (MPa)</t>
    </r>
  </si>
  <si>
    <t>SWC</t>
  </si>
  <si>
    <t>Intercept</t>
  </si>
  <si>
    <t>Saturated water content extrapolation</t>
  </si>
  <si>
    <t>Draw a "border" above the turgor loss point</t>
  </si>
  <si>
    <t>refer to the cell with PSIo at turgor loss point (from column H)</t>
  </si>
  <si>
    <t>refer to the cell with RWC value at turgor loss point (from column F)</t>
  </si>
  <si>
    <t xml:space="preserve">  = Saturated Water Content (g)</t>
  </si>
  <si>
    <t>the slope of psiP versus RWC, above and including turgor loss point</t>
  </si>
  <si>
    <t>the slope of RWC vs psiLEAF, including points above and including turgor loss point</t>
  </si>
  <si>
    <t>the slope of RWC vs psiLEAF, including points below and including turgor loss point</t>
  </si>
  <si>
    <t>Automatically calculated from the Saturated Water Content extrapolation below</t>
  </si>
  <si>
    <t>Automatically calculated from the psiTLP slope and intercept below</t>
  </si>
  <si>
    <t>If plateau effect exists (horizontal region when the leaf is hydrated) then take points out (move row(s) to below dataset)</t>
  </si>
  <si>
    <t>M(g)</t>
  </si>
  <si>
    <t>Modify "Saturated Water Content at Saturation" formulas (cells B21 and B22 and D21), for slope and intercept and n, to include all the points above, and including, turgor loss point</t>
  </si>
  <si>
    <t>Saturated Water Content (SWC; cell L7) is now calculated from the intercept (= leaf water mass at saturation / dry mass)</t>
  </si>
  <si>
    <t xml:space="preserve">Pick points between full turgor and turgor loss, including turgor loss point  (estimate this as the point of transition between curved and linear portions)  </t>
  </si>
  <si>
    <t>Estimate where the turgor loss point is; as the point of transition between curved and linear portions</t>
  </si>
  <si>
    <t>Hint: adjust the point ranges for the linear portion (black dots); the R² should be as high as possible, with at least 5 points included.</t>
  </si>
  <si>
    <t>1.  Enter data</t>
  </si>
  <si>
    <t>A.</t>
  </si>
  <si>
    <t>Enter measured leaf water potential values and mass values, columns A and C</t>
  </si>
  <si>
    <t>B.</t>
  </si>
  <si>
    <t>2.  Plateau effect and saturated water content estimation</t>
  </si>
  <si>
    <t>Look at the "plateau effect and saturated water content" graph</t>
  </si>
  <si>
    <t>C.</t>
  </si>
  <si>
    <t>D.</t>
  </si>
  <si>
    <t>E.</t>
  </si>
  <si>
    <t>3.  Turgor loss point and osmotic potential at full turgor</t>
  </si>
  <si>
    <r>
      <rPr>
        <sz val="12"/>
        <rFont val="Calibri"/>
      </rPr>
      <t xml:space="preserve">Look at </t>
    </r>
    <r>
      <rPr>
        <sz val="12"/>
        <rFont val="Symbol"/>
        <family val="1"/>
      </rPr>
      <t xml:space="preserve"> </t>
    </r>
    <r>
      <rPr>
        <b/>
        <sz val="12"/>
        <rFont val="Symbol"/>
        <family val="1"/>
      </rPr>
      <t>Y</t>
    </r>
    <r>
      <rPr>
        <b/>
        <vertAlign val="subscript"/>
        <sz val="12"/>
        <rFont val="Arial"/>
        <family val="2"/>
      </rPr>
      <t xml:space="preserve">TLP </t>
    </r>
    <r>
      <rPr>
        <b/>
        <sz val="12"/>
        <rFont val="Arial"/>
        <family val="2"/>
      </rPr>
      <t xml:space="preserve"> </t>
    </r>
    <r>
      <rPr>
        <sz val="12"/>
        <rFont val="Calibri"/>
      </rPr>
      <t>graph and adjust point ranges to include all the points</t>
    </r>
  </si>
  <si>
    <t>F.</t>
  </si>
  <si>
    <t>G.</t>
  </si>
  <si>
    <t>If the turgor loss point is different from that chosen in step 3C above, return there and make the correction and continue from there</t>
  </si>
  <si>
    <t>In green YTLP area (cells I21, I22, and J20), adjust slope, intercept and n formulas to include turgor loss point and points below</t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</si>
  <si>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</si>
  <si>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t>Osmotic potential at full turgor is now correctly calculated (=1/ intecept; cell L8)</t>
  </si>
  <si>
    <t>In cell L10, adjust formula for turgor loss point (should refer to column H, cell below the border)</t>
  </si>
  <si>
    <t>In cell L11, adjust formula for RWC at turgor loss point (should refer to column F, cell below the border)</t>
  </si>
  <si>
    <t>H.</t>
  </si>
  <si>
    <t>I.</t>
  </si>
  <si>
    <t>4. Elasticity and capacitance</t>
  </si>
  <si>
    <t>Leaf area (cm2)</t>
  </si>
  <si>
    <t>In cell L11, adjust formula, so that the modulus of elasticity is calculated as the slope of psiP versus RWC, above and including turgor loss point</t>
  </si>
  <si>
    <t>The capacitance is the slope of RWC versus leaf water potential, and tends to increase below turgor loss point</t>
  </si>
  <si>
    <t>Adjust formula in cell L12 for C at full turgor, to include points above and including turgor loss point</t>
  </si>
  <si>
    <t>Adjust formula in cell L13 for C below turgor loss point, to incluide points below and including turgor loss point</t>
  </si>
  <si>
    <t>Enter leaf dry mass and bag mass, cells B3 and B4, and leaf area, cell E3 (optional, for calculation of absolute capacitance, Cft*)</t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</si>
  <si>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</si>
  <si>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Absolute capacitance at full turgor (cell L14) is now calculated</t>
  </si>
  <si>
    <t>Pink cells: data entry</t>
  </si>
  <si>
    <t>Yellow cells: formulas need adjusting</t>
  </si>
  <si>
    <t>Orange cells: automatic calculation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</si>
  <si>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</si>
  <si>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</si>
  <si>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</si>
  <si>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</si>
  <si>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t>Mass (g)</t>
  </si>
  <si>
    <t>Leaf dry mass(g)</t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</si>
  <si>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</si>
  <si>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t>n</t>
  </si>
  <si>
    <t>Bag (g)</t>
  </si>
  <si>
    <t>Slope</t>
  </si>
  <si>
    <t>RWC</t>
  </si>
  <si>
    <t>Leaf water (g)</t>
  </si>
  <si>
    <t>RWC(%)</t>
  </si>
  <si>
    <t>100-RWC</t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</si>
  <si>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</si>
  <si>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</si>
  <si>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</si>
  <si>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3_L</t>
  </si>
  <si>
    <t>midrib broke</t>
  </si>
  <si>
    <t>stem dry mass</t>
  </si>
  <si>
    <t>branch dry mass(g)</t>
  </si>
  <si>
    <t>T2b</t>
  </si>
  <si>
    <t>leaf</t>
  </si>
  <si>
    <t>T3</t>
  </si>
  <si>
    <t>T4</t>
  </si>
  <si>
    <t>T1</t>
  </si>
  <si>
    <t>stem</t>
  </si>
  <si>
    <t>T2</t>
  </si>
  <si>
    <t>Tree</t>
  </si>
  <si>
    <t>Tissue</t>
  </si>
  <si>
    <t>WP_Mpa</t>
  </si>
  <si>
    <t>1_over_WP</t>
  </si>
  <si>
    <t>Mass_g</t>
  </si>
  <si>
    <t>LWC_g</t>
  </si>
  <si>
    <t>RWCperc</t>
  </si>
  <si>
    <t>100_minus_RWC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</si>
</sst>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000"/>
    <numFmt numFmtId="173" formatCode="0.000000"/>
    <numFmt numFmtId="174" formatCode="0.000"/>
  </numFmts>
  <fonts count="3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i/>
      <sz val="11"/>
      <color indexed="8"/>
      <name val="Calibri"/>
      <family val="2"/>
    </font>
    <font>
      <b/>
      <sz val="12"/>
      <name val="Symbol"/>
      <family val="1"/>
    </font>
    <font>
      <b/>
      <sz val="12"/>
      <name val="Calibri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name val="Symbol"/>
      <family val="1"/>
    </font>
    <font>
      <sz val="8"/>
      <name val="Calibri"/>
      <family val="2"/>
    </font>
    <font>
      <sz val="12"/>
      <name val="Symbol"/>
      <family val="1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name val="Calibri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 applyBorder="1" applyAlignment="1">
      <alignment horizontal="center"/>
    </xf>
    <xf numFmtId="172" fontId="6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74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2" fontId="11" fillId="0" borderId="0" xfId="0" applyNumberFormat="1" applyFont="1" applyBorder="1"/>
    <xf numFmtId="172" fontId="2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72" fontId="0" fillId="0" borderId="0" xfId="0" applyNumberFormat="1"/>
    <xf numFmtId="173" fontId="0" fillId="0" borderId="0" xfId="0" applyNumberFormat="1" applyBorder="1" applyAlignment="1">
      <alignment horizontal="right"/>
    </xf>
    <xf numFmtId="174" fontId="0" fillId="0" borderId="0" xfId="0" applyNumberFormat="1" applyBorder="1"/>
    <xf numFmtId="0" fontId="3" fillId="0" borderId="0" xfId="0" applyFont="1" applyFill="1" applyBorder="1"/>
    <xf numFmtId="172" fontId="1" fillId="0" borderId="0" xfId="0" applyNumberFormat="1" applyFont="1" applyFill="1" applyBorder="1"/>
    <xf numFmtId="172" fontId="15" fillId="0" borderId="0" xfId="0" applyNumberFormat="1" applyFont="1"/>
    <xf numFmtId="0" fontId="16" fillId="0" borderId="0" xfId="0" applyFont="1" applyAlignment="1">
      <alignment horizontal="left"/>
    </xf>
    <xf numFmtId="172" fontId="0" fillId="0" borderId="0" xfId="0" applyNumberFormat="1" applyFill="1" applyBorder="1"/>
    <xf numFmtId="172" fontId="2" fillId="0" borderId="0" xfId="0" applyNumberFormat="1" applyFont="1" applyBorder="1" applyAlignment="1">
      <alignment horizontal="left"/>
    </xf>
    <xf numFmtId="172" fontId="0" fillId="0" borderId="2" xfId="0" applyNumberFormat="1" applyFill="1" applyBorder="1"/>
    <xf numFmtId="172" fontId="0" fillId="0" borderId="2" xfId="0" applyNumberFormat="1" applyBorder="1" applyAlignment="1">
      <alignment horizontal="center"/>
    </xf>
    <xf numFmtId="172" fontId="0" fillId="0" borderId="2" xfId="0" applyNumberFormat="1" applyBorder="1"/>
    <xf numFmtId="2" fontId="0" fillId="0" borderId="2" xfId="0" applyNumberFormat="1" applyBorder="1"/>
    <xf numFmtId="174" fontId="0" fillId="0" borderId="2" xfId="0" applyNumberFormat="1" applyBorder="1"/>
    <xf numFmtId="172" fontId="0" fillId="0" borderId="3" xfId="0" applyNumberFormat="1" applyBorder="1"/>
    <xf numFmtId="172" fontId="0" fillId="0" borderId="3" xfId="0" applyNumberFormat="1" applyBorder="1" applyAlignment="1">
      <alignment horizontal="center"/>
    </xf>
    <xf numFmtId="2" fontId="0" fillId="0" borderId="3" xfId="0" applyNumberFormat="1" applyBorder="1"/>
    <xf numFmtId="174" fontId="0" fillId="0" borderId="3" xfId="0" applyNumberFormat="1" applyBorder="1"/>
    <xf numFmtId="173" fontId="0" fillId="2" borderId="0" xfId="0" applyNumberFormat="1" applyFill="1" applyBorder="1" applyAlignment="1">
      <alignment horizontal="right"/>
    </xf>
    <xf numFmtId="0" fontId="0" fillId="0" borderId="0" xfId="0" applyFill="1"/>
    <xf numFmtId="0" fontId="20" fillId="0" borderId="0" xfId="0" applyFont="1" applyFill="1"/>
    <xf numFmtId="0" fontId="20" fillId="0" borderId="0" xfId="0" applyNumberFormat="1" applyFont="1" applyFill="1"/>
    <xf numFmtId="0" fontId="18" fillId="0" borderId="0" xfId="0" applyFont="1" applyFill="1" applyBorder="1"/>
    <xf numFmtId="173" fontId="0" fillId="2" borderId="0" xfId="0" applyNumberFormat="1" applyFill="1" applyAlignment="1">
      <alignment horizontal="right"/>
    </xf>
    <xf numFmtId="0" fontId="0" fillId="2" borderId="0" xfId="0" applyFill="1" applyBorder="1" applyAlignment="1">
      <alignment horizontal="left"/>
    </xf>
    <xf numFmtId="174" fontId="0" fillId="3" borderId="0" xfId="0" applyNumberFormat="1" applyFill="1" applyBorder="1"/>
    <xf numFmtId="174" fontId="11" fillId="3" borderId="0" xfId="0" applyNumberFormat="1" applyFont="1" applyFill="1" applyBorder="1"/>
    <xf numFmtId="174" fontId="0" fillId="3" borderId="2" xfId="0" applyNumberFormat="1" applyFill="1" applyBorder="1"/>
    <xf numFmtId="174" fontId="0" fillId="3" borderId="3" xfId="0" applyNumberFormat="1" applyFill="1" applyBorder="1"/>
    <xf numFmtId="174" fontId="11" fillId="3" borderId="4" xfId="0" applyNumberFormat="1" applyFont="1" applyFill="1" applyBorder="1"/>
    <xf numFmtId="0" fontId="0" fillId="3" borderId="0" xfId="0" applyFill="1" applyBorder="1"/>
    <xf numFmtId="0" fontId="11" fillId="3" borderId="0" xfId="0" applyFont="1" applyFill="1" applyBorder="1"/>
    <xf numFmtId="172" fontId="11" fillId="3" borderId="2" xfId="0" applyNumberFormat="1" applyFont="1" applyFill="1" applyBorder="1"/>
    <xf numFmtId="0" fontId="0" fillId="3" borderId="3" xfId="0" applyFill="1" applyBorder="1"/>
    <xf numFmtId="172" fontId="11" fillId="3" borderId="0" xfId="0" applyNumberFormat="1" applyFont="1" applyFill="1" applyBorder="1"/>
    <xf numFmtId="0" fontId="0" fillId="3" borderId="0" xfId="0" applyFill="1"/>
    <xf numFmtId="172" fontId="0" fillId="3" borderId="0" xfId="0" applyNumberFormat="1" applyFill="1" applyBorder="1"/>
    <xf numFmtId="173" fontId="0" fillId="2" borderId="0" xfId="0" applyNumberFormat="1" applyFill="1"/>
    <xf numFmtId="0" fontId="0" fillId="2" borderId="0" xfId="0" applyFill="1"/>
    <xf numFmtId="174" fontId="1" fillId="0" borderId="0" xfId="0" applyNumberFormat="1" applyFont="1" applyAlignment="1">
      <alignment horizontal="right"/>
    </xf>
    <xf numFmtId="172" fontId="1" fillId="0" borderId="0" xfId="0" applyNumberFormat="1" applyFont="1"/>
    <xf numFmtId="0" fontId="17" fillId="0" borderId="0" xfId="0" applyFont="1" applyFill="1" applyBorder="1"/>
    <xf numFmtId="0" fontId="10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22" fillId="0" borderId="1" xfId="0" applyFont="1" applyFill="1" applyBorder="1"/>
    <xf numFmtId="0" fontId="0" fillId="0" borderId="0" xfId="0" applyFill="1" applyBorder="1"/>
    <xf numFmtId="0" fontId="21" fillId="0" borderId="0" xfId="0" applyFont="1"/>
    <xf numFmtId="0" fontId="21" fillId="0" borderId="0" xfId="0" applyFont="1" applyFill="1"/>
    <xf numFmtId="0" fontId="25" fillId="0" borderId="0" xfId="0" applyFont="1" applyFill="1"/>
    <xf numFmtId="0" fontId="8" fillId="0" borderId="0" xfId="0" applyFont="1" applyFill="1" applyBorder="1"/>
    <xf numFmtId="174" fontId="1" fillId="4" borderId="5" xfId="0" applyNumberFormat="1" applyFont="1" applyFill="1" applyBorder="1" applyAlignment="1">
      <alignment horizontal="left"/>
    </xf>
    <xf numFmtId="172" fontId="1" fillId="4" borderId="6" xfId="0" applyNumberFormat="1" applyFont="1" applyFill="1" applyBorder="1" applyAlignment="1">
      <alignment horizontal="right"/>
    </xf>
    <xf numFmtId="0" fontId="3" fillId="4" borderId="7" xfId="0" applyFont="1" applyFill="1" applyBorder="1"/>
    <xf numFmtId="174" fontId="1" fillId="4" borderId="8" xfId="0" applyNumberFormat="1" applyFont="1" applyFill="1" applyBorder="1"/>
    <xf numFmtId="0" fontId="3" fillId="4" borderId="9" xfId="0" applyFont="1" applyFill="1" applyBorder="1"/>
    <xf numFmtId="174" fontId="1" fillId="2" borderId="10" xfId="0" applyNumberFormat="1" applyFont="1" applyFill="1" applyBorder="1"/>
    <xf numFmtId="0" fontId="3" fillId="4" borderId="11" xfId="0" applyFont="1" applyFill="1" applyBorder="1"/>
    <xf numFmtId="172" fontId="1" fillId="2" borderId="12" xfId="0" applyNumberFormat="1" applyFont="1" applyFill="1" applyBorder="1"/>
    <xf numFmtId="0" fontId="7" fillId="4" borderId="13" xfId="0" applyFont="1" applyFill="1" applyBorder="1"/>
    <xf numFmtId="174" fontId="1" fillId="2" borderId="14" xfId="0" applyNumberFormat="1" applyFont="1" applyFill="1" applyBorder="1"/>
    <xf numFmtId="172" fontId="1" fillId="2" borderId="10" xfId="0" applyNumberFormat="1" applyFont="1" applyFill="1" applyBorder="1"/>
    <xf numFmtId="0" fontId="3" fillId="4" borderId="15" xfId="0" applyFont="1" applyFill="1" applyBorder="1"/>
    <xf numFmtId="172" fontId="1" fillId="4" borderId="16" xfId="0" applyNumberFormat="1" applyFont="1" applyFill="1" applyBorder="1" applyAlignment="1">
      <alignment horizontal="right"/>
    </xf>
    <xf numFmtId="0" fontId="21" fillId="5" borderId="17" xfId="0" applyFont="1" applyFill="1" applyBorder="1" applyAlignment="1">
      <alignment horizontal="center"/>
    </xf>
    <xf numFmtId="0" fontId="21" fillId="5" borderId="18" xfId="0" applyFont="1" applyFill="1" applyBorder="1" applyAlignment="1">
      <alignment horizontal="center"/>
    </xf>
    <xf numFmtId="174" fontId="1" fillId="2" borderId="0" xfId="0" applyNumberFormat="1" applyFont="1" applyFill="1" applyBorder="1"/>
    <xf numFmtId="174" fontId="1" fillId="4" borderId="0" xfId="0" applyNumberFormat="1" applyFont="1" applyFill="1" applyBorder="1"/>
    <xf numFmtId="0" fontId="1" fillId="5" borderId="17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T2b_LEAF!$G$8:$G$21</c:f>
              <c:numCache>
                <c:formatCode>0.00</c:formatCode>
                <c:ptCount val="14"/>
                <c:pt idx="1">
                  <c:v>1.290313051234875</c:v>
                </c:pt>
                <c:pt idx="2">
                  <c:v>3.307635758433036</c:v>
                </c:pt>
                <c:pt idx="3">
                  <c:v>4.698892797880077</c:v>
                </c:pt>
                <c:pt idx="4">
                  <c:v>6.924904060995289</c:v>
                </c:pt>
                <c:pt idx="5">
                  <c:v>8.107472544525208</c:v>
                </c:pt>
                <c:pt idx="6">
                  <c:v>10.05523239975105</c:v>
                </c:pt>
                <c:pt idx="7">
                  <c:v>12.21168081089388</c:v>
                </c:pt>
              </c:numCache>
            </c:numRef>
          </c:xVal>
          <c:yVal>
            <c:numRef>
              <c:f>T2b_LEAF!$B$8:$B$21</c:f>
              <c:numCache>
                <c:formatCode>0.0000</c:formatCode>
                <c:ptCount val="14"/>
                <c:pt idx="1">
                  <c:v>2.857142857142857</c:v>
                </c:pt>
                <c:pt idx="2">
                  <c:v>2.222222222222222</c:v>
                </c:pt>
                <c:pt idx="3">
                  <c:v>1.379310344827586</c:v>
                </c:pt>
                <c:pt idx="4">
                  <c:v>0.816326530612245</c:v>
                </c:pt>
                <c:pt idx="5">
                  <c:v>0.689655172413793</c:v>
                </c:pt>
                <c:pt idx="6">
                  <c:v>0.597014925373134</c:v>
                </c:pt>
                <c:pt idx="7">
                  <c:v>0.519480519480519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T2b_LEAF!$G$14:$G$21</c:f>
              <c:numCache>
                <c:formatCode>0.00</c:formatCode>
                <c:ptCount val="8"/>
                <c:pt idx="0">
                  <c:v>10.05523239975105</c:v>
                </c:pt>
                <c:pt idx="1">
                  <c:v>12.21168081089388</c:v>
                </c:pt>
              </c:numCache>
            </c:numRef>
          </c:xVal>
          <c:yVal>
            <c:numRef>
              <c:f>T2b_LEAF!$B$14:$B$21</c:f>
              <c:numCache>
                <c:formatCode>0.0000</c:formatCode>
                <c:ptCount val="8"/>
                <c:pt idx="0">
                  <c:v>0.597014925373134</c:v>
                </c:pt>
                <c:pt idx="1">
                  <c:v>0.519480519480519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46584"/>
        <c:axId val="-2120953784"/>
      </c:scatterChart>
      <c:valAx>
        <c:axId val="-2147446584"/>
        <c:scaling>
          <c:orientation val="minMax"/>
          <c:max val="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953784"/>
        <c:crosses val="autoZero"/>
        <c:crossBetween val="midCat"/>
      </c:valAx>
      <c:valAx>
        <c:axId val="-2120953784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446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'T1'!$G$8:$G$22</c:f>
              <c:numCache>
                <c:formatCode>0.00</c:formatCode>
                <c:ptCount val="15"/>
                <c:pt idx="1">
                  <c:v>1.195835434604987</c:v>
                </c:pt>
                <c:pt idx="2">
                  <c:v>2.794786758486935</c:v>
                </c:pt>
                <c:pt idx="3">
                  <c:v>3.235876778868203</c:v>
                </c:pt>
                <c:pt idx="4">
                  <c:v>3.952648061987702</c:v>
                </c:pt>
                <c:pt idx="5">
                  <c:v>4.448874334916596</c:v>
                </c:pt>
                <c:pt idx="6">
                  <c:v>5.386190628226672</c:v>
                </c:pt>
                <c:pt idx="7">
                  <c:v>6.488915679179712</c:v>
                </c:pt>
                <c:pt idx="8">
                  <c:v>7.426231972489887</c:v>
                </c:pt>
                <c:pt idx="9">
                  <c:v>7.922458245418696</c:v>
                </c:pt>
                <c:pt idx="10">
                  <c:v>9.356000811657764</c:v>
                </c:pt>
                <c:pt idx="11">
                  <c:v>11.17549714573032</c:v>
                </c:pt>
                <c:pt idx="12">
                  <c:v>12.22308594413573</c:v>
                </c:pt>
                <c:pt idx="13">
                  <c:v>13.54635600527936</c:v>
                </c:pt>
                <c:pt idx="14">
                  <c:v>17.90211995654403</c:v>
                </c:pt>
              </c:numCache>
            </c:numRef>
          </c:xVal>
          <c:yVal>
            <c:numRef>
              <c:f>'T1'!$B$8:$B$22</c:f>
              <c:numCache>
                <c:formatCode>0.0000</c:formatCode>
                <c:ptCount val="15"/>
                <c:pt idx="1">
                  <c:v>2.857142857142857</c:v>
                </c:pt>
                <c:pt idx="2">
                  <c:v>2.0</c:v>
                </c:pt>
                <c:pt idx="3">
                  <c:v>1.333333333333333</c:v>
                </c:pt>
                <c:pt idx="4">
                  <c:v>1.052631578947368</c:v>
                </c:pt>
                <c:pt idx="5">
                  <c:v>0.970873786407767</c:v>
                </c:pt>
                <c:pt idx="6">
                  <c:v>0.816326530612245</c:v>
                </c:pt>
                <c:pt idx="7">
                  <c:v>0.714285714285714</c:v>
                </c:pt>
                <c:pt idx="8">
                  <c:v>0.625</c:v>
                </c:pt>
                <c:pt idx="9">
                  <c:v>0.606060606060606</c:v>
                </c:pt>
                <c:pt idx="10">
                  <c:v>0.555555555555556</c:v>
                </c:pt>
                <c:pt idx="11">
                  <c:v>0.506329113924051</c:v>
                </c:pt>
                <c:pt idx="12">
                  <c:v>0.48780487804878</c:v>
                </c:pt>
                <c:pt idx="13">
                  <c:v>0.481927710843373</c:v>
                </c:pt>
                <c:pt idx="14">
                  <c:v>0.416666666666667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'T1'!$G$17:$G$22</c:f>
              <c:numCache>
                <c:formatCode>0.00</c:formatCode>
                <c:ptCount val="6"/>
                <c:pt idx="0">
                  <c:v>7.922458245418696</c:v>
                </c:pt>
                <c:pt idx="1">
                  <c:v>9.356000811657764</c:v>
                </c:pt>
                <c:pt idx="2">
                  <c:v>11.17549714573032</c:v>
                </c:pt>
                <c:pt idx="3">
                  <c:v>12.22308594413573</c:v>
                </c:pt>
                <c:pt idx="4">
                  <c:v>13.54635600527936</c:v>
                </c:pt>
                <c:pt idx="5">
                  <c:v>17.90211995654403</c:v>
                </c:pt>
              </c:numCache>
            </c:numRef>
          </c:xVal>
          <c:yVal>
            <c:numRef>
              <c:f>'T1'!$B$17:$B$22</c:f>
              <c:numCache>
                <c:formatCode>0.0000</c:formatCode>
                <c:ptCount val="6"/>
                <c:pt idx="0">
                  <c:v>0.606060606060606</c:v>
                </c:pt>
                <c:pt idx="1">
                  <c:v>0.555555555555556</c:v>
                </c:pt>
                <c:pt idx="2">
                  <c:v>0.506329113924051</c:v>
                </c:pt>
                <c:pt idx="3">
                  <c:v>0.48780487804878</c:v>
                </c:pt>
                <c:pt idx="4">
                  <c:v>0.481927710843373</c:v>
                </c:pt>
                <c:pt idx="5">
                  <c:v>0.416666666666667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75320"/>
        <c:axId val="-2071568808"/>
      </c:scatterChart>
      <c:valAx>
        <c:axId val="-2071575320"/>
        <c:scaling>
          <c:orientation val="minMax"/>
          <c:max val="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68808"/>
        <c:crosses val="autoZero"/>
        <c:crossBetween val="midCat"/>
      </c:valAx>
      <c:valAx>
        <c:axId val="-2071568808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7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'T1'!$D$9:$D$14</c:f>
              <c:numCache>
                <c:formatCode>0.0000</c:formatCode>
                <c:ptCount val="6"/>
                <c:pt idx="0">
                  <c:v>1.792</c:v>
                </c:pt>
                <c:pt idx="1">
                  <c:v>1.763</c:v>
                </c:pt>
                <c:pt idx="2">
                  <c:v>1.755</c:v>
                </c:pt>
                <c:pt idx="3">
                  <c:v>1.742</c:v>
                </c:pt>
                <c:pt idx="4">
                  <c:v>1.732999999999999</c:v>
                </c:pt>
                <c:pt idx="5">
                  <c:v>1.716</c:v>
                </c:pt>
              </c:numCache>
            </c:numRef>
          </c:xVal>
          <c:yVal>
            <c:numRef>
              <c:f>'T1'!$A$9:$A$14</c:f>
              <c:numCache>
                <c:formatCode>0.000</c:formatCode>
                <c:ptCount val="6"/>
                <c:pt idx="0">
                  <c:v>-0.35</c:v>
                </c:pt>
                <c:pt idx="1">
                  <c:v>-0.5</c:v>
                </c:pt>
                <c:pt idx="2">
                  <c:v>-0.75</c:v>
                </c:pt>
                <c:pt idx="3">
                  <c:v>-0.95</c:v>
                </c:pt>
                <c:pt idx="4">
                  <c:v>-1.03</c:v>
                </c:pt>
                <c:pt idx="5">
                  <c:v>-1.225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'T1'!$D$14:$D$22</c:f>
              <c:numCache>
                <c:formatCode>0.0000</c:formatCode>
                <c:ptCount val="9"/>
                <c:pt idx="0">
                  <c:v>1.716</c:v>
                </c:pt>
                <c:pt idx="1">
                  <c:v>1.696</c:v>
                </c:pt>
                <c:pt idx="2">
                  <c:v>1.678999999999999</c:v>
                </c:pt>
                <c:pt idx="3">
                  <c:v>1.67</c:v>
                </c:pt>
                <c:pt idx="4">
                  <c:v>1.643999999999999</c:v>
                </c:pt>
                <c:pt idx="5">
                  <c:v>1.610999999999999</c:v>
                </c:pt>
                <c:pt idx="6">
                  <c:v>1.591999999999999</c:v>
                </c:pt>
                <c:pt idx="7">
                  <c:v>1.568</c:v>
                </c:pt>
                <c:pt idx="8">
                  <c:v>1.489</c:v>
                </c:pt>
              </c:numCache>
            </c:numRef>
          </c:xVal>
          <c:yVal>
            <c:numRef>
              <c:f>'T1'!$A$14:$A$22</c:f>
              <c:numCache>
                <c:formatCode>0.000</c:formatCode>
                <c:ptCount val="9"/>
                <c:pt idx="0">
                  <c:v>-1.225</c:v>
                </c:pt>
                <c:pt idx="1">
                  <c:v>-1.4</c:v>
                </c:pt>
                <c:pt idx="2">
                  <c:v>-1.6</c:v>
                </c:pt>
                <c:pt idx="3">
                  <c:v>-1.65</c:v>
                </c:pt>
                <c:pt idx="4">
                  <c:v>-1.8</c:v>
                </c:pt>
                <c:pt idx="5">
                  <c:v>-1.975</c:v>
                </c:pt>
                <c:pt idx="6">
                  <c:v>-2.05</c:v>
                </c:pt>
                <c:pt idx="7">
                  <c:v>-2.075</c:v>
                </c:pt>
                <c:pt idx="8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69944"/>
        <c:axId val="-2103647064"/>
      </c:scatterChart>
      <c:valAx>
        <c:axId val="-2102069944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647064"/>
        <c:crosses val="autoZero"/>
        <c:crossBetween val="midCat"/>
      </c:valAx>
      <c:valAx>
        <c:axId val="-210364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69944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'T1'!$C$8:$C$22</c:f>
              <c:numCache>
                <c:formatCode>General</c:formatCode>
                <c:ptCount val="15"/>
                <c:pt idx="1">
                  <c:v>9.313</c:v>
                </c:pt>
                <c:pt idx="2">
                  <c:v>9.284000000000001</c:v>
                </c:pt>
                <c:pt idx="3">
                  <c:v>9.276</c:v>
                </c:pt>
                <c:pt idx="4">
                  <c:v>9.263</c:v>
                </c:pt>
                <c:pt idx="5" formatCode="0.0000">
                  <c:v>9.254</c:v>
                </c:pt>
                <c:pt idx="6">
                  <c:v>9.237</c:v>
                </c:pt>
                <c:pt idx="7">
                  <c:v>9.217000000000001</c:v>
                </c:pt>
                <c:pt idx="8">
                  <c:v>9.2</c:v>
                </c:pt>
                <c:pt idx="9" formatCode="0.0000">
                  <c:v>9.191000000000001</c:v>
                </c:pt>
                <c:pt idx="10" formatCode="0.0000">
                  <c:v>9.165</c:v>
                </c:pt>
                <c:pt idx="11" formatCode="0.0000">
                  <c:v>9.132</c:v>
                </c:pt>
                <c:pt idx="12" formatCode="0.0000">
                  <c:v>9.113</c:v>
                </c:pt>
                <c:pt idx="13">
                  <c:v>9.089</c:v>
                </c:pt>
                <c:pt idx="14">
                  <c:v>9.01</c:v>
                </c:pt>
              </c:numCache>
            </c:numRef>
          </c:xVal>
          <c:yVal>
            <c:numRef>
              <c:f>'T1'!$A$8:$A$22</c:f>
              <c:numCache>
                <c:formatCode>0.000</c:formatCode>
                <c:ptCount val="15"/>
                <c:pt idx="1">
                  <c:v>-0.35</c:v>
                </c:pt>
                <c:pt idx="2">
                  <c:v>-0.5</c:v>
                </c:pt>
                <c:pt idx="3">
                  <c:v>-0.75</c:v>
                </c:pt>
                <c:pt idx="4">
                  <c:v>-0.95</c:v>
                </c:pt>
                <c:pt idx="5">
                  <c:v>-1.03</c:v>
                </c:pt>
                <c:pt idx="6">
                  <c:v>-1.225</c:v>
                </c:pt>
                <c:pt idx="7">
                  <c:v>-1.4</c:v>
                </c:pt>
                <c:pt idx="8">
                  <c:v>-1.6</c:v>
                </c:pt>
                <c:pt idx="9">
                  <c:v>-1.65</c:v>
                </c:pt>
                <c:pt idx="10">
                  <c:v>-1.8</c:v>
                </c:pt>
                <c:pt idx="11">
                  <c:v>-1.975</c:v>
                </c:pt>
                <c:pt idx="12">
                  <c:v>-2.05</c:v>
                </c:pt>
                <c:pt idx="13">
                  <c:v>-2.075</c:v>
                </c:pt>
                <c:pt idx="14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39064"/>
        <c:axId val="-2102657304"/>
      </c:scatterChart>
      <c:valAx>
        <c:axId val="-21473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657304"/>
        <c:crosses val="autoZero"/>
        <c:crossBetween val="midCat"/>
      </c:valAx>
      <c:valAx>
        <c:axId val="-210265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3390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'T2'!$G$8:$G$24</c:f>
              <c:numCache>
                <c:formatCode>0.00</c:formatCode>
                <c:ptCount val="17"/>
                <c:pt idx="1">
                  <c:v>1.710035083969032</c:v>
                </c:pt>
                <c:pt idx="2">
                  <c:v>2.317741856299321</c:v>
                </c:pt>
                <c:pt idx="3">
                  <c:v>2.714072359993011</c:v>
                </c:pt>
                <c:pt idx="4">
                  <c:v>2.634806259254276</c:v>
                </c:pt>
                <c:pt idx="5">
                  <c:v>3.26893506516413</c:v>
                </c:pt>
                <c:pt idx="6">
                  <c:v>4.114440139710624</c:v>
                </c:pt>
                <c:pt idx="7">
                  <c:v>4.510770643404314</c:v>
                </c:pt>
                <c:pt idx="8">
                  <c:v>5.144899449314224</c:v>
                </c:pt>
                <c:pt idx="9">
                  <c:v>5.963982490281111</c:v>
                </c:pt>
                <c:pt idx="10">
                  <c:v>6.650955363350135</c:v>
                </c:pt>
                <c:pt idx="11">
                  <c:v>7.86636890801077</c:v>
                </c:pt>
                <c:pt idx="12">
                  <c:v>9.266736687728396</c:v>
                </c:pt>
                <c:pt idx="13">
                  <c:v>10.64068243386644</c:v>
                </c:pt>
                <c:pt idx="14">
                  <c:v>13.54710612762008</c:v>
                </c:pt>
                <c:pt idx="15">
                  <c:v>16.00435525052085</c:v>
                </c:pt>
                <c:pt idx="16">
                  <c:v>334.4427039515975</c:v>
                </c:pt>
              </c:numCache>
            </c:numRef>
          </c:xVal>
          <c:yVal>
            <c:numRef>
              <c:f>'T2'!$B$8:$B$24</c:f>
              <c:numCache>
                <c:formatCode>0.0000</c:formatCode>
                <c:ptCount val="17"/>
                <c:pt idx="1">
                  <c:v>2.352941176470588</c:v>
                </c:pt>
                <c:pt idx="2">
                  <c:v>2.0</c:v>
                </c:pt>
                <c:pt idx="3">
                  <c:v>1.904761904761905</c:v>
                </c:pt>
                <c:pt idx="4">
                  <c:v>1.666666666666667</c:v>
                </c:pt>
                <c:pt idx="5">
                  <c:v>1.379310344827586</c:v>
                </c:pt>
                <c:pt idx="6">
                  <c:v>1.081081081081081</c:v>
                </c:pt>
                <c:pt idx="7">
                  <c:v>1.0</c:v>
                </c:pt>
                <c:pt idx="8">
                  <c:v>0.909090909090909</c:v>
                </c:pt>
                <c:pt idx="9">
                  <c:v>0.833333333333333</c:v>
                </c:pt>
                <c:pt idx="10">
                  <c:v>0.740740740740741</c:v>
                </c:pt>
                <c:pt idx="11">
                  <c:v>0.645161290322581</c:v>
                </c:pt>
                <c:pt idx="12">
                  <c:v>0.597014925373134</c:v>
                </c:pt>
                <c:pt idx="13">
                  <c:v>0.54054054054054</c:v>
                </c:pt>
                <c:pt idx="14">
                  <c:v>0.512820512820513</c:v>
                </c:pt>
                <c:pt idx="15">
                  <c:v>0.458715596330275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'T2'!$G$19:$G$23</c:f>
              <c:numCache>
                <c:formatCode>0.00</c:formatCode>
                <c:ptCount val="5"/>
                <c:pt idx="0">
                  <c:v>7.86636890801077</c:v>
                </c:pt>
                <c:pt idx="1">
                  <c:v>9.266736687728396</c:v>
                </c:pt>
                <c:pt idx="2">
                  <c:v>10.64068243386644</c:v>
                </c:pt>
                <c:pt idx="3">
                  <c:v>13.54710612762008</c:v>
                </c:pt>
                <c:pt idx="4">
                  <c:v>16.00435525052085</c:v>
                </c:pt>
              </c:numCache>
            </c:numRef>
          </c:xVal>
          <c:yVal>
            <c:numRef>
              <c:f>'T2'!$B$19:$B$24</c:f>
              <c:numCache>
                <c:formatCode>0.0000</c:formatCode>
                <c:ptCount val="6"/>
                <c:pt idx="0">
                  <c:v>0.645161290322581</c:v>
                </c:pt>
                <c:pt idx="1">
                  <c:v>0.597014925373134</c:v>
                </c:pt>
                <c:pt idx="2">
                  <c:v>0.54054054054054</c:v>
                </c:pt>
                <c:pt idx="3">
                  <c:v>0.512820512820513</c:v>
                </c:pt>
                <c:pt idx="4">
                  <c:v>0.458715596330275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34808"/>
        <c:axId val="-2071528008"/>
      </c:scatterChart>
      <c:valAx>
        <c:axId val="-2071534808"/>
        <c:scaling>
          <c:orientation val="minMax"/>
          <c:max val="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28008"/>
        <c:crosses val="autoZero"/>
        <c:crossBetween val="midCat"/>
      </c:valAx>
      <c:valAx>
        <c:axId val="-2071528008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34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'T2'!$D$9:$D$14</c:f>
              <c:numCache>
                <c:formatCode>0.0000</c:formatCode>
                <c:ptCount val="6"/>
                <c:pt idx="0">
                  <c:v>3.72</c:v>
                </c:pt>
                <c:pt idx="1">
                  <c:v>3.697</c:v>
                </c:pt>
                <c:pt idx="2">
                  <c:v>3.682</c:v>
                </c:pt>
                <c:pt idx="3">
                  <c:v>3.685</c:v>
                </c:pt>
                <c:pt idx="4">
                  <c:v>3.661000000000001</c:v>
                </c:pt>
                <c:pt idx="5">
                  <c:v>3.629000000000001</c:v>
                </c:pt>
              </c:numCache>
            </c:numRef>
          </c:xVal>
          <c:yVal>
            <c:numRef>
              <c:f>'T2'!$A$9:$A$14</c:f>
              <c:numCache>
                <c:formatCode>0.000</c:formatCode>
                <c:ptCount val="6"/>
                <c:pt idx="0">
                  <c:v>-0.425</c:v>
                </c:pt>
                <c:pt idx="1">
                  <c:v>-0.5</c:v>
                </c:pt>
                <c:pt idx="2">
                  <c:v>-0.525</c:v>
                </c:pt>
                <c:pt idx="3">
                  <c:v>-0.6</c:v>
                </c:pt>
                <c:pt idx="4">
                  <c:v>-0.725</c:v>
                </c:pt>
                <c:pt idx="5">
                  <c:v>-0.925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'T2'!$D$14:$D$24</c:f>
              <c:numCache>
                <c:formatCode>0.0000</c:formatCode>
                <c:ptCount val="11"/>
                <c:pt idx="0">
                  <c:v>3.629000000000001</c:v>
                </c:pt>
                <c:pt idx="1">
                  <c:v>3.614</c:v>
                </c:pt>
                <c:pt idx="2">
                  <c:v>3.589999999999999</c:v>
                </c:pt>
                <c:pt idx="3">
                  <c:v>3.559000000000001</c:v>
                </c:pt>
                <c:pt idx="4">
                  <c:v>3.533000000000001</c:v>
                </c:pt>
                <c:pt idx="5">
                  <c:v>3.487</c:v>
                </c:pt>
                <c:pt idx="6">
                  <c:v>3.434000000000001</c:v>
                </c:pt>
                <c:pt idx="7">
                  <c:v>3.382000000000001</c:v>
                </c:pt>
                <c:pt idx="8">
                  <c:v>3.272</c:v>
                </c:pt>
                <c:pt idx="9">
                  <c:v>3.179</c:v>
                </c:pt>
                <c:pt idx="10">
                  <c:v>-8.873</c:v>
                </c:pt>
              </c:numCache>
            </c:numRef>
          </c:xVal>
          <c:yVal>
            <c:numRef>
              <c:f>'T2'!$A$14:$A$24</c:f>
              <c:numCache>
                <c:formatCode>0.000</c:formatCode>
                <c:ptCount val="11"/>
                <c:pt idx="0">
                  <c:v>-0.925</c:v>
                </c:pt>
                <c:pt idx="1">
                  <c:v>-1.0</c:v>
                </c:pt>
                <c:pt idx="2">
                  <c:v>-1.1</c:v>
                </c:pt>
                <c:pt idx="3">
                  <c:v>-1.2</c:v>
                </c:pt>
                <c:pt idx="4">
                  <c:v>-1.35</c:v>
                </c:pt>
                <c:pt idx="5">
                  <c:v>-1.55</c:v>
                </c:pt>
                <c:pt idx="6">
                  <c:v>-1.675</c:v>
                </c:pt>
                <c:pt idx="7">
                  <c:v>-1.85</c:v>
                </c:pt>
                <c:pt idx="8">
                  <c:v>-1.95</c:v>
                </c:pt>
                <c:pt idx="9">
                  <c:v>-2.18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39032"/>
        <c:axId val="-2097754120"/>
      </c:scatterChart>
      <c:valAx>
        <c:axId val="-209743903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754120"/>
        <c:crosses val="autoZero"/>
        <c:crossBetween val="midCat"/>
      </c:valAx>
      <c:valAx>
        <c:axId val="-209775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43903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3938536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'T2'!$C$8:$C$24</c:f>
              <c:numCache>
                <c:formatCode>General</c:formatCode>
                <c:ptCount val="17"/>
                <c:pt idx="1">
                  <c:v>12.593</c:v>
                </c:pt>
                <c:pt idx="2">
                  <c:v>12.57</c:v>
                </c:pt>
                <c:pt idx="3">
                  <c:v>12.555</c:v>
                </c:pt>
                <c:pt idx="4">
                  <c:v>12.558</c:v>
                </c:pt>
                <c:pt idx="5" formatCode="0.0000">
                  <c:v>12.534</c:v>
                </c:pt>
                <c:pt idx="6">
                  <c:v>12.502</c:v>
                </c:pt>
                <c:pt idx="7">
                  <c:v>12.487</c:v>
                </c:pt>
                <c:pt idx="8">
                  <c:v>12.463</c:v>
                </c:pt>
                <c:pt idx="9" formatCode="0.0000">
                  <c:v>12.432</c:v>
                </c:pt>
                <c:pt idx="10" formatCode="0.0000">
                  <c:v>12.406</c:v>
                </c:pt>
                <c:pt idx="11" formatCode="0.0000">
                  <c:v>12.36</c:v>
                </c:pt>
                <c:pt idx="12" formatCode="0.0000">
                  <c:v>12.307</c:v>
                </c:pt>
                <c:pt idx="13" formatCode="0.0000">
                  <c:v>12.255</c:v>
                </c:pt>
                <c:pt idx="14" formatCode="0.0000">
                  <c:v>12.145</c:v>
                </c:pt>
                <c:pt idx="15" formatCode="0.0000">
                  <c:v>12.052</c:v>
                </c:pt>
              </c:numCache>
            </c:numRef>
          </c:xVal>
          <c:yVal>
            <c:numRef>
              <c:f>'T2'!$A$8:$A$24</c:f>
              <c:numCache>
                <c:formatCode>0.000</c:formatCode>
                <c:ptCount val="17"/>
                <c:pt idx="1">
                  <c:v>-0.425</c:v>
                </c:pt>
                <c:pt idx="2">
                  <c:v>-0.5</c:v>
                </c:pt>
                <c:pt idx="3">
                  <c:v>-0.525</c:v>
                </c:pt>
                <c:pt idx="4">
                  <c:v>-0.6</c:v>
                </c:pt>
                <c:pt idx="5">
                  <c:v>-0.725</c:v>
                </c:pt>
                <c:pt idx="6">
                  <c:v>-0.925</c:v>
                </c:pt>
                <c:pt idx="7">
                  <c:v>-1.0</c:v>
                </c:pt>
                <c:pt idx="8">
                  <c:v>-1.1</c:v>
                </c:pt>
                <c:pt idx="9">
                  <c:v>-1.2</c:v>
                </c:pt>
                <c:pt idx="10">
                  <c:v>-1.35</c:v>
                </c:pt>
                <c:pt idx="11">
                  <c:v>-1.55</c:v>
                </c:pt>
                <c:pt idx="12">
                  <c:v>-1.675</c:v>
                </c:pt>
                <c:pt idx="13">
                  <c:v>-1.85</c:v>
                </c:pt>
                <c:pt idx="14">
                  <c:v>-1.95</c:v>
                </c:pt>
                <c:pt idx="15">
                  <c:v>-2.18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77224"/>
        <c:axId val="-2120545144"/>
      </c:scatterChart>
      <c:valAx>
        <c:axId val="-212087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909028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545144"/>
        <c:crosses val="autoZero"/>
        <c:crossBetween val="midCat"/>
      </c:valAx>
      <c:valAx>
        <c:axId val="-212054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562571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877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'T4'!$G$8:$G$20</c:f>
              <c:numCache>
                <c:formatCode>0.00</c:formatCode>
                <c:ptCount val="13"/>
                <c:pt idx="1">
                  <c:v>1.390888840994037</c:v>
                </c:pt>
                <c:pt idx="2">
                  <c:v>2.839758859268542</c:v>
                </c:pt>
                <c:pt idx="3">
                  <c:v>3.637865225267234</c:v>
                </c:pt>
                <c:pt idx="4">
                  <c:v>4.742935578188479</c:v>
                </c:pt>
                <c:pt idx="5">
                  <c:v>5.712941776863801</c:v>
                </c:pt>
                <c:pt idx="6">
                  <c:v>7.309154508861155</c:v>
                </c:pt>
                <c:pt idx="7">
                  <c:v>8.966760038243037</c:v>
                </c:pt>
                <c:pt idx="8">
                  <c:v>10.98044379245506</c:v>
                </c:pt>
                <c:pt idx="9">
                  <c:v>12.5152637270679</c:v>
                </c:pt>
                <c:pt idx="10">
                  <c:v>14.01324798325004</c:v>
                </c:pt>
                <c:pt idx="11">
                  <c:v>15.76908198844714</c:v>
                </c:pt>
                <c:pt idx="12">
                  <c:v>17.85643709952063</c:v>
                </c:pt>
              </c:numCache>
            </c:numRef>
          </c:xVal>
          <c:yVal>
            <c:numRef>
              <c:f>'T4'!$B$8:$B$20</c:f>
              <c:numCache>
                <c:formatCode>0.0000</c:formatCode>
                <c:ptCount val="13"/>
                <c:pt idx="1">
                  <c:v>3.225806451612903</c:v>
                </c:pt>
                <c:pt idx="2">
                  <c:v>2.222222222222222</c:v>
                </c:pt>
                <c:pt idx="3">
                  <c:v>1.904761904761905</c:v>
                </c:pt>
                <c:pt idx="4">
                  <c:v>1.290322580645161</c:v>
                </c:pt>
                <c:pt idx="5">
                  <c:v>1.052631578947368</c:v>
                </c:pt>
                <c:pt idx="6">
                  <c:v>0.8</c:v>
                </c:pt>
                <c:pt idx="7">
                  <c:v>0.714285714285714</c:v>
                </c:pt>
                <c:pt idx="8">
                  <c:v>0.588235294117647</c:v>
                </c:pt>
                <c:pt idx="9">
                  <c:v>0.533333333333333</c:v>
                </c:pt>
                <c:pt idx="10">
                  <c:v>0.533333333333333</c:v>
                </c:pt>
                <c:pt idx="11">
                  <c:v>0.481927710843373</c:v>
                </c:pt>
                <c:pt idx="12">
                  <c:v>0.459770114942529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'T4'!$G$17:$G$20</c:f>
              <c:numCache>
                <c:formatCode>0.00</c:formatCode>
                <c:ptCount val="4"/>
                <c:pt idx="0">
                  <c:v>12.5152637270679</c:v>
                </c:pt>
                <c:pt idx="1">
                  <c:v>14.01324798325004</c:v>
                </c:pt>
                <c:pt idx="2">
                  <c:v>15.76908198844714</c:v>
                </c:pt>
                <c:pt idx="3">
                  <c:v>17.85643709952063</c:v>
                </c:pt>
              </c:numCache>
            </c:numRef>
          </c:xVal>
          <c:yVal>
            <c:numRef>
              <c:f>'T4'!$B$17:$B$20</c:f>
              <c:numCache>
                <c:formatCode>0.0000</c:formatCode>
                <c:ptCount val="4"/>
                <c:pt idx="0">
                  <c:v>0.533333333333333</c:v>
                </c:pt>
                <c:pt idx="1">
                  <c:v>0.533333333333333</c:v>
                </c:pt>
                <c:pt idx="2">
                  <c:v>0.481927710843373</c:v>
                </c:pt>
                <c:pt idx="3">
                  <c:v>0.459770114942529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56680"/>
        <c:axId val="-2114928296"/>
      </c:scatterChart>
      <c:valAx>
        <c:axId val="-2099656680"/>
        <c:scaling>
          <c:orientation val="minMax"/>
          <c:max val="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4928296"/>
        <c:crosses val="autoZero"/>
        <c:crossBetween val="midCat"/>
      </c:valAx>
      <c:valAx>
        <c:axId val="-2114928296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56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'T4'!$D$9:$D$14</c:f>
              <c:numCache>
                <c:formatCode>0.0000</c:formatCode>
                <c:ptCount val="6"/>
                <c:pt idx="0">
                  <c:v>8.031000000000001</c:v>
                </c:pt>
                <c:pt idx="1">
                  <c:v>7.913000000000002</c:v>
                </c:pt>
                <c:pt idx="2">
                  <c:v>7.848000000000001</c:v>
                </c:pt>
                <c:pt idx="3">
                  <c:v>7.758000000000001</c:v>
                </c:pt>
                <c:pt idx="4">
                  <c:v>7.679</c:v>
                </c:pt>
                <c:pt idx="5">
                  <c:v>7.549000000000001</c:v>
                </c:pt>
              </c:numCache>
            </c:numRef>
          </c:xVal>
          <c:yVal>
            <c:numRef>
              <c:f>'T4'!$A$9:$A$14</c:f>
              <c:numCache>
                <c:formatCode>0.000</c:formatCode>
                <c:ptCount val="6"/>
                <c:pt idx="0">
                  <c:v>-0.31</c:v>
                </c:pt>
                <c:pt idx="1">
                  <c:v>-0.45</c:v>
                </c:pt>
                <c:pt idx="2">
                  <c:v>-0.525</c:v>
                </c:pt>
                <c:pt idx="3">
                  <c:v>-0.775</c:v>
                </c:pt>
                <c:pt idx="4">
                  <c:v>-0.95</c:v>
                </c:pt>
                <c:pt idx="5">
                  <c:v>-1.25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'T4'!$D$14:$D$20</c:f>
              <c:numCache>
                <c:formatCode>0.0000</c:formatCode>
                <c:ptCount val="7"/>
                <c:pt idx="0">
                  <c:v>7.549000000000001</c:v>
                </c:pt>
                <c:pt idx="1">
                  <c:v>7.414</c:v>
                </c:pt>
                <c:pt idx="2">
                  <c:v>7.250000000000002</c:v>
                </c:pt>
                <c:pt idx="3">
                  <c:v>7.125000000000002</c:v>
                </c:pt>
                <c:pt idx="4">
                  <c:v>7.003000000000002</c:v>
                </c:pt>
                <c:pt idx="5">
                  <c:v>6.860000000000001</c:v>
                </c:pt>
                <c:pt idx="6">
                  <c:v>6.689999999999999</c:v>
                </c:pt>
              </c:numCache>
            </c:numRef>
          </c:xVal>
          <c:yVal>
            <c:numRef>
              <c:f>'T4'!$A$14:$A$20</c:f>
              <c:numCache>
                <c:formatCode>0.000</c:formatCode>
                <c:ptCount val="7"/>
                <c:pt idx="0">
                  <c:v>-1.25</c:v>
                </c:pt>
                <c:pt idx="1">
                  <c:v>-1.4</c:v>
                </c:pt>
                <c:pt idx="2">
                  <c:v>-1.7</c:v>
                </c:pt>
                <c:pt idx="3">
                  <c:v>-1.875</c:v>
                </c:pt>
                <c:pt idx="4">
                  <c:v>-1.875</c:v>
                </c:pt>
                <c:pt idx="5">
                  <c:v>-2.075</c:v>
                </c:pt>
                <c:pt idx="6">
                  <c:v>-2.175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90840"/>
        <c:axId val="-2128562280"/>
      </c:scatterChart>
      <c:valAx>
        <c:axId val="-211839084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562280"/>
        <c:crosses val="autoZero"/>
        <c:crossBetween val="midCat"/>
      </c:valAx>
      <c:valAx>
        <c:axId val="-212856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390840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'T4'!$C$8:$C$20</c:f>
              <c:numCache>
                <c:formatCode>General</c:formatCode>
                <c:ptCount val="13"/>
                <c:pt idx="1">
                  <c:v>20.25</c:v>
                </c:pt>
                <c:pt idx="2">
                  <c:v>20.132</c:v>
                </c:pt>
                <c:pt idx="3">
                  <c:v>20.067</c:v>
                </c:pt>
                <c:pt idx="4">
                  <c:v>19.977</c:v>
                </c:pt>
                <c:pt idx="5" formatCode="0.0000">
                  <c:v>19.898</c:v>
                </c:pt>
                <c:pt idx="6">
                  <c:v>19.768</c:v>
                </c:pt>
                <c:pt idx="7">
                  <c:v>19.633</c:v>
                </c:pt>
                <c:pt idx="8">
                  <c:v>19.469</c:v>
                </c:pt>
                <c:pt idx="9" formatCode="0.0000">
                  <c:v>19.344</c:v>
                </c:pt>
                <c:pt idx="10" formatCode="0.0000">
                  <c:v>19.222</c:v>
                </c:pt>
                <c:pt idx="11" formatCode="0.0000">
                  <c:v>19.079</c:v>
                </c:pt>
                <c:pt idx="12">
                  <c:v>18.909</c:v>
                </c:pt>
              </c:numCache>
            </c:numRef>
          </c:xVal>
          <c:yVal>
            <c:numRef>
              <c:f>'T4'!$A$8:$A$20</c:f>
              <c:numCache>
                <c:formatCode>0.000</c:formatCode>
                <c:ptCount val="13"/>
                <c:pt idx="1">
                  <c:v>-0.31</c:v>
                </c:pt>
                <c:pt idx="2">
                  <c:v>-0.45</c:v>
                </c:pt>
                <c:pt idx="3">
                  <c:v>-0.525</c:v>
                </c:pt>
                <c:pt idx="4">
                  <c:v>-0.775</c:v>
                </c:pt>
                <c:pt idx="5">
                  <c:v>-0.95</c:v>
                </c:pt>
                <c:pt idx="6">
                  <c:v>-1.25</c:v>
                </c:pt>
                <c:pt idx="7">
                  <c:v>-1.4</c:v>
                </c:pt>
                <c:pt idx="8">
                  <c:v>-1.7</c:v>
                </c:pt>
                <c:pt idx="9">
                  <c:v>-1.875</c:v>
                </c:pt>
                <c:pt idx="10">
                  <c:v>-1.875</c:v>
                </c:pt>
                <c:pt idx="11">
                  <c:v>-2.075</c:v>
                </c:pt>
                <c:pt idx="12">
                  <c:v>-2.175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02520"/>
        <c:axId val="-2140202792"/>
      </c:scatterChart>
      <c:valAx>
        <c:axId val="-212740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02792"/>
        <c:crosses val="autoZero"/>
        <c:crossBetween val="midCat"/>
      </c:valAx>
      <c:valAx>
        <c:axId val="-214020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7402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T2b_LEAF!$D$9:$D$14</c:f>
              <c:numCache>
                <c:formatCode>0.0000</c:formatCode>
                <c:ptCount val="6"/>
                <c:pt idx="0">
                  <c:v>1.419</c:v>
                </c:pt>
                <c:pt idx="1">
                  <c:v>1.39</c:v>
                </c:pt>
                <c:pt idx="2">
                  <c:v>1.37</c:v>
                </c:pt>
                <c:pt idx="3">
                  <c:v>1.338</c:v>
                </c:pt>
                <c:pt idx="4">
                  <c:v>1.321</c:v>
                </c:pt>
                <c:pt idx="5">
                  <c:v>1.293</c:v>
                </c:pt>
              </c:numCache>
            </c:numRef>
          </c:xVal>
          <c:yVal>
            <c:numRef>
              <c:f>T2b_LEAF!$A$9:$A$14</c:f>
              <c:numCache>
                <c:formatCode>0.000</c:formatCode>
                <c:ptCount val="6"/>
                <c:pt idx="0">
                  <c:v>-0.35</c:v>
                </c:pt>
                <c:pt idx="1">
                  <c:v>-0.45</c:v>
                </c:pt>
                <c:pt idx="2">
                  <c:v>-0.725</c:v>
                </c:pt>
                <c:pt idx="3">
                  <c:v>-1.225</c:v>
                </c:pt>
                <c:pt idx="4">
                  <c:v>-1.45</c:v>
                </c:pt>
                <c:pt idx="5">
                  <c:v>-1.675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T2b_LEAF!$D$14:$D$21</c:f>
              <c:numCache>
                <c:formatCode>0.0000</c:formatCode>
                <c:ptCount val="8"/>
                <c:pt idx="0">
                  <c:v>1.293</c:v>
                </c:pt>
                <c:pt idx="1">
                  <c:v>1.262</c:v>
                </c:pt>
                <c:pt idx="2">
                  <c:v>-3.632</c:v>
                </c:pt>
                <c:pt idx="3">
                  <c:v>-3.632</c:v>
                </c:pt>
                <c:pt idx="4">
                  <c:v>-3.632</c:v>
                </c:pt>
                <c:pt idx="5">
                  <c:v>-3.632</c:v>
                </c:pt>
                <c:pt idx="6">
                  <c:v>-3.632</c:v>
                </c:pt>
                <c:pt idx="7">
                  <c:v>-3.632</c:v>
                </c:pt>
              </c:numCache>
            </c:numRef>
          </c:xVal>
          <c:yVal>
            <c:numRef>
              <c:f>T2b_LEAF!$A$14:$A$21</c:f>
              <c:numCache>
                <c:formatCode>0.000</c:formatCode>
                <c:ptCount val="8"/>
                <c:pt idx="0">
                  <c:v>-1.675</c:v>
                </c:pt>
                <c:pt idx="1">
                  <c:v>-1.925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54872"/>
        <c:axId val="-2071694936"/>
      </c:scatterChart>
      <c:valAx>
        <c:axId val="-207155487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94936"/>
        <c:crosses val="autoZero"/>
        <c:crossBetween val="midCat"/>
      </c:valAx>
      <c:valAx>
        <c:axId val="-207169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55487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T2b_LEAF!$C$8:$C$21</c:f>
              <c:numCache>
                <c:formatCode>General</c:formatCode>
                <c:ptCount val="14"/>
                <c:pt idx="1">
                  <c:v>5.051</c:v>
                </c:pt>
                <c:pt idx="2">
                  <c:v>5.022</c:v>
                </c:pt>
                <c:pt idx="3">
                  <c:v>5.002</c:v>
                </c:pt>
                <c:pt idx="4">
                  <c:v>4.97</c:v>
                </c:pt>
                <c:pt idx="5" formatCode="0.0000">
                  <c:v>4.953</c:v>
                </c:pt>
                <c:pt idx="6">
                  <c:v>4.925</c:v>
                </c:pt>
                <c:pt idx="7">
                  <c:v>4.894</c:v>
                </c:pt>
              </c:numCache>
            </c:numRef>
          </c:xVal>
          <c:yVal>
            <c:numRef>
              <c:f>T2b_LEAF!$A$8:$A$21</c:f>
              <c:numCache>
                <c:formatCode>0.000</c:formatCode>
                <c:ptCount val="14"/>
                <c:pt idx="1">
                  <c:v>-0.35</c:v>
                </c:pt>
                <c:pt idx="2">
                  <c:v>-0.45</c:v>
                </c:pt>
                <c:pt idx="3">
                  <c:v>-0.725</c:v>
                </c:pt>
                <c:pt idx="4">
                  <c:v>-1.225</c:v>
                </c:pt>
                <c:pt idx="5">
                  <c:v>-1.45</c:v>
                </c:pt>
                <c:pt idx="6">
                  <c:v>-1.675</c:v>
                </c:pt>
                <c:pt idx="7">
                  <c:v>-1.925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54824"/>
        <c:axId val="-2097416856"/>
      </c:scatterChart>
      <c:valAx>
        <c:axId val="-209785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416856"/>
        <c:crosses val="autoZero"/>
        <c:crossBetween val="midCat"/>
      </c:valAx>
      <c:valAx>
        <c:axId val="-209741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854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T3_LEAF!$G$8:$G$21</c:f>
              <c:numCache>
                <c:formatCode>0.00</c:formatCode>
                <c:ptCount val="14"/>
                <c:pt idx="1">
                  <c:v>3.714993342677701</c:v>
                </c:pt>
                <c:pt idx="2">
                  <c:v>4.356465738795805</c:v>
                </c:pt>
                <c:pt idx="3">
                  <c:v>4.805496416078441</c:v>
                </c:pt>
                <c:pt idx="4">
                  <c:v>7.435533240162556</c:v>
                </c:pt>
                <c:pt idx="5">
                  <c:v>8.526036313563238</c:v>
                </c:pt>
                <c:pt idx="6">
                  <c:v>10.38630626230564</c:v>
                </c:pt>
                <c:pt idx="7">
                  <c:v>12.82390136755431</c:v>
                </c:pt>
              </c:numCache>
            </c:numRef>
          </c:xVal>
          <c:yVal>
            <c:numRef>
              <c:f>T3_LEAF!$B$8:$B$21</c:f>
              <c:numCache>
                <c:formatCode>0.0000</c:formatCode>
                <c:ptCount val="14"/>
                <c:pt idx="1">
                  <c:v>2.105263157894737</c:v>
                </c:pt>
                <c:pt idx="2">
                  <c:v>1.25</c:v>
                </c:pt>
                <c:pt idx="3">
                  <c:v>1.081081081081081</c:v>
                </c:pt>
                <c:pt idx="4">
                  <c:v>0.784313725490196</c:v>
                </c:pt>
                <c:pt idx="5">
                  <c:v>0.714285714285714</c:v>
                </c:pt>
                <c:pt idx="6">
                  <c:v>0.588235294117647</c:v>
                </c:pt>
                <c:pt idx="7">
                  <c:v>0.54054054054054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T3_LEAF!$G$14:$G$21</c:f>
              <c:numCache>
                <c:formatCode>0.00</c:formatCode>
                <c:ptCount val="8"/>
                <c:pt idx="0">
                  <c:v>10.38630626230564</c:v>
                </c:pt>
                <c:pt idx="1">
                  <c:v>12.82390136755431</c:v>
                </c:pt>
              </c:numCache>
            </c:numRef>
          </c:xVal>
          <c:yVal>
            <c:numRef>
              <c:f>T3_LEAF!$B$14:$B$21</c:f>
              <c:numCache>
                <c:formatCode>0.0000</c:formatCode>
                <c:ptCount val="8"/>
                <c:pt idx="0">
                  <c:v>0.588235294117647</c:v>
                </c:pt>
                <c:pt idx="1">
                  <c:v>0.54054054054054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00632"/>
        <c:axId val="-2116995880"/>
      </c:scatterChart>
      <c:valAx>
        <c:axId val="-2097600632"/>
        <c:scaling>
          <c:orientation val="minMax"/>
          <c:max val="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995880"/>
        <c:crosses val="autoZero"/>
        <c:crossBetween val="midCat"/>
      </c:valAx>
      <c:valAx>
        <c:axId val="-2116995880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Y (MPa-1)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600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T3_LEAF!$D$9:$D$14</c:f>
              <c:numCache>
                <c:formatCode>0.0000</c:formatCode>
                <c:ptCount val="6"/>
                <c:pt idx="0">
                  <c:v>1.501</c:v>
                </c:pt>
                <c:pt idx="1">
                  <c:v>1.491</c:v>
                </c:pt>
                <c:pt idx="2">
                  <c:v>1.484</c:v>
                </c:pt>
                <c:pt idx="3">
                  <c:v>1.443</c:v>
                </c:pt>
                <c:pt idx="4">
                  <c:v>1.426</c:v>
                </c:pt>
                <c:pt idx="5">
                  <c:v>1.397</c:v>
                </c:pt>
              </c:numCache>
            </c:numRef>
          </c:xVal>
          <c:yVal>
            <c:numRef>
              <c:f>T3_LEAF!$A$9:$A$14</c:f>
              <c:numCache>
                <c:formatCode>0.000</c:formatCode>
                <c:ptCount val="6"/>
                <c:pt idx="0">
                  <c:v>-0.475</c:v>
                </c:pt>
                <c:pt idx="1">
                  <c:v>-0.8</c:v>
                </c:pt>
                <c:pt idx="2">
                  <c:v>-0.925</c:v>
                </c:pt>
                <c:pt idx="3">
                  <c:v>-1.275</c:v>
                </c:pt>
                <c:pt idx="4">
                  <c:v>-1.4</c:v>
                </c:pt>
                <c:pt idx="5">
                  <c:v>-1.7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T3_LEAF!$D$14:$D$21</c:f>
              <c:numCache>
                <c:formatCode>0.0000</c:formatCode>
                <c:ptCount val="8"/>
                <c:pt idx="0">
                  <c:v>1.397</c:v>
                </c:pt>
                <c:pt idx="1">
                  <c:v>1.359</c:v>
                </c:pt>
                <c:pt idx="2">
                  <c:v>-3.766</c:v>
                </c:pt>
                <c:pt idx="3">
                  <c:v>-3.766</c:v>
                </c:pt>
                <c:pt idx="4">
                  <c:v>-3.766</c:v>
                </c:pt>
                <c:pt idx="5">
                  <c:v>-3.766</c:v>
                </c:pt>
                <c:pt idx="6">
                  <c:v>-3.766</c:v>
                </c:pt>
                <c:pt idx="7">
                  <c:v>-3.766</c:v>
                </c:pt>
              </c:numCache>
            </c:numRef>
          </c:xVal>
          <c:yVal>
            <c:numRef>
              <c:f>T3_LEAF!$A$14:$A$21</c:f>
              <c:numCache>
                <c:formatCode>0.000</c:formatCode>
                <c:ptCount val="8"/>
                <c:pt idx="0">
                  <c:v>-1.7</c:v>
                </c:pt>
                <c:pt idx="1">
                  <c:v>-1.85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22920"/>
        <c:axId val="-2097332168"/>
      </c:scatterChart>
      <c:valAx>
        <c:axId val="-209742292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332168"/>
        <c:crosses val="autoZero"/>
        <c:crossBetween val="midCat"/>
      </c:valAx>
      <c:valAx>
        <c:axId val="-209733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422920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T3_LEAF!$C$8:$C$21</c:f>
              <c:numCache>
                <c:formatCode>General</c:formatCode>
                <c:ptCount val="14"/>
                <c:pt idx="1">
                  <c:v>5.267</c:v>
                </c:pt>
                <c:pt idx="2">
                  <c:v>5.257</c:v>
                </c:pt>
                <c:pt idx="3">
                  <c:v>5.25</c:v>
                </c:pt>
                <c:pt idx="4">
                  <c:v>5.209</c:v>
                </c:pt>
                <c:pt idx="5" formatCode="0.0000">
                  <c:v>5.192</c:v>
                </c:pt>
                <c:pt idx="6">
                  <c:v>5.163</c:v>
                </c:pt>
                <c:pt idx="7">
                  <c:v>5.125</c:v>
                </c:pt>
              </c:numCache>
            </c:numRef>
          </c:xVal>
          <c:yVal>
            <c:numRef>
              <c:f>T3_LEAF!$A$8:$A$21</c:f>
              <c:numCache>
                <c:formatCode>0.000</c:formatCode>
                <c:ptCount val="14"/>
                <c:pt idx="1">
                  <c:v>-0.475</c:v>
                </c:pt>
                <c:pt idx="2">
                  <c:v>-0.8</c:v>
                </c:pt>
                <c:pt idx="3">
                  <c:v>-0.925</c:v>
                </c:pt>
                <c:pt idx="4">
                  <c:v>-1.275</c:v>
                </c:pt>
                <c:pt idx="5">
                  <c:v>-1.4</c:v>
                </c:pt>
                <c:pt idx="6">
                  <c:v>-1.7</c:v>
                </c:pt>
                <c:pt idx="7">
                  <c:v>-1.85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67320"/>
        <c:axId val="-2140183800"/>
      </c:scatterChart>
      <c:valAx>
        <c:axId val="-21029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183800"/>
        <c:crosses val="autoZero"/>
        <c:crossBetween val="midCat"/>
      </c:valAx>
      <c:valAx>
        <c:axId val="-214018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967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T4_LEAF!$G$8:$G$21</c:f>
              <c:numCache>
                <c:formatCode>0.00</c:formatCode>
                <c:ptCount val="14"/>
                <c:pt idx="1">
                  <c:v>2.411585600180359</c:v>
                </c:pt>
                <c:pt idx="2">
                  <c:v>3.215885718860235</c:v>
                </c:pt>
                <c:pt idx="3">
                  <c:v>4.645752596513262</c:v>
                </c:pt>
                <c:pt idx="4">
                  <c:v>5.092585995779828</c:v>
                </c:pt>
                <c:pt idx="5">
                  <c:v>7.237386312259389</c:v>
                </c:pt>
                <c:pt idx="6">
                  <c:v>8.756619869765685</c:v>
                </c:pt>
                <c:pt idx="7">
                  <c:v>10.27585342727207</c:v>
                </c:pt>
              </c:numCache>
            </c:numRef>
          </c:xVal>
          <c:yVal>
            <c:numRef>
              <c:f>T4_LEAF!$B$8:$B$21</c:f>
              <c:numCache>
                <c:formatCode>0.0000</c:formatCode>
                <c:ptCount val="14"/>
                <c:pt idx="1">
                  <c:v>2.666666666666666</c:v>
                </c:pt>
                <c:pt idx="2">
                  <c:v>1.290322580645161</c:v>
                </c:pt>
                <c:pt idx="3">
                  <c:v>0.975609756097561</c:v>
                </c:pt>
                <c:pt idx="4">
                  <c:v>0.833333333333333</c:v>
                </c:pt>
                <c:pt idx="5">
                  <c:v>0.655737704918033</c:v>
                </c:pt>
                <c:pt idx="6">
                  <c:v>0.555555555555556</c:v>
                </c:pt>
                <c:pt idx="7">
                  <c:v>0.519480519480519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.0"/>
            <c:backward val="10.0"/>
            <c:dispRSqr val="1"/>
            <c:dispEq val="1"/>
            <c:trendlineLbl>
              <c:layout>
                <c:manualLayout>
                  <c:x val="0.122284288454974"/>
                  <c:y val="-0.283282834590599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T4_LEAF!$G$14:$G$21</c:f>
              <c:numCache>
                <c:formatCode>0.00</c:formatCode>
                <c:ptCount val="8"/>
                <c:pt idx="0">
                  <c:v>8.756619869765685</c:v>
                </c:pt>
                <c:pt idx="1">
                  <c:v>10.27585342727207</c:v>
                </c:pt>
              </c:numCache>
            </c:numRef>
          </c:xVal>
          <c:yVal>
            <c:numRef>
              <c:f>T4_LEAF!$B$14:$B$21</c:f>
              <c:numCache>
                <c:formatCode>0.0000</c:formatCode>
                <c:ptCount val="8"/>
                <c:pt idx="0">
                  <c:v>0.555555555555556</c:v>
                </c:pt>
                <c:pt idx="1">
                  <c:v>0.519480519480519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73160"/>
        <c:axId val="-2116233800"/>
      </c:scatterChart>
      <c:valAx>
        <c:axId val="-2140173160"/>
        <c:scaling>
          <c:orientation val="minMax"/>
          <c:max val="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233800"/>
        <c:crosses val="autoZero"/>
        <c:crossBetween val="midCat"/>
      </c:valAx>
      <c:valAx>
        <c:axId val="-2116233800"/>
        <c:scaling>
          <c:orientation val="minMax"/>
          <c:max val="3.0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0" i="0" u="none" strike="noStrike" baseline="0"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173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07119403308"/>
          <c:y val="0.19444503051767"/>
          <c:w val="0.735065867321768"/>
          <c:h val="0.709878682842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T4_LEAF!$D$9:$D$14</c:f>
              <c:numCache>
                <c:formatCode>0.0000</c:formatCode>
                <c:ptCount val="6"/>
                <c:pt idx="0">
                  <c:v>1.092</c:v>
                </c:pt>
                <c:pt idx="1">
                  <c:v>1.083</c:v>
                </c:pt>
                <c:pt idx="2">
                  <c:v>1.066999999999999</c:v>
                </c:pt>
                <c:pt idx="3">
                  <c:v>1.062</c:v>
                </c:pt>
                <c:pt idx="4">
                  <c:v>1.038</c:v>
                </c:pt>
                <c:pt idx="5">
                  <c:v>1.021</c:v>
                </c:pt>
              </c:numCache>
            </c:numRef>
          </c:xVal>
          <c:yVal>
            <c:numRef>
              <c:f>T4_LEAF!$A$9:$A$14</c:f>
              <c:numCache>
                <c:formatCode>0.000</c:formatCode>
                <c:ptCount val="6"/>
                <c:pt idx="0">
                  <c:v>-0.375</c:v>
                </c:pt>
                <c:pt idx="1">
                  <c:v>-0.775</c:v>
                </c:pt>
                <c:pt idx="2">
                  <c:v>-1.025</c:v>
                </c:pt>
                <c:pt idx="3">
                  <c:v>-1.2</c:v>
                </c:pt>
                <c:pt idx="4">
                  <c:v>-1.525</c:v>
                </c:pt>
                <c:pt idx="5">
                  <c:v>-1.8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T4_LEAF!$D$14:$D$21</c:f>
              <c:numCache>
                <c:formatCode>0.0000</c:formatCode>
                <c:ptCount val="8"/>
                <c:pt idx="0">
                  <c:v>1.021</c:v>
                </c:pt>
                <c:pt idx="1">
                  <c:v>1.004</c:v>
                </c:pt>
                <c:pt idx="2">
                  <c:v>-3.203</c:v>
                </c:pt>
                <c:pt idx="3">
                  <c:v>-3.203</c:v>
                </c:pt>
                <c:pt idx="4">
                  <c:v>-3.203</c:v>
                </c:pt>
                <c:pt idx="5">
                  <c:v>-3.203</c:v>
                </c:pt>
                <c:pt idx="6">
                  <c:v>-3.203</c:v>
                </c:pt>
                <c:pt idx="7">
                  <c:v>-3.203</c:v>
                </c:pt>
              </c:numCache>
            </c:numRef>
          </c:xVal>
          <c:yVal>
            <c:numRef>
              <c:f>T4_LEAF!$A$14:$A$21</c:f>
              <c:numCache>
                <c:formatCode>0.000</c:formatCode>
                <c:ptCount val="8"/>
                <c:pt idx="0">
                  <c:v>-1.8</c:v>
                </c:pt>
                <c:pt idx="1">
                  <c:v>-1.925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02952"/>
        <c:axId val="-2103760760"/>
      </c:scatterChart>
      <c:valAx>
        <c:axId val="-210350295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6"/>
              <c:y val="0.033950595777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0760"/>
        <c:crosses val="autoZero"/>
        <c:crossBetween val="midCat"/>
      </c:valAx>
      <c:valAx>
        <c:axId val="-210376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5"/>
              <c:y val="0.308642951710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0295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rPr>
              <a:t>Y</a:t>
            </a: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47419073"/>
          <c:y val="0.06542082239720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7990343995172"/>
          <c:y val="0.136514983351831"/>
          <c:w val="0.845503922751961"/>
          <c:h val="0.682574916759156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T4_LEAF!$C$8:$C$21</c:f>
              <c:numCache>
                <c:formatCode>General</c:formatCode>
                <c:ptCount val="14"/>
                <c:pt idx="1">
                  <c:v>4.295</c:v>
                </c:pt>
                <c:pt idx="2">
                  <c:v>4.286</c:v>
                </c:pt>
                <c:pt idx="3">
                  <c:v>4.27</c:v>
                </c:pt>
                <c:pt idx="4">
                  <c:v>4.265</c:v>
                </c:pt>
                <c:pt idx="5" formatCode="0.0000">
                  <c:v>4.241</c:v>
                </c:pt>
                <c:pt idx="6">
                  <c:v>4.224</c:v>
                </c:pt>
                <c:pt idx="7">
                  <c:v>4.207</c:v>
                </c:pt>
              </c:numCache>
            </c:numRef>
          </c:xVal>
          <c:yVal>
            <c:numRef>
              <c:f>T4_LEAF!$A$8:$A$21</c:f>
              <c:numCache>
                <c:formatCode>0.000</c:formatCode>
                <c:ptCount val="14"/>
                <c:pt idx="1">
                  <c:v>-0.375</c:v>
                </c:pt>
                <c:pt idx="2">
                  <c:v>-0.775</c:v>
                </c:pt>
                <c:pt idx="3">
                  <c:v>-1.025</c:v>
                </c:pt>
                <c:pt idx="4">
                  <c:v>-1.2</c:v>
                </c:pt>
                <c:pt idx="5">
                  <c:v>-1.525</c:v>
                </c:pt>
                <c:pt idx="6">
                  <c:v>-1.8</c:v>
                </c:pt>
                <c:pt idx="7">
                  <c:v>-1.925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95608"/>
        <c:axId val="2139933048"/>
      </c:scatterChart>
      <c:valAx>
        <c:axId val="-21040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"/>
              <c:y val="0.897198950131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933048"/>
        <c:crosses val="autoZero"/>
        <c:crossBetween val="midCat"/>
      </c:valAx>
      <c:valAx>
        <c:axId val="213993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1/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rPr>
                  <a:t>Y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(MPa</a:t>
                </a:r>
                <a:r>
                  <a:rPr lang="mr-IN" sz="1200" b="1" i="0" u="none" strike="noStrike" baseline="30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-1</a:t>
                </a:r>
                <a:r>
                  <a:rPr lang="mr-IN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"/>
              <c:y val="0.239876115485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095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26</xdr:row>
      <xdr:rowOff>0</xdr:rowOff>
    </xdr:from>
    <xdr:to>
      <xdr:col>12</xdr:col>
      <xdr:colOff>50800</xdr:colOff>
      <xdr:row>42</xdr:row>
      <xdr:rowOff>12700</xdr:rowOff>
    </xdr:to>
    <xdr:graphicFrame macro="">
      <xdr:nvGraphicFramePr>
        <xdr:cNvPr id="28677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25</xdr:row>
      <xdr:rowOff>177800</xdr:rowOff>
    </xdr:from>
    <xdr:to>
      <xdr:col>5</xdr:col>
      <xdr:colOff>317500</xdr:colOff>
      <xdr:row>42</xdr:row>
      <xdr:rowOff>25400</xdr:rowOff>
    </xdr:to>
    <xdr:graphicFrame macro="">
      <xdr:nvGraphicFramePr>
        <xdr:cNvPr id="28677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114300</xdr:rowOff>
    </xdr:from>
    <xdr:to>
      <xdr:col>6</xdr:col>
      <xdr:colOff>101600</xdr:colOff>
      <xdr:row>41</xdr:row>
      <xdr:rowOff>127000</xdr:rowOff>
    </xdr:to>
    <xdr:graphicFrame macro="">
      <xdr:nvGraphicFramePr>
        <xdr:cNvPr id="28678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25</xdr:row>
      <xdr:rowOff>0</xdr:rowOff>
    </xdr:from>
    <xdr:to>
      <xdr:col>12</xdr:col>
      <xdr:colOff>342900</xdr:colOff>
      <xdr:row>41</xdr:row>
      <xdr:rowOff>12700</xdr:rowOff>
    </xdr:to>
    <xdr:graphicFrame macro="">
      <xdr:nvGraphicFramePr>
        <xdr:cNvPr id="2779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24</xdr:row>
      <xdr:rowOff>177800</xdr:rowOff>
    </xdr:from>
    <xdr:to>
      <xdr:col>5</xdr:col>
      <xdr:colOff>317500</xdr:colOff>
      <xdr:row>41</xdr:row>
      <xdr:rowOff>25400</xdr:rowOff>
    </xdr:to>
    <xdr:graphicFrame macro="">
      <xdr:nvGraphicFramePr>
        <xdr:cNvPr id="277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26</xdr:row>
      <xdr:rowOff>50800</xdr:rowOff>
    </xdr:from>
    <xdr:to>
      <xdr:col>6</xdr:col>
      <xdr:colOff>609600</xdr:colOff>
      <xdr:row>42</xdr:row>
      <xdr:rowOff>63500</xdr:rowOff>
    </xdr:to>
    <xdr:graphicFrame macro="">
      <xdr:nvGraphicFramePr>
        <xdr:cNvPr id="2779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26</xdr:row>
      <xdr:rowOff>0</xdr:rowOff>
    </xdr:from>
    <xdr:to>
      <xdr:col>12</xdr:col>
      <xdr:colOff>50800</xdr:colOff>
      <xdr:row>42</xdr:row>
      <xdr:rowOff>12700</xdr:rowOff>
    </xdr:to>
    <xdr:graphicFrame macro="">
      <xdr:nvGraphicFramePr>
        <xdr:cNvPr id="28473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25</xdr:row>
      <xdr:rowOff>177800</xdr:rowOff>
    </xdr:from>
    <xdr:to>
      <xdr:col>5</xdr:col>
      <xdr:colOff>317500</xdr:colOff>
      <xdr:row>42</xdr:row>
      <xdr:rowOff>25400</xdr:rowOff>
    </xdr:to>
    <xdr:graphicFrame macro="">
      <xdr:nvGraphicFramePr>
        <xdr:cNvPr id="2847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114300</xdr:rowOff>
    </xdr:from>
    <xdr:to>
      <xdr:col>6</xdr:col>
      <xdr:colOff>101600</xdr:colOff>
      <xdr:row>41</xdr:row>
      <xdr:rowOff>127000</xdr:rowOff>
    </xdr:to>
    <xdr:graphicFrame macro="">
      <xdr:nvGraphicFramePr>
        <xdr:cNvPr id="28473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26</xdr:row>
      <xdr:rowOff>0</xdr:rowOff>
    </xdr:from>
    <xdr:to>
      <xdr:col>12</xdr:col>
      <xdr:colOff>50800</xdr:colOff>
      <xdr:row>42</xdr:row>
      <xdr:rowOff>12700</xdr:rowOff>
    </xdr:to>
    <xdr:graphicFrame macro="">
      <xdr:nvGraphicFramePr>
        <xdr:cNvPr id="28575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25</xdr:row>
      <xdr:rowOff>177800</xdr:rowOff>
    </xdr:from>
    <xdr:to>
      <xdr:col>5</xdr:col>
      <xdr:colOff>317500</xdr:colOff>
      <xdr:row>42</xdr:row>
      <xdr:rowOff>25400</xdr:rowOff>
    </xdr:to>
    <xdr:graphicFrame macro="">
      <xdr:nvGraphicFramePr>
        <xdr:cNvPr id="2857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114300</xdr:rowOff>
    </xdr:from>
    <xdr:to>
      <xdr:col>6</xdr:col>
      <xdr:colOff>101600</xdr:colOff>
      <xdr:row>41</xdr:row>
      <xdr:rowOff>127000</xdr:rowOff>
    </xdr:to>
    <xdr:graphicFrame macro="">
      <xdr:nvGraphicFramePr>
        <xdr:cNvPr id="28575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27</xdr:row>
      <xdr:rowOff>0</xdr:rowOff>
    </xdr:from>
    <xdr:to>
      <xdr:col>12</xdr:col>
      <xdr:colOff>50800</xdr:colOff>
      <xdr:row>43</xdr:row>
      <xdr:rowOff>12700</xdr:rowOff>
    </xdr:to>
    <xdr:graphicFrame macro="">
      <xdr:nvGraphicFramePr>
        <xdr:cNvPr id="1755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26</xdr:row>
      <xdr:rowOff>177800</xdr:rowOff>
    </xdr:from>
    <xdr:to>
      <xdr:col>5</xdr:col>
      <xdr:colOff>317500</xdr:colOff>
      <xdr:row>43</xdr:row>
      <xdr:rowOff>25400</xdr:rowOff>
    </xdr:to>
    <xdr:graphicFrame macro="">
      <xdr:nvGraphicFramePr>
        <xdr:cNvPr id="175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6</xdr:col>
      <xdr:colOff>101600</xdr:colOff>
      <xdr:row>42</xdr:row>
      <xdr:rowOff>127000</xdr:rowOff>
    </xdr:to>
    <xdr:graphicFrame macro="">
      <xdr:nvGraphicFramePr>
        <xdr:cNvPr id="1755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0.86856</cdr:y>
    </cdr:from>
    <cdr:to>
      <cdr:x>0.92423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12700</xdr:rowOff>
    </xdr:from>
    <xdr:to>
      <xdr:col>11</xdr:col>
      <xdr:colOff>1193800</xdr:colOff>
      <xdr:row>46</xdr:row>
      <xdr:rowOff>25400</xdr:rowOff>
    </xdr:to>
    <xdr:graphicFrame macro="">
      <xdr:nvGraphicFramePr>
        <xdr:cNvPr id="118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28</xdr:row>
      <xdr:rowOff>177800</xdr:rowOff>
    </xdr:from>
    <xdr:to>
      <xdr:col>5</xdr:col>
      <xdr:colOff>317500</xdr:colOff>
      <xdr:row>45</xdr:row>
      <xdr:rowOff>25400</xdr:rowOff>
    </xdr:to>
    <xdr:graphicFrame macro="">
      <xdr:nvGraphicFramePr>
        <xdr:cNvPr id="1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29</xdr:row>
      <xdr:rowOff>0</xdr:rowOff>
    </xdr:from>
    <xdr:to>
      <xdr:col>6</xdr:col>
      <xdr:colOff>279400</xdr:colOff>
      <xdr:row>51</xdr:row>
      <xdr:rowOff>12700</xdr:rowOff>
    </xdr:to>
    <xdr:graphicFrame macro="">
      <xdr:nvGraphicFramePr>
        <xdr:cNvPr id="118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A7" sqref="A7:G15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2.5609999999999999</v>
      </c>
      <c r="C3" s="3"/>
      <c r="D3" t="s">
        <v>43</v>
      </c>
      <c r="E3" s="53">
        <v>45</v>
      </c>
    </row>
    <row r="4" spans="1:20">
      <c r="A4" s="3" t="s">
        <v>59</v>
      </c>
      <c r="B4" s="53">
        <v>1.071</v>
      </c>
      <c r="C4" s="3"/>
    </row>
    <row r="5" spans="1:20">
      <c r="A5" s="22"/>
      <c r="B5" s="23"/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0" t="s">
        <v>65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B25/B4</f>
        <v>1.3422491884474272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-1/I25</f>
        <v>-1.0432450556333821</v>
      </c>
      <c r="M8" t="s">
        <v>13</v>
      </c>
      <c r="O8" s="3"/>
    </row>
    <row r="9" spans="1:20">
      <c r="A9" s="42">
        <v>-0.35</v>
      </c>
      <c r="B9" s="6">
        <f t="shared" ref="B9:B21" si="0">-1/A9</f>
        <v>2.8571428571428572</v>
      </c>
      <c r="C9" s="47">
        <v>5.0510000000000002</v>
      </c>
      <c r="D9" s="7">
        <f>C9-$B$3-$B$4</f>
        <v>1.4190000000000003</v>
      </c>
      <c r="E9" s="6">
        <f>(D9/$B$25)</f>
        <v>0.98709686948765119</v>
      </c>
      <c r="F9" s="9">
        <f>100*E9</f>
        <v>98.709686948765125</v>
      </c>
      <c r="G9" s="9">
        <f t="shared" ref="G9:G15" si="1">100-F9</f>
        <v>1.2903130512348753</v>
      </c>
      <c r="H9" s="10">
        <f t="shared" ref="H9:H21" si="2">-1/($I$25+$I$24*G9)</f>
        <v>-1.0963051823416445</v>
      </c>
      <c r="I9" s="10">
        <f t="shared" ref="I9:I21" si="3">A9-H9</f>
        <v>0.74630518234164456</v>
      </c>
      <c r="K9" s="71" t="s">
        <v>60</v>
      </c>
      <c r="L9" s="72">
        <f>H14</f>
        <v>-1.675</v>
      </c>
      <c r="M9" t="s">
        <v>6</v>
      </c>
      <c r="O9" s="3"/>
    </row>
    <row r="10" spans="1:20" ht="15" thickBot="1">
      <c r="A10" s="42">
        <v>-0.45</v>
      </c>
      <c r="B10" s="6">
        <f t="shared" si="0"/>
        <v>2.2222222222222223</v>
      </c>
      <c r="C10" s="48">
        <v>5.0220000000000002</v>
      </c>
      <c r="D10" s="7">
        <f t="shared" ref="D10:D21" si="4">C10-$B$3-$B$4</f>
        <v>1.3900000000000003</v>
      </c>
      <c r="E10" s="6">
        <f t="shared" ref="E10:E21" si="5">(D10/$B$25)</f>
        <v>0.96692364241566964</v>
      </c>
      <c r="F10" s="9">
        <f t="shared" ref="F10:F21" si="6">100*E10</f>
        <v>96.692364241566963</v>
      </c>
      <c r="G10" s="9">
        <f t="shared" si="1"/>
        <v>3.3076357584330367</v>
      </c>
      <c r="H10" s="10">
        <f t="shared" si="2"/>
        <v>-1.1910113196306169</v>
      </c>
      <c r="I10" s="10">
        <f t="shared" si="3"/>
        <v>0.74101131963061695</v>
      </c>
      <c r="K10" s="73" t="s">
        <v>68</v>
      </c>
      <c r="L10" s="74">
        <f>F14</f>
        <v>89.944767600248952</v>
      </c>
      <c r="M10" t="s">
        <v>7</v>
      </c>
      <c r="O10" s="3"/>
    </row>
    <row r="11" spans="1:20" ht="16.5" customHeight="1" thickBot="1">
      <c r="A11" s="43">
        <v>-0.72499999999999998</v>
      </c>
      <c r="B11" s="6">
        <f t="shared" si="0"/>
        <v>1.3793103448275863</v>
      </c>
      <c r="C11" s="47">
        <v>5.0019999999999998</v>
      </c>
      <c r="D11" s="7">
        <f t="shared" si="4"/>
        <v>1.3699999999999999</v>
      </c>
      <c r="E11" s="6">
        <f t="shared" si="5"/>
        <v>0.95301107202119928</v>
      </c>
      <c r="F11" s="9">
        <f t="shared" si="6"/>
        <v>95.301107202119923</v>
      </c>
      <c r="G11" s="9">
        <f t="shared" si="1"/>
        <v>4.6988927978800774</v>
      </c>
      <c r="H11" s="10">
        <f t="shared" si="2"/>
        <v>-1.2664634146341427</v>
      </c>
      <c r="I11" s="10">
        <f t="shared" si="3"/>
        <v>0.54146341463414271</v>
      </c>
      <c r="K11" s="75" t="s">
        <v>1</v>
      </c>
      <c r="L11" s="76">
        <f>STDEV(I9:I14)/STDEV(E9:E14)</f>
        <v>10.542114140903315</v>
      </c>
      <c r="M11" t="s">
        <v>9</v>
      </c>
      <c r="O11" s="6"/>
    </row>
    <row r="12" spans="1:20">
      <c r="A12" s="43">
        <v>-1.2250000000000001</v>
      </c>
      <c r="B12" s="6">
        <f t="shared" si="0"/>
        <v>0.81632653061224481</v>
      </c>
      <c r="C12" s="47">
        <v>4.97</v>
      </c>
      <c r="D12" s="7">
        <f t="shared" si="4"/>
        <v>1.3379999999999999</v>
      </c>
      <c r="E12" s="6">
        <f t="shared" si="5"/>
        <v>0.93075095939004715</v>
      </c>
      <c r="F12" s="9">
        <f t="shared" si="6"/>
        <v>93.075095939004711</v>
      </c>
      <c r="G12" s="9">
        <f t="shared" si="1"/>
        <v>6.9249040609952885</v>
      </c>
      <c r="H12" s="10">
        <f t="shared" si="2"/>
        <v>-1.4093144166372904</v>
      </c>
      <c r="I12" s="10">
        <f t="shared" si="3"/>
        <v>0.18431441663729031</v>
      </c>
      <c r="K12" s="71" t="s">
        <v>70</v>
      </c>
      <c r="L12" s="77">
        <f>STDEV(E9:E14)/STDEV(A9:A14)</f>
        <v>5.8988166067430244E-2</v>
      </c>
      <c r="M12" t="s">
        <v>10</v>
      </c>
      <c r="O12" s="3"/>
    </row>
    <row r="13" spans="1:20" ht="15" thickBot="1">
      <c r="A13" s="44">
        <v>-1.45</v>
      </c>
      <c r="B13" s="26">
        <f t="shared" si="0"/>
        <v>0.68965517241379315</v>
      </c>
      <c r="C13" s="49">
        <v>4.9530000000000003</v>
      </c>
      <c r="D13" s="27">
        <f t="shared" si="4"/>
        <v>1.3210000000000004</v>
      </c>
      <c r="E13" s="28">
        <f t="shared" si="5"/>
        <v>0.91892527455474793</v>
      </c>
      <c r="F13" s="29">
        <f t="shared" si="6"/>
        <v>91.892527455474792</v>
      </c>
      <c r="G13" s="29">
        <f t="shared" si="1"/>
        <v>8.1074725445252085</v>
      </c>
      <c r="H13" s="30">
        <f t="shared" si="2"/>
        <v>-1.4991469816272922</v>
      </c>
      <c r="I13" s="30">
        <f t="shared" si="3"/>
        <v>4.9146981627292252E-2</v>
      </c>
      <c r="K13" s="73" t="s">
        <v>0</v>
      </c>
      <c r="L13" s="74">
        <f>STDEV(E14:E21)/STDEV(A14:A21)</f>
        <v>8.9431214380047468</v>
      </c>
      <c r="M13" t="s">
        <v>11</v>
      </c>
      <c r="O13" s="3"/>
    </row>
    <row r="14" spans="1:20">
      <c r="A14" s="45">
        <v>-1.675</v>
      </c>
      <c r="B14" s="31">
        <f t="shared" si="0"/>
        <v>0.59701492537313428</v>
      </c>
      <c r="C14" s="50">
        <v>4.9249999999999998</v>
      </c>
      <c r="D14" s="32">
        <f t="shared" si="4"/>
        <v>1.2929999999999999</v>
      </c>
      <c r="E14" s="31">
        <f t="shared" si="5"/>
        <v>0.89944767600248954</v>
      </c>
      <c r="F14" s="33">
        <f t="shared" si="6"/>
        <v>89.944767600248952</v>
      </c>
      <c r="G14" s="33">
        <f t="shared" si="1"/>
        <v>10.055232399751048</v>
      </c>
      <c r="H14" s="34">
        <f t="shared" si="2"/>
        <v>-1.675</v>
      </c>
      <c r="I14" s="34">
        <f t="shared" si="3"/>
        <v>0</v>
      </c>
      <c r="J14" t="s">
        <v>72</v>
      </c>
      <c r="K14" s="78" t="s">
        <v>49</v>
      </c>
      <c r="L14" s="79">
        <f>L12*B25/18/(E3/10000)</f>
        <v>1.0468934828676921</v>
      </c>
    </row>
    <row r="15" spans="1:20">
      <c r="A15" s="43">
        <v>-1.925</v>
      </c>
      <c r="B15" s="6">
        <f t="shared" si="0"/>
        <v>0.51948051948051943</v>
      </c>
      <c r="C15" s="48">
        <v>4.8940000000000001</v>
      </c>
      <c r="D15" s="7">
        <f t="shared" si="4"/>
        <v>1.2620000000000002</v>
      </c>
      <c r="E15" s="6">
        <f t="shared" si="5"/>
        <v>0.87788319189106112</v>
      </c>
      <c r="F15" s="9">
        <f t="shared" si="6"/>
        <v>87.788319189106119</v>
      </c>
      <c r="G15" s="9">
        <f t="shared" si="1"/>
        <v>12.211680810893881</v>
      </c>
      <c r="H15" s="10">
        <f t="shared" si="2"/>
        <v>-1.9250000000000003</v>
      </c>
      <c r="I15" s="10">
        <f t="shared" si="3"/>
        <v>0</v>
      </c>
      <c r="K15" s="20"/>
      <c r="L15" s="21"/>
      <c r="O15" s="3"/>
    </row>
    <row r="16" spans="1:20">
      <c r="A16" s="46"/>
      <c r="B16" s="14" t="e">
        <f t="shared" si="0"/>
        <v>#DIV/0!</v>
      </c>
      <c r="C16" s="47"/>
      <c r="D16" s="7">
        <f t="shared" si="4"/>
        <v>-3.6319999999999997</v>
      </c>
      <c r="E16" s="6">
        <f t="shared" si="5"/>
        <v>-2.5265227836357633</v>
      </c>
      <c r="F16" s="9">
        <f t="shared" si="6"/>
        <v>-252.65227836357633</v>
      </c>
      <c r="G16" s="9"/>
      <c r="H16" s="10">
        <f t="shared" si="2"/>
        <v>-1.0432450556333821</v>
      </c>
      <c r="I16" s="10">
        <f t="shared" si="3"/>
        <v>1.0432450556333821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/>
      <c r="B17" s="24" t="e">
        <f t="shared" si="0"/>
        <v>#DIV/0!</v>
      </c>
      <c r="C17" s="51"/>
      <c r="D17" s="7">
        <f t="shared" si="4"/>
        <v>-3.6319999999999997</v>
      </c>
      <c r="E17" s="6">
        <f t="shared" si="5"/>
        <v>-2.5265227836357633</v>
      </c>
      <c r="F17" s="9">
        <f t="shared" si="6"/>
        <v>-252.65227836357633</v>
      </c>
      <c r="G17" s="9"/>
      <c r="H17" s="10">
        <f t="shared" si="2"/>
        <v>-1.0432450556333821</v>
      </c>
      <c r="I17" s="10">
        <f t="shared" si="3"/>
        <v>1.0432450556333821</v>
      </c>
      <c r="K17" s="20"/>
      <c r="L17" s="21"/>
    </row>
    <row r="18" spans="1:18">
      <c r="A18" s="43"/>
      <c r="B18" s="24" t="e">
        <f t="shared" si="0"/>
        <v>#DIV/0!</v>
      </c>
      <c r="C18" s="51"/>
      <c r="D18" s="7">
        <f t="shared" si="4"/>
        <v>-3.6319999999999997</v>
      </c>
      <c r="E18" s="6">
        <f t="shared" si="5"/>
        <v>-2.5265227836357633</v>
      </c>
      <c r="F18" s="9">
        <f t="shared" si="6"/>
        <v>-252.65227836357633</v>
      </c>
      <c r="G18" s="9"/>
      <c r="H18" s="10">
        <f t="shared" si="2"/>
        <v>-1.0432450556333821</v>
      </c>
      <c r="I18" s="10">
        <f t="shared" si="3"/>
        <v>1.0432450556333821</v>
      </c>
      <c r="K18" s="20"/>
      <c r="L18" s="21"/>
    </row>
    <row r="19" spans="1:18">
      <c r="A19" s="43"/>
      <c r="B19" s="24" t="e">
        <f t="shared" si="0"/>
        <v>#DIV/0!</v>
      </c>
      <c r="C19" s="51"/>
      <c r="D19" s="7">
        <f t="shared" si="4"/>
        <v>-3.6319999999999997</v>
      </c>
      <c r="E19" s="6">
        <f t="shared" si="5"/>
        <v>-2.5265227836357633</v>
      </c>
      <c r="F19" s="9">
        <f t="shared" si="6"/>
        <v>-252.65227836357633</v>
      </c>
      <c r="G19" s="9"/>
      <c r="H19" s="10">
        <f t="shared" si="2"/>
        <v>-1.0432450556333821</v>
      </c>
      <c r="I19" s="10">
        <f t="shared" si="3"/>
        <v>1.0432450556333821</v>
      </c>
      <c r="K19" s="20"/>
      <c r="L19" s="21"/>
    </row>
    <row r="20" spans="1:18">
      <c r="A20" s="43"/>
      <c r="B20" s="24" t="e">
        <f t="shared" si="0"/>
        <v>#DIV/0!</v>
      </c>
      <c r="C20" s="51"/>
      <c r="D20" s="7">
        <f t="shared" si="4"/>
        <v>-3.6319999999999997</v>
      </c>
      <c r="E20" s="6">
        <f t="shared" si="5"/>
        <v>-2.5265227836357633</v>
      </c>
      <c r="F20" s="9">
        <f t="shared" si="6"/>
        <v>-252.65227836357633</v>
      </c>
      <c r="G20" s="9"/>
      <c r="H20" s="10"/>
      <c r="I20" s="10"/>
      <c r="K20" s="20"/>
      <c r="L20" s="21"/>
    </row>
    <row r="21" spans="1:18">
      <c r="A21" s="43"/>
      <c r="B21" s="24" t="e">
        <f t="shared" si="0"/>
        <v>#DIV/0!</v>
      </c>
      <c r="C21" s="52"/>
      <c r="D21" s="7">
        <f t="shared" si="4"/>
        <v>-3.6319999999999997</v>
      </c>
      <c r="E21" s="6">
        <f t="shared" si="5"/>
        <v>-2.5265227836357633</v>
      </c>
      <c r="F21" s="9">
        <f t="shared" si="6"/>
        <v>-252.65227836357633</v>
      </c>
      <c r="G21" s="9"/>
      <c r="H21" s="10">
        <f t="shared" si="2"/>
        <v>-1.0432450556333821</v>
      </c>
      <c r="I21" s="10">
        <f t="shared" si="3"/>
        <v>1.0432450556333821</v>
      </c>
    </row>
    <row r="23" spans="1:18">
      <c r="A23" s="15" t="s">
        <v>4</v>
      </c>
      <c r="B23" s="15"/>
      <c r="C23" s="25"/>
      <c r="D23" s="16"/>
      <c r="H23" s="61" t="s">
        <v>36</v>
      </c>
      <c r="P23" s="11"/>
      <c r="Q23" s="10"/>
      <c r="R23" s="10"/>
    </row>
    <row r="24" spans="1:18">
      <c r="A24" s="3" t="s">
        <v>63</v>
      </c>
      <c r="B24" s="40">
        <f>STDEV(D9:D14)/STDEV(A9:A14)</f>
        <v>8.4798372112283027E-2</v>
      </c>
      <c r="C24" s="5" t="s">
        <v>61</v>
      </c>
      <c r="D24" s="41">
        <f>COUNT(D9:D14)</f>
        <v>6</v>
      </c>
      <c r="H24" s="62" t="s">
        <v>63</v>
      </c>
      <c r="I24" s="54">
        <f>-STDEV(B14:B15)/STDEV(G14:G15)</f>
        <v>-3.5954676908558483E-2</v>
      </c>
      <c r="J24" s="5" t="s">
        <v>61</v>
      </c>
      <c r="K24" s="41">
        <f>COUNT(B14:B21)</f>
        <v>2</v>
      </c>
      <c r="P24" s="11"/>
      <c r="Q24" s="10"/>
      <c r="R24" s="10"/>
    </row>
    <row r="25" spans="1:18" ht="15">
      <c r="A25" s="3" t="s">
        <v>3</v>
      </c>
      <c r="B25" s="35">
        <f>AVERAGE(D9:D12)-B24*AVERAGE(A9:A12)</f>
        <v>1.4375488808271946</v>
      </c>
      <c r="C25" s="38" t="s">
        <v>8</v>
      </c>
      <c r="H25" s="62" t="s">
        <v>3</v>
      </c>
      <c r="I25" s="55">
        <f>AVERAGE(B14:B15)-I24*AVERAGE(G14:G15)</f>
        <v>0.95854755754665244</v>
      </c>
      <c r="J25" s="36"/>
      <c r="P25" s="11"/>
      <c r="Q25" s="10"/>
      <c r="R25" s="10"/>
    </row>
    <row r="26" spans="1:18">
      <c r="P26" s="11"/>
      <c r="Q26" s="10"/>
      <c r="R26" s="10"/>
    </row>
    <row r="27" spans="1:18">
      <c r="Q27" s="10"/>
      <c r="R27" s="10"/>
    </row>
    <row r="28" spans="1:18">
      <c r="Q28" s="10"/>
      <c r="R28" s="10"/>
    </row>
    <row r="29" spans="1:18">
      <c r="Q29" s="10"/>
      <c r="R29" s="10"/>
    </row>
    <row r="30" spans="1:18">
      <c r="Q30" s="10"/>
      <c r="R30" s="10"/>
    </row>
    <row r="31" spans="1:18">
      <c r="Q31" s="10"/>
      <c r="R31" s="10"/>
    </row>
    <row r="32" spans="1:18">
      <c r="Q32" s="10"/>
      <c r="R32" s="10"/>
    </row>
    <row r="37" spans="17:18">
      <c r="Q37" s="17"/>
      <c r="R37" s="17"/>
    </row>
  </sheetData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" workbookViewId="0">
      <selection activeCell="A9" sqref="A9:I15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2.5960000000000001</v>
      </c>
      <c r="C3" s="3"/>
      <c r="D3" t="s">
        <v>43</v>
      </c>
      <c r="E3" s="53">
        <v>45</v>
      </c>
    </row>
    <row r="4" spans="1:20">
      <c r="A4" s="3" t="s">
        <v>59</v>
      </c>
      <c r="B4" s="53">
        <v>1.17</v>
      </c>
      <c r="C4" s="3"/>
    </row>
    <row r="5" spans="1:20">
      <c r="A5" s="22"/>
      <c r="B5" s="23"/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4" t="s">
        <v>71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B25/B4</f>
        <v>1.3324047299200354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-1/I25</f>
        <v>-1.2634924669104211</v>
      </c>
      <c r="M8" t="s">
        <v>13</v>
      </c>
      <c r="O8" s="3"/>
    </row>
    <row r="9" spans="1:20">
      <c r="A9" s="42">
        <v>-0.47499999999999998</v>
      </c>
      <c r="B9" s="6">
        <f t="shared" ref="B9:B21" si="0">-1/A9</f>
        <v>2.1052631578947367</v>
      </c>
      <c r="C9" s="47">
        <v>5.2670000000000003</v>
      </c>
      <c r="D9" s="7">
        <f>C9-$B$3-$B$4</f>
        <v>1.5010000000000003</v>
      </c>
      <c r="E9" s="6">
        <f>(D9/$B$25)</f>
        <v>0.96285006657322303</v>
      </c>
      <c r="F9" s="9">
        <f t="shared" ref="F9:F21" si="1">100*E9</f>
        <v>96.285006657322299</v>
      </c>
      <c r="G9" s="9">
        <f t="shared" ref="G9:G15" si="2">100-F9</f>
        <v>3.7149933426777011</v>
      </c>
      <c r="H9" s="10">
        <f t="shared" ref="H9:H21" si="3">-1/($I$25+$I$24*G9)</f>
        <v>-1.3912689173457504</v>
      </c>
      <c r="I9" s="10">
        <f t="shared" ref="I9:I21" si="4">A9-H9</f>
        <v>0.91626891734575044</v>
      </c>
      <c r="K9" s="71" t="s">
        <v>60</v>
      </c>
      <c r="L9" s="72">
        <f>H14</f>
        <v>-1.6999999999999997</v>
      </c>
      <c r="M9" t="s">
        <v>6</v>
      </c>
      <c r="O9" s="3"/>
    </row>
    <row r="10" spans="1:20" ht="15" thickBot="1">
      <c r="A10" s="42">
        <v>-0.8</v>
      </c>
      <c r="B10" s="6">
        <f t="shared" si="0"/>
        <v>1.25</v>
      </c>
      <c r="C10" s="48">
        <v>5.2569999999999997</v>
      </c>
      <c r="D10" s="7">
        <f t="shared" ref="D10:D21" si="5">C10-$B$3-$B$4</f>
        <v>1.4909999999999997</v>
      </c>
      <c r="E10" s="6">
        <f t="shared" ref="E10:E21" si="6">(D10/$B$25)</f>
        <v>0.95643534261204188</v>
      </c>
      <c r="F10" s="9">
        <f t="shared" si="1"/>
        <v>95.643534261204195</v>
      </c>
      <c r="G10" s="9">
        <f t="shared" si="2"/>
        <v>4.356465738795805</v>
      </c>
      <c r="H10" s="10">
        <f t="shared" si="3"/>
        <v>-1.415995260663508</v>
      </c>
      <c r="I10" s="10">
        <f t="shared" si="4"/>
        <v>0.61599526066350796</v>
      </c>
      <c r="K10" s="73" t="s">
        <v>68</v>
      </c>
      <c r="L10" s="74">
        <f>F14</f>
        <v>89.613693737694362</v>
      </c>
      <c r="M10" t="s">
        <v>7</v>
      </c>
      <c r="O10" s="3"/>
    </row>
    <row r="11" spans="1:20" ht="16.5" customHeight="1" thickBot="1">
      <c r="A11" s="43">
        <v>-0.92500000000000004</v>
      </c>
      <c r="B11" s="6">
        <f t="shared" si="0"/>
        <v>1.0810810810810809</v>
      </c>
      <c r="C11" s="47">
        <v>5.25</v>
      </c>
      <c r="D11" s="7">
        <f t="shared" si="5"/>
        <v>1.484</v>
      </c>
      <c r="E11" s="6">
        <f t="shared" si="6"/>
        <v>0.95194503583921564</v>
      </c>
      <c r="F11" s="9">
        <f t="shared" si="1"/>
        <v>95.194503583921559</v>
      </c>
      <c r="G11" s="9">
        <f t="shared" si="2"/>
        <v>4.8054964160784408</v>
      </c>
      <c r="H11" s="10">
        <f t="shared" si="3"/>
        <v>-1.4338332333533297</v>
      </c>
      <c r="I11" s="10">
        <f t="shared" si="4"/>
        <v>0.50883323335332964</v>
      </c>
      <c r="K11" s="75" t="s">
        <v>1</v>
      </c>
      <c r="L11" s="76">
        <f>STDEV(I9:I14)/STDEV(E9:E14)</f>
        <v>12.352304996116807</v>
      </c>
      <c r="M11" t="s">
        <v>9</v>
      </c>
      <c r="O11" s="6"/>
    </row>
    <row r="12" spans="1:20">
      <c r="A12" s="43">
        <v>-1.2749999999999999</v>
      </c>
      <c r="B12" s="6">
        <f t="shared" si="0"/>
        <v>0.78431372549019618</v>
      </c>
      <c r="C12" s="47">
        <v>5.2089999999999996</v>
      </c>
      <c r="D12" s="7">
        <f t="shared" si="5"/>
        <v>1.4429999999999996</v>
      </c>
      <c r="E12" s="6">
        <f t="shared" si="6"/>
        <v>0.92564466759837449</v>
      </c>
      <c r="F12" s="9">
        <f t="shared" si="1"/>
        <v>92.564466759837444</v>
      </c>
      <c r="G12" s="9">
        <f t="shared" si="2"/>
        <v>7.435533240162556</v>
      </c>
      <c r="H12" s="10">
        <f t="shared" si="3"/>
        <v>-1.5480569948186544</v>
      </c>
      <c r="I12" s="10">
        <f t="shared" si="4"/>
        <v>0.27305699481865453</v>
      </c>
      <c r="K12" s="71" t="s">
        <v>70</v>
      </c>
      <c r="L12" s="77">
        <f>STDEV(E9:E14)/STDEV(A9:A14)</f>
        <v>5.9657538119518377E-2</v>
      </c>
      <c r="M12" t="s">
        <v>10</v>
      </c>
      <c r="O12" s="3"/>
    </row>
    <row r="13" spans="1:20" ht="15" thickBot="1">
      <c r="A13" s="44">
        <v>-1.4</v>
      </c>
      <c r="B13" s="26">
        <f t="shared" si="0"/>
        <v>0.7142857142857143</v>
      </c>
      <c r="C13" s="49">
        <v>5.1920000000000002</v>
      </c>
      <c r="D13" s="27">
        <f t="shared" si="5"/>
        <v>1.4260000000000002</v>
      </c>
      <c r="E13" s="28">
        <f t="shared" si="6"/>
        <v>0.91473963686436766</v>
      </c>
      <c r="F13" s="29">
        <f t="shared" si="1"/>
        <v>91.473963686436761</v>
      </c>
      <c r="G13" s="29">
        <f t="shared" si="2"/>
        <v>8.5260363135632389</v>
      </c>
      <c r="H13" s="30">
        <f t="shared" si="3"/>
        <v>-1.6009377093101138</v>
      </c>
      <c r="I13" s="30">
        <f t="shared" si="4"/>
        <v>0.2009377093101139</v>
      </c>
      <c r="K13" s="73" t="s">
        <v>0</v>
      </c>
      <c r="L13" s="74">
        <f>STDEV(E14:E21)/STDEV(A14:A21)</f>
        <v>14.401350842889574</v>
      </c>
      <c r="M13" t="s">
        <v>11</v>
      </c>
      <c r="O13" s="3"/>
    </row>
    <row r="14" spans="1:20">
      <c r="A14" s="45">
        <v>-1.7</v>
      </c>
      <c r="B14" s="31">
        <f t="shared" si="0"/>
        <v>0.58823529411764708</v>
      </c>
      <c r="C14" s="50">
        <v>5.1630000000000003</v>
      </c>
      <c r="D14" s="32">
        <f t="shared" si="5"/>
        <v>1.3970000000000002</v>
      </c>
      <c r="E14" s="31">
        <f t="shared" si="6"/>
        <v>0.89613693737694367</v>
      </c>
      <c r="F14" s="33">
        <f t="shared" si="1"/>
        <v>89.613693737694362</v>
      </c>
      <c r="G14" s="33">
        <f t="shared" si="2"/>
        <v>10.386306262305638</v>
      </c>
      <c r="H14" s="34">
        <f t="shared" si="3"/>
        <v>-1.6999999999999997</v>
      </c>
      <c r="I14" s="34">
        <f t="shared" si="4"/>
        <v>0</v>
      </c>
      <c r="K14" s="78" t="s">
        <v>49</v>
      </c>
      <c r="L14" s="79">
        <f>L12*B25/18/(E3/10000)</f>
        <v>1.148159797284227</v>
      </c>
    </row>
    <row r="15" spans="1:20">
      <c r="A15" s="43">
        <v>-1.85</v>
      </c>
      <c r="B15" s="6">
        <f t="shared" si="0"/>
        <v>0.54054054054054046</v>
      </c>
      <c r="C15" s="48">
        <v>5.125</v>
      </c>
      <c r="D15" s="7">
        <f t="shared" si="5"/>
        <v>1.359</v>
      </c>
      <c r="E15" s="6">
        <f t="shared" si="6"/>
        <v>0.87176098632445687</v>
      </c>
      <c r="F15" s="9">
        <f t="shared" si="1"/>
        <v>87.176098632445687</v>
      </c>
      <c r="G15" s="9">
        <f t="shared" si="2"/>
        <v>12.823901367554313</v>
      </c>
      <c r="H15" s="10">
        <f t="shared" si="3"/>
        <v>-1.8500000000000008</v>
      </c>
      <c r="I15" s="10">
        <f t="shared" si="4"/>
        <v>0</v>
      </c>
      <c r="K15" s="20"/>
      <c r="L15" s="21"/>
      <c r="O15" s="3"/>
    </row>
    <row r="16" spans="1:20">
      <c r="A16" s="46"/>
      <c r="B16" s="14" t="e">
        <f t="shared" si="0"/>
        <v>#DIV/0!</v>
      </c>
      <c r="C16" s="47"/>
      <c r="D16" s="7">
        <f t="shared" si="5"/>
        <v>-3.766</v>
      </c>
      <c r="E16" s="6">
        <f t="shared" si="6"/>
        <v>-2.4157850437806507</v>
      </c>
      <c r="F16" s="9">
        <f t="shared" si="1"/>
        <v>-241.57850437806508</v>
      </c>
      <c r="G16" s="9"/>
      <c r="H16" s="10">
        <f t="shared" si="3"/>
        <v>-1.2634924669104211</v>
      </c>
      <c r="I16" s="10">
        <f t="shared" si="4"/>
        <v>1.2634924669104211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/>
      <c r="B17" s="24" t="e">
        <f t="shared" si="0"/>
        <v>#DIV/0!</v>
      </c>
      <c r="C17" s="51"/>
      <c r="D17" s="7">
        <f t="shared" si="5"/>
        <v>-3.766</v>
      </c>
      <c r="E17" s="6">
        <f t="shared" si="6"/>
        <v>-2.4157850437806507</v>
      </c>
      <c r="F17" s="9">
        <f t="shared" si="1"/>
        <v>-241.57850437806508</v>
      </c>
      <c r="G17" s="9"/>
      <c r="H17" s="10">
        <f t="shared" si="3"/>
        <v>-1.2634924669104211</v>
      </c>
      <c r="I17" s="10">
        <f t="shared" si="4"/>
        <v>1.2634924669104211</v>
      </c>
      <c r="K17" s="20"/>
      <c r="L17" s="21"/>
    </row>
    <row r="18" spans="1:18">
      <c r="A18" s="43"/>
      <c r="B18" s="24" t="e">
        <f t="shared" si="0"/>
        <v>#DIV/0!</v>
      </c>
      <c r="C18" s="51"/>
      <c r="D18" s="7">
        <f t="shared" si="5"/>
        <v>-3.766</v>
      </c>
      <c r="E18" s="6">
        <f t="shared" si="6"/>
        <v>-2.4157850437806507</v>
      </c>
      <c r="F18" s="9">
        <f t="shared" si="1"/>
        <v>-241.57850437806508</v>
      </c>
      <c r="G18" s="9"/>
      <c r="H18" s="10">
        <f t="shared" si="3"/>
        <v>-1.2634924669104211</v>
      </c>
      <c r="I18" s="10">
        <f t="shared" si="4"/>
        <v>1.2634924669104211</v>
      </c>
      <c r="K18" s="20"/>
      <c r="L18" s="21"/>
    </row>
    <row r="19" spans="1:18">
      <c r="A19" s="43"/>
      <c r="B19" s="24" t="e">
        <f t="shared" si="0"/>
        <v>#DIV/0!</v>
      </c>
      <c r="C19" s="51"/>
      <c r="D19" s="7">
        <f t="shared" si="5"/>
        <v>-3.766</v>
      </c>
      <c r="E19" s="6">
        <f t="shared" si="6"/>
        <v>-2.4157850437806507</v>
      </c>
      <c r="F19" s="9">
        <f t="shared" si="1"/>
        <v>-241.57850437806508</v>
      </c>
      <c r="G19" s="9"/>
      <c r="H19" s="10">
        <f t="shared" si="3"/>
        <v>-1.2634924669104211</v>
      </c>
      <c r="I19" s="10">
        <f t="shared" si="4"/>
        <v>1.2634924669104211</v>
      </c>
      <c r="K19" s="20"/>
      <c r="L19" s="21"/>
    </row>
    <row r="20" spans="1:18">
      <c r="A20" s="43"/>
      <c r="B20" s="24" t="e">
        <f t="shared" si="0"/>
        <v>#DIV/0!</v>
      </c>
      <c r="C20" s="51"/>
      <c r="D20" s="7">
        <f t="shared" si="5"/>
        <v>-3.766</v>
      </c>
      <c r="E20" s="6">
        <f t="shared" si="6"/>
        <v>-2.4157850437806507</v>
      </c>
      <c r="F20" s="9">
        <f t="shared" si="1"/>
        <v>-241.57850437806508</v>
      </c>
      <c r="G20" s="9"/>
      <c r="H20" s="10"/>
      <c r="I20" s="10"/>
      <c r="K20" s="20"/>
      <c r="L20" s="21"/>
    </row>
    <row r="21" spans="1:18">
      <c r="A21" s="43"/>
      <c r="B21" s="24" t="e">
        <f t="shared" si="0"/>
        <v>#DIV/0!</v>
      </c>
      <c r="C21" s="52"/>
      <c r="D21" s="7">
        <f t="shared" si="5"/>
        <v>-3.766</v>
      </c>
      <c r="E21" s="6">
        <f t="shared" si="6"/>
        <v>-2.4157850437806507</v>
      </c>
      <c r="F21" s="9">
        <f t="shared" si="1"/>
        <v>-241.57850437806508</v>
      </c>
      <c r="G21" s="9"/>
      <c r="H21" s="10">
        <f t="shared" si="3"/>
        <v>-1.2634924669104211</v>
      </c>
      <c r="I21" s="10">
        <f t="shared" si="4"/>
        <v>1.2634924669104211</v>
      </c>
    </row>
    <row r="23" spans="1:18">
      <c r="A23" s="15" t="s">
        <v>4</v>
      </c>
      <c r="B23" s="15"/>
      <c r="C23" s="25"/>
      <c r="D23" s="16"/>
      <c r="H23" s="61" t="s">
        <v>36</v>
      </c>
      <c r="P23" s="11"/>
      <c r="Q23" s="10"/>
      <c r="R23" s="10"/>
    </row>
    <row r="24" spans="1:18">
      <c r="A24" s="3" t="s">
        <v>63</v>
      </c>
      <c r="B24" s="40">
        <f>STDEV(D9:D14)/STDEV(A9:A14)</f>
        <v>9.3000943580022311E-2</v>
      </c>
      <c r="C24" s="5" t="s">
        <v>61</v>
      </c>
      <c r="D24" s="41">
        <f>COUNT(D9:D14)</f>
        <v>6</v>
      </c>
      <c r="H24" s="62" t="s">
        <v>63</v>
      </c>
      <c r="I24" s="54">
        <f>-STDEV(B14:B15)/STDEV(G14:G15)</f>
        <v>-1.9566314961171966E-2</v>
      </c>
      <c r="J24" s="5" t="s">
        <v>61</v>
      </c>
      <c r="K24" s="41">
        <f>COUNT(B14:B15)</f>
        <v>2</v>
      </c>
      <c r="P24" s="11"/>
      <c r="Q24" s="10"/>
      <c r="R24" s="10"/>
    </row>
    <row r="25" spans="1:18" ht="15">
      <c r="A25" s="3" t="s">
        <v>3</v>
      </c>
      <c r="B25" s="35">
        <f>AVERAGE(D9:D14)-B24*AVERAGE(A9:A14)</f>
        <v>1.5589135340064413</v>
      </c>
      <c r="C25" s="38" t="s">
        <v>8</v>
      </c>
      <c r="H25" s="62" t="s">
        <v>3</v>
      </c>
      <c r="I25" s="55">
        <f>AVERAGE(B14:B15)-I24*AVERAGE(G14:G15)</f>
        <v>0.79145703372911203</v>
      </c>
      <c r="J25" s="36"/>
      <c r="P25" s="11"/>
      <c r="Q25" s="10"/>
      <c r="R25" s="10"/>
    </row>
    <row r="26" spans="1:18">
      <c r="P26" s="11"/>
      <c r="Q26" s="10"/>
      <c r="R26" s="10"/>
    </row>
    <row r="27" spans="1:18">
      <c r="Q27" s="10"/>
      <c r="R27" s="10"/>
    </row>
    <row r="28" spans="1:18">
      <c r="Q28" s="10"/>
      <c r="R28" s="10"/>
    </row>
    <row r="29" spans="1:18">
      <c r="Q29" s="10"/>
      <c r="R29" s="10"/>
    </row>
    <row r="30" spans="1:18">
      <c r="Q30" s="10"/>
      <c r="R30" s="10"/>
    </row>
    <row r="31" spans="1:18">
      <c r="Q31" s="10"/>
      <c r="R31" s="10"/>
    </row>
    <row r="32" spans="1:18">
      <c r="Q32" s="10"/>
      <c r="R32" s="10"/>
    </row>
    <row r="37" spans="17:18">
      <c r="Q37" s="17"/>
      <c r="R37" s="17"/>
    </row>
  </sheetData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3" workbookViewId="0">
      <selection activeCell="A9" sqref="A9:I15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2.3220000000000001</v>
      </c>
      <c r="C3" s="3"/>
      <c r="D3" t="s">
        <v>43</v>
      </c>
      <c r="E3" s="53">
        <v>45</v>
      </c>
    </row>
    <row r="4" spans="1:20">
      <c r="A4" s="3" t="s">
        <v>59</v>
      </c>
      <c r="B4" s="53">
        <v>0.88100000000000001</v>
      </c>
      <c r="C4" s="3"/>
    </row>
    <row r="5" spans="1:20">
      <c r="A5" s="22"/>
      <c r="B5" s="23"/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0" t="s">
        <v>65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B25/B4</f>
        <v>1.2701308604714667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-1/I25</f>
        <v>-1.016429258094818</v>
      </c>
      <c r="M8" t="s">
        <v>13</v>
      </c>
      <c r="O8" s="3"/>
    </row>
    <row r="9" spans="1:20">
      <c r="A9" s="42">
        <v>-0.375</v>
      </c>
      <c r="B9" s="6">
        <f t="shared" ref="B9:B21" si="0">-1/A9</f>
        <v>2.6666666666666665</v>
      </c>
      <c r="C9" s="47">
        <v>4.2949999999999999</v>
      </c>
      <c r="D9" s="7">
        <f>C9-$B$3-$B$4</f>
        <v>1.0919999999999999</v>
      </c>
      <c r="E9" s="6">
        <f>(D9/$B$25)</f>
        <v>0.97588414399819634</v>
      </c>
      <c r="F9" s="9">
        <f t="shared" ref="F9:F21" si="1">100*E9</f>
        <v>97.588414399819641</v>
      </c>
      <c r="G9" s="9">
        <f t="shared" ref="G9:G15" si="2">100-F9</f>
        <v>2.4115856001803593</v>
      </c>
      <c r="H9" s="10">
        <f t="shared" ref="H9:H21" si="3">-1/($I$25+$I$24*G9)</f>
        <v>-1.1470886081090452</v>
      </c>
      <c r="I9" s="10">
        <f t="shared" ref="I9:I21" si="4">A9-H9</f>
        <v>0.77208860810904523</v>
      </c>
      <c r="K9" s="71" t="s">
        <v>60</v>
      </c>
      <c r="L9" s="72">
        <f>H14</f>
        <v>-1.7333287774208943</v>
      </c>
      <c r="M9" t="s">
        <v>6</v>
      </c>
      <c r="O9" s="3"/>
    </row>
    <row r="10" spans="1:20" ht="15" thickBot="1">
      <c r="A10" s="42">
        <v>-0.77500000000000002</v>
      </c>
      <c r="B10" s="6">
        <f t="shared" si="0"/>
        <v>1.2903225806451613</v>
      </c>
      <c r="C10" s="48">
        <v>4.2859999999999996</v>
      </c>
      <c r="D10" s="7">
        <f t="shared" ref="D10:D21" si="5">C10-$B$3-$B$4</f>
        <v>1.0829999999999995</v>
      </c>
      <c r="E10" s="6">
        <f t="shared" ref="E10:E21" si="6">(D10/$B$25)</f>
        <v>0.96784114281139766</v>
      </c>
      <c r="F10" s="9">
        <f t="shared" si="1"/>
        <v>96.784114281139765</v>
      </c>
      <c r="G10" s="9">
        <f t="shared" si="2"/>
        <v>3.2158857188602354</v>
      </c>
      <c r="H10" s="10">
        <f>-1/($I$25+$I$24*G10)</f>
        <v>-1.1984700109775797</v>
      </c>
      <c r="I10" s="10">
        <f t="shared" si="4"/>
        <v>0.42347001097757964</v>
      </c>
      <c r="K10" s="73" t="s">
        <v>68</v>
      </c>
      <c r="L10" s="74">
        <f>F14</f>
        <v>91.243380130234314</v>
      </c>
      <c r="M10" t="s">
        <v>7</v>
      </c>
      <c r="O10" s="3"/>
    </row>
    <row r="11" spans="1:20" ht="16.5" customHeight="1" thickBot="1">
      <c r="A11" s="43">
        <v>-1.0249999999999999</v>
      </c>
      <c r="B11" s="6">
        <f t="shared" si="0"/>
        <v>0.97560975609756106</v>
      </c>
      <c r="C11" s="47">
        <v>4.2699999999999996</v>
      </c>
      <c r="D11" s="7">
        <f t="shared" si="5"/>
        <v>1.0669999999999995</v>
      </c>
      <c r="E11" s="6">
        <f t="shared" si="6"/>
        <v>0.95354247403486736</v>
      </c>
      <c r="F11" s="9">
        <f t="shared" si="1"/>
        <v>95.354247403486738</v>
      </c>
      <c r="G11" s="9">
        <f t="shared" si="2"/>
        <v>4.6457525965132618</v>
      </c>
      <c r="H11" s="10">
        <f t="shared" si="3"/>
        <v>-1.302163628226896</v>
      </c>
      <c r="I11" s="10">
        <f t="shared" si="4"/>
        <v>0.27716362822689611</v>
      </c>
      <c r="K11" s="75" t="s">
        <v>1</v>
      </c>
      <c r="L11" s="76">
        <f>STDEV(I9:I14)/STDEV(E9:E14)</f>
        <v>12.750780201932132</v>
      </c>
      <c r="M11" t="s">
        <v>9</v>
      </c>
      <c r="O11" s="6"/>
    </row>
    <row r="12" spans="1:20">
      <c r="A12" s="43">
        <v>-1.2</v>
      </c>
      <c r="B12" s="6">
        <f t="shared" si="0"/>
        <v>0.83333333333333337</v>
      </c>
      <c r="C12" s="47">
        <v>4.2649999999999997</v>
      </c>
      <c r="D12" s="7">
        <f t="shared" si="5"/>
        <v>1.0619999999999996</v>
      </c>
      <c r="E12" s="6">
        <f t="shared" si="6"/>
        <v>0.9490741400422017</v>
      </c>
      <c r="F12" s="9">
        <f t="shared" si="1"/>
        <v>94.907414004220172</v>
      </c>
      <c r="G12" s="9">
        <f t="shared" si="2"/>
        <v>5.0925859957798281</v>
      </c>
      <c r="H12" s="10">
        <f t="shared" si="3"/>
        <v>-1.3383499604015519</v>
      </c>
      <c r="I12" s="10">
        <f t="shared" si="4"/>
        <v>0.1383499604015519</v>
      </c>
      <c r="K12" s="71" t="s">
        <v>70</v>
      </c>
      <c r="L12" s="77">
        <f>STDEV(E9:E14)/STDEV(A9:A14)</f>
        <v>4.6805695661729714E-2</v>
      </c>
      <c r="M12" t="s">
        <v>10</v>
      </c>
      <c r="O12" s="3"/>
    </row>
    <row r="13" spans="1:20" ht="15" thickBot="1">
      <c r="A13" s="44">
        <v>-1.5249999999999999</v>
      </c>
      <c r="B13" s="26">
        <f t="shared" si="0"/>
        <v>0.65573770491803285</v>
      </c>
      <c r="C13" s="49">
        <v>4.2409999999999997</v>
      </c>
      <c r="D13" s="27">
        <f t="shared" si="5"/>
        <v>1.0379999999999996</v>
      </c>
      <c r="E13" s="28">
        <f t="shared" si="6"/>
        <v>0.92762613687740614</v>
      </c>
      <c r="F13" s="29">
        <f t="shared" si="1"/>
        <v>92.762613687740611</v>
      </c>
      <c r="G13" s="29">
        <f t="shared" si="2"/>
        <v>7.2373863122593889</v>
      </c>
      <c r="H13" s="30">
        <f t="shared" si="3"/>
        <v>-1.5443492725299854</v>
      </c>
      <c r="I13" s="30">
        <f t="shared" si="4"/>
        <v>1.9349272529985528E-2</v>
      </c>
      <c r="K13" s="73" t="s">
        <v>0</v>
      </c>
      <c r="L13" s="74">
        <f>STDEV(E14:E21)/STDEV(A14:A21)</f>
        <v>19.730018318545017</v>
      </c>
      <c r="M13" t="s">
        <v>11</v>
      </c>
      <c r="O13" s="3"/>
    </row>
    <row r="14" spans="1:20">
      <c r="A14" s="45">
        <v>-1.8</v>
      </c>
      <c r="B14" s="31">
        <f t="shared" si="0"/>
        <v>0.55555555555555558</v>
      </c>
      <c r="C14" s="50">
        <v>4.2240000000000002</v>
      </c>
      <c r="D14" s="32">
        <f t="shared" si="5"/>
        <v>1.0210000000000001</v>
      </c>
      <c r="E14" s="31">
        <f t="shared" si="6"/>
        <v>0.91243380130234308</v>
      </c>
      <c r="F14" s="33">
        <f t="shared" si="1"/>
        <v>91.243380130234314</v>
      </c>
      <c r="G14" s="33">
        <f t="shared" si="2"/>
        <v>8.7566198697656858</v>
      </c>
      <c r="H14" s="34">
        <f t="shared" si="3"/>
        <v>-1.7333287774208943</v>
      </c>
      <c r="I14" s="34">
        <f t="shared" si="4"/>
        <v>-6.6671222579105738E-2</v>
      </c>
      <c r="K14" s="78" t="s">
        <v>49</v>
      </c>
      <c r="L14" s="79">
        <f>L12*B25/18/(E3/10000)</f>
        <v>0.6466035165877575</v>
      </c>
    </row>
    <row r="15" spans="1:20">
      <c r="A15" s="43">
        <v>-1.925</v>
      </c>
      <c r="B15" s="6">
        <f t="shared" si="0"/>
        <v>0.51948051948051943</v>
      </c>
      <c r="C15" s="48">
        <v>4.2069999999999999</v>
      </c>
      <c r="D15" s="7">
        <f t="shared" si="5"/>
        <v>1.0039999999999998</v>
      </c>
      <c r="E15" s="6">
        <f t="shared" si="6"/>
        <v>0.89724146572727925</v>
      </c>
      <c r="F15" s="9">
        <f t="shared" si="1"/>
        <v>89.724146572727932</v>
      </c>
      <c r="G15" s="9">
        <f t="shared" si="2"/>
        <v>10.275853427272068</v>
      </c>
      <c r="H15" s="10">
        <f t="shared" si="3"/>
        <v>-1.9750071901988104</v>
      </c>
      <c r="I15" s="10">
        <f t="shared" si="4"/>
        <v>5.0007190198810392E-2</v>
      </c>
      <c r="K15" s="20"/>
      <c r="L15" s="21"/>
      <c r="O15" s="3"/>
    </row>
    <row r="16" spans="1:20">
      <c r="A16" s="46"/>
      <c r="B16" s="14" t="e">
        <f t="shared" si="0"/>
        <v>#DIV/0!</v>
      </c>
      <c r="C16" s="47"/>
      <c r="D16" s="7">
        <f t="shared" si="5"/>
        <v>-3.2030000000000003</v>
      </c>
      <c r="E16" s="6">
        <f t="shared" si="6"/>
        <v>-2.8624147557016699</v>
      </c>
      <c r="F16" s="9">
        <f t="shared" si="1"/>
        <v>-286.24147557016698</v>
      </c>
      <c r="G16" s="9"/>
      <c r="H16" s="10">
        <f t="shared" si="3"/>
        <v>-1.016429258094818</v>
      </c>
      <c r="I16" s="10">
        <f t="shared" si="4"/>
        <v>1.016429258094818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/>
      <c r="B17" s="24" t="e">
        <f t="shared" si="0"/>
        <v>#DIV/0!</v>
      </c>
      <c r="C17" s="51"/>
      <c r="D17" s="7">
        <f t="shared" si="5"/>
        <v>-3.2030000000000003</v>
      </c>
      <c r="E17" s="6">
        <f t="shared" si="6"/>
        <v>-2.8624147557016699</v>
      </c>
      <c r="F17" s="9">
        <f t="shared" si="1"/>
        <v>-286.24147557016698</v>
      </c>
      <c r="G17" s="9"/>
      <c r="H17" s="10">
        <f t="shared" si="3"/>
        <v>-1.016429258094818</v>
      </c>
      <c r="I17" s="10">
        <f t="shared" si="4"/>
        <v>1.016429258094818</v>
      </c>
      <c r="K17" s="20"/>
      <c r="L17" s="21"/>
    </row>
    <row r="18" spans="1:18">
      <c r="A18" s="43"/>
      <c r="B18" s="24" t="e">
        <f t="shared" si="0"/>
        <v>#DIV/0!</v>
      </c>
      <c r="C18" s="51"/>
      <c r="D18" s="7">
        <f t="shared" si="5"/>
        <v>-3.2030000000000003</v>
      </c>
      <c r="E18" s="6">
        <f t="shared" si="6"/>
        <v>-2.8624147557016699</v>
      </c>
      <c r="F18" s="9">
        <f t="shared" si="1"/>
        <v>-286.24147557016698</v>
      </c>
      <c r="G18" s="9"/>
      <c r="H18" s="10">
        <f t="shared" si="3"/>
        <v>-1.016429258094818</v>
      </c>
      <c r="I18" s="10">
        <f t="shared" si="4"/>
        <v>1.016429258094818</v>
      </c>
      <c r="K18" s="20"/>
      <c r="L18" s="21"/>
    </row>
    <row r="19" spans="1:18">
      <c r="A19" s="43"/>
      <c r="B19" s="24" t="e">
        <f t="shared" si="0"/>
        <v>#DIV/0!</v>
      </c>
      <c r="C19" s="51"/>
      <c r="D19" s="7">
        <f t="shared" si="5"/>
        <v>-3.2030000000000003</v>
      </c>
      <c r="E19" s="6">
        <f t="shared" si="6"/>
        <v>-2.8624147557016699</v>
      </c>
      <c r="F19" s="9">
        <f t="shared" si="1"/>
        <v>-286.24147557016698</v>
      </c>
      <c r="G19" s="9"/>
      <c r="H19" s="10">
        <f t="shared" si="3"/>
        <v>-1.016429258094818</v>
      </c>
      <c r="I19" s="10">
        <f t="shared" si="4"/>
        <v>1.016429258094818</v>
      </c>
      <c r="K19" s="20"/>
      <c r="L19" s="21"/>
    </row>
    <row r="20" spans="1:18">
      <c r="A20" s="43"/>
      <c r="B20" s="24" t="e">
        <f t="shared" si="0"/>
        <v>#DIV/0!</v>
      </c>
      <c r="C20" s="51"/>
      <c r="D20" s="7">
        <f t="shared" si="5"/>
        <v>-3.2030000000000003</v>
      </c>
      <c r="E20" s="6">
        <f t="shared" si="6"/>
        <v>-2.8624147557016699</v>
      </c>
      <c r="F20" s="9">
        <f t="shared" si="1"/>
        <v>-286.24147557016698</v>
      </c>
      <c r="G20" s="9"/>
      <c r="H20" s="10"/>
      <c r="I20" s="10"/>
      <c r="K20" s="20"/>
      <c r="L20" s="21"/>
    </row>
    <row r="21" spans="1:18">
      <c r="A21" s="43"/>
      <c r="B21" s="24" t="e">
        <f t="shared" si="0"/>
        <v>#DIV/0!</v>
      </c>
      <c r="C21" s="52"/>
      <c r="D21" s="7">
        <f t="shared" si="5"/>
        <v>-3.2030000000000003</v>
      </c>
      <c r="E21" s="6">
        <f t="shared" si="6"/>
        <v>-2.8624147557016699</v>
      </c>
      <c r="F21" s="9">
        <f t="shared" si="1"/>
        <v>-286.24147557016698</v>
      </c>
      <c r="G21" s="9"/>
      <c r="H21" s="10">
        <f t="shared" si="3"/>
        <v>-1.016429258094818</v>
      </c>
      <c r="I21" s="10">
        <f t="shared" si="4"/>
        <v>1.016429258094818</v>
      </c>
    </row>
    <row r="23" spans="1:18">
      <c r="A23" s="15" t="s">
        <v>4</v>
      </c>
      <c r="B23" s="15"/>
      <c r="C23" s="25"/>
      <c r="D23" s="16"/>
      <c r="H23" s="61" t="s">
        <v>36</v>
      </c>
      <c r="P23" s="11"/>
      <c r="Q23" s="10"/>
      <c r="R23" s="10"/>
    </row>
    <row r="24" spans="1:18">
      <c r="A24" s="3" t="s">
        <v>63</v>
      </c>
      <c r="B24" s="40">
        <f>STDEV(D9:D14)/STDEV(A9:A14)</f>
        <v>5.2374884843608312E-2</v>
      </c>
      <c r="C24" s="5" t="s">
        <v>61</v>
      </c>
      <c r="D24" s="41">
        <f>COUNT(D9:D14)</f>
        <v>6</v>
      </c>
      <c r="H24" s="62" t="s">
        <v>63</v>
      </c>
      <c r="I24" s="54">
        <f>-STDEV(B13:B15)/STDEV(G13:G15)</f>
        <v>-4.6469038538395936E-2</v>
      </c>
      <c r="J24" s="5" t="s">
        <v>61</v>
      </c>
      <c r="K24" s="41">
        <f>COUNT(B14:B21)</f>
        <v>2</v>
      </c>
      <c r="P24" s="11"/>
      <c r="Q24" s="10"/>
      <c r="R24" s="10"/>
    </row>
    <row r="25" spans="1:18" ht="15">
      <c r="A25" s="3" t="s">
        <v>3</v>
      </c>
      <c r="B25" s="35">
        <f>AVERAGE(D9:D14)-B24*AVERAGE(A9:A14)</f>
        <v>1.1189852880753621</v>
      </c>
      <c r="C25" s="38" t="s">
        <v>8</v>
      </c>
      <c r="H25" s="62" t="s">
        <v>3</v>
      </c>
      <c r="I25" s="55">
        <f>AVERAGE(B13:B15)-I24*AVERAGE(G13:G15)</f>
        <v>0.98383629951226248</v>
      </c>
      <c r="J25" s="36"/>
      <c r="P25" s="11"/>
      <c r="Q25" s="10"/>
      <c r="R25" s="10"/>
    </row>
    <row r="26" spans="1:18">
      <c r="P26" s="11"/>
      <c r="Q26" s="10"/>
      <c r="R26" s="10"/>
    </row>
    <row r="27" spans="1:18">
      <c r="Q27" s="10"/>
      <c r="R27" s="10"/>
    </row>
    <row r="28" spans="1:18">
      <c r="Q28" s="10"/>
      <c r="R28" s="10"/>
    </row>
    <row r="29" spans="1:18">
      <c r="Q29" s="10"/>
      <c r="R29" s="10"/>
    </row>
    <row r="30" spans="1:18">
      <c r="Q30" s="10"/>
      <c r="R30" s="10"/>
    </row>
    <row r="31" spans="1:18">
      <c r="Q31" s="10"/>
      <c r="R31" s="10"/>
    </row>
    <row r="32" spans="1:18">
      <c r="Q32" s="10"/>
      <c r="R32" s="10"/>
    </row>
    <row r="37" spans="17:18">
      <c r="Q37" s="17"/>
      <c r="R37" s="17"/>
    </row>
  </sheetData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9" sqref="A9:I22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6.1760000000000002</v>
      </c>
      <c r="C3" s="3"/>
      <c r="D3" t="s">
        <v>43</v>
      </c>
      <c r="E3" s="53">
        <v>45</v>
      </c>
    </row>
    <row r="4" spans="1:20">
      <c r="A4" s="3" t="s">
        <v>74</v>
      </c>
      <c r="B4" s="53">
        <v>1.345</v>
      </c>
      <c r="C4" s="3"/>
    </row>
    <row r="5" spans="1:20">
      <c r="A5" s="22" t="s">
        <v>73</v>
      </c>
      <c r="B5" s="23">
        <v>0.13</v>
      </c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0" t="s">
        <v>65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B26/B4</f>
        <v>1.3484674591354033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-1/I26</f>
        <v>-1.3568316649241694</v>
      </c>
      <c r="M8" t="s">
        <v>13</v>
      </c>
      <c r="O8" s="3"/>
    </row>
    <row r="9" spans="1:20">
      <c r="A9" s="42">
        <v>-0.35</v>
      </c>
      <c r="B9" s="6">
        <f t="shared" ref="B9:B22" si="0">-1/A9</f>
        <v>2.8571428571428572</v>
      </c>
      <c r="C9" s="47">
        <v>9.3130000000000006</v>
      </c>
      <c r="D9" s="7">
        <f>C9-$B$3-$B$4</f>
        <v>1.7920000000000005</v>
      </c>
      <c r="E9" s="6">
        <f>(D9/$B$26)</f>
        <v>0.98804164565395014</v>
      </c>
      <c r="F9" s="9">
        <f t="shared" ref="F9:F17" si="1">100*E9</f>
        <v>98.804164565395013</v>
      </c>
      <c r="G9" s="9">
        <f t="shared" ref="G9:G17" si="2">100-F9</f>
        <v>1.1958354346049873</v>
      </c>
      <c r="H9" s="10">
        <f t="shared" ref="H9:H22" si="3">-1/($I$26+$I$25*G9)</f>
        <v>-1.3990563349715499</v>
      </c>
      <c r="I9" s="10">
        <f t="shared" ref="I9:I22" si="4">A9-H9</f>
        <v>1.0490563349715498</v>
      </c>
      <c r="K9" s="71" t="s">
        <v>60</v>
      </c>
      <c r="L9" s="72">
        <f>H17</f>
        <v>-1.6959318233332743</v>
      </c>
      <c r="M9" t="s">
        <v>6</v>
      </c>
      <c r="O9" s="3"/>
    </row>
    <row r="10" spans="1:20" ht="15" thickBot="1">
      <c r="A10" s="42">
        <v>-0.5</v>
      </c>
      <c r="B10" s="6">
        <f t="shared" si="0"/>
        <v>2</v>
      </c>
      <c r="C10" s="48">
        <v>9.2840000000000007</v>
      </c>
      <c r="D10" s="7">
        <f t="shared" ref="D10:D22" si="5">C10-$B$3-$B$4</f>
        <v>1.7630000000000006</v>
      </c>
      <c r="E10" s="6">
        <f t="shared" ref="E10:E22" si="6">(D10/$B$26)</f>
        <v>0.97205213241513067</v>
      </c>
      <c r="F10" s="9">
        <f t="shared" si="1"/>
        <v>97.205213241513064</v>
      </c>
      <c r="G10" s="9">
        <f t="shared" si="2"/>
        <v>2.7947867584869357</v>
      </c>
      <c r="H10" s="10">
        <f t="shared" si="3"/>
        <v>-1.4597994872253353</v>
      </c>
      <c r="I10" s="10">
        <f t="shared" si="4"/>
        <v>0.95979948722533526</v>
      </c>
      <c r="K10" s="73" t="s">
        <v>68</v>
      </c>
      <c r="L10" s="74">
        <f>F14</f>
        <v>94.613809371773328</v>
      </c>
      <c r="M10" t="s">
        <v>7</v>
      </c>
      <c r="O10" s="3"/>
    </row>
    <row r="11" spans="1:20" ht="16.5" customHeight="1" thickBot="1">
      <c r="A11" s="43">
        <v>-0.75</v>
      </c>
      <c r="B11" s="6">
        <f t="shared" si="0"/>
        <v>1.3333333333333333</v>
      </c>
      <c r="C11" s="47">
        <v>9.2759999999999998</v>
      </c>
      <c r="D11" s="7">
        <f t="shared" si="5"/>
        <v>1.7549999999999997</v>
      </c>
      <c r="E11" s="6">
        <f t="shared" si="6"/>
        <v>0.96764123221131793</v>
      </c>
      <c r="F11" s="9">
        <f t="shared" si="1"/>
        <v>96.764123221131797</v>
      </c>
      <c r="G11" s="9">
        <f t="shared" si="2"/>
        <v>3.235876778868203</v>
      </c>
      <c r="H11" s="10">
        <f t="shared" si="3"/>
        <v>-1.477495700275423</v>
      </c>
      <c r="I11" s="10">
        <f t="shared" si="4"/>
        <v>0.72749570027542299</v>
      </c>
      <c r="K11" s="75" t="s">
        <v>1</v>
      </c>
      <c r="L11" s="76">
        <f>STDEV(I9:I14)/STDEV(E9:E14)</f>
        <v>18.894995748681129</v>
      </c>
      <c r="M11" t="s">
        <v>9</v>
      </c>
      <c r="O11" s="6"/>
    </row>
    <row r="12" spans="1:20">
      <c r="A12" s="43">
        <v>-0.95</v>
      </c>
      <c r="B12" s="6">
        <f t="shared" si="0"/>
        <v>1.0526315789473684</v>
      </c>
      <c r="C12" s="47">
        <v>9.2629999999999999</v>
      </c>
      <c r="D12" s="7">
        <f t="shared" si="5"/>
        <v>1.7419999999999998</v>
      </c>
      <c r="E12" s="6">
        <f t="shared" si="6"/>
        <v>0.96047351938012304</v>
      </c>
      <c r="F12" s="9">
        <f t="shared" si="1"/>
        <v>96.047351938012298</v>
      </c>
      <c r="G12" s="9">
        <f t="shared" si="2"/>
        <v>3.952648061987702</v>
      </c>
      <c r="H12" s="10">
        <f t="shared" si="3"/>
        <v>-1.5071854955427553</v>
      </c>
      <c r="I12" s="10">
        <f t="shared" si="4"/>
        <v>0.55718549554275532</v>
      </c>
      <c r="K12" s="71" t="s">
        <v>70</v>
      </c>
      <c r="L12" s="77">
        <f>STDEV(E9:E14)/STDEV(A9:A14)</f>
        <v>4.373405202308233E-2</v>
      </c>
      <c r="M12" t="s">
        <v>10</v>
      </c>
      <c r="O12" s="3"/>
    </row>
    <row r="13" spans="1:20" ht="15" thickBot="1">
      <c r="A13" s="44">
        <v>-1.03</v>
      </c>
      <c r="B13" s="26">
        <f t="shared" si="0"/>
        <v>0.970873786407767</v>
      </c>
      <c r="C13" s="49">
        <v>9.2539999999999996</v>
      </c>
      <c r="D13" s="27">
        <f t="shared" si="5"/>
        <v>1.7329999999999994</v>
      </c>
      <c r="E13" s="28">
        <f t="shared" si="6"/>
        <v>0.95551125665083403</v>
      </c>
      <c r="F13" s="29">
        <f t="shared" si="1"/>
        <v>95.551125665083404</v>
      </c>
      <c r="G13" s="29">
        <f t="shared" si="2"/>
        <v>4.4488743349165958</v>
      </c>
      <c r="H13" s="30">
        <f t="shared" si="3"/>
        <v>-1.5284488135012819</v>
      </c>
      <c r="I13" s="30">
        <f t="shared" si="4"/>
        <v>0.4984488135012819</v>
      </c>
      <c r="K13" s="73" t="s">
        <v>0</v>
      </c>
      <c r="L13" s="74">
        <f>STDEV(E14:E22)/STDEV(A14:A22)</f>
        <v>0.10795984134705405</v>
      </c>
      <c r="M13" t="s">
        <v>11</v>
      </c>
      <c r="O13" s="3"/>
    </row>
    <row r="14" spans="1:20">
      <c r="A14" s="45">
        <v>-1.2250000000000001</v>
      </c>
      <c r="B14" s="31">
        <f t="shared" si="0"/>
        <v>0.81632653061224481</v>
      </c>
      <c r="C14" s="50">
        <v>9.2370000000000001</v>
      </c>
      <c r="D14" s="32">
        <f t="shared" si="5"/>
        <v>1.716</v>
      </c>
      <c r="E14" s="31">
        <f t="shared" si="6"/>
        <v>0.94613809371773328</v>
      </c>
      <c r="F14" s="33">
        <f t="shared" si="1"/>
        <v>94.613809371773328</v>
      </c>
      <c r="G14" s="33">
        <f t="shared" si="2"/>
        <v>5.3861906282266716</v>
      </c>
      <c r="H14" s="34">
        <f t="shared" si="3"/>
        <v>-1.570294614020701</v>
      </c>
      <c r="I14" s="34">
        <f t="shared" si="4"/>
        <v>0.34529461402070094</v>
      </c>
      <c r="K14" s="78" t="s">
        <v>49</v>
      </c>
      <c r="L14" s="79">
        <f>L12*B26/18/(E3/10000)</f>
        <v>0.9792587331167476</v>
      </c>
    </row>
    <row r="15" spans="1:20">
      <c r="A15" s="43">
        <v>-1.4</v>
      </c>
      <c r="B15" s="6">
        <f t="shared" si="0"/>
        <v>0.7142857142857143</v>
      </c>
      <c r="C15" s="48">
        <v>9.2170000000000005</v>
      </c>
      <c r="D15" s="7">
        <f t="shared" si="5"/>
        <v>1.6960000000000004</v>
      </c>
      <c r="E15" s="6">
        <f t="shared" si="6"/>
        <v>0.93511084320820281</v>
      </c>
      <c r="F15" s="9">
        <f t="shared" si="1"/>
        <v>93.511084320820288</v>
      </c>
      <c r="G15" s="9">
        <f t="shared" si="2"/>
        <v>6.488915679179712</v>
      </c>
      <c r="H15" s="10">
        <f t="shared" si="3"/>
        <v>-1.6225561028558999</v>
      </c>
      <c r="I15" s="10">
        <f t="shared" si="4"/>
        <v>0.2225561028559</v>
      </c>
      <c r="K15" s="20"/>
      <c r="L15" s="21"/>
      <c r="O15" s="3"/>
    </row>
    <row r="16" spans="1:20">
      <c r="A16" s="46">
        <v>-1.6</v>
      </c>
      <c r="B16" s="14">
        <f t="shared" si="0"/>
        <v>0.625</v>
      </c>
      <c r="C16" s="47">
        <v>9.1999999999999993</v>
      </c>
      <c r="D16" s="7">
        <f t="shared" si="5"/>
        <v>1.6789999999999992</v>
      </c>
      <c r="E16" s="6">
        <f t="shared" si="6"/>
        <v>0.92573768027510106</v>
      </c>
      <c r="F16" s="9">
        <f t="shared" si="1"/>
        <v>92.573768027510113</v>
      </c>
      <c r="G16" s="9">
        <f t="shared" si="2"/>
        <v>7.4262319724898873</v>
      </c>
      <c r="H16" s="10">
        <f t="shared" si="3"/>
        <v>-1.6697930936016574</v>
      </c>
      <c r="I16" s="10">
        <f t="shared" si="4"/>
        <v>6.9793093601657308E-2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>
        <v>-1.65</v>
      </c>
      <c r="B17" s="24">
        <f t="shared" si="0"/>
        <v>0.60606060606060608</v>
      </c>
      <c r="C17" s="51">
        <v>9.1910000000000007</v>
      </c>
      <c r="D17" s="7">
        <f t="shared" si="5"/>
        <v>1.6700000000000006</v>
      </c>
      <c r="E17" s="6">
        <f t="shared" si="6"/>
        <v>0.92077541754581305</v>
      </c>
      <c r="F17" s="9">
        <f t="shared" si="1"/>
        <v>92.077541754581304</v>
      </c>
      <c r="G17" s="9">
        <f t="shared" si="2"/>
        <v>7.9224582454186958</v>
      </c>
      <c r="H17" s="10">
        <f t="shared" si="3"/>
        <v>-1.6959318233332743</v>
      </c>
      <c r="I17" s="10">
        <f t="shared" si="4"/>
        <v>4.5931823333274391E-2</v>
      </c>
      <c r="K17" s="20"/>
      <c r="L17" s="21"/>
    </row>
    <row r="18" spans="1:18">
      <c r="A18" s="43">
        <v>-1.8</v>
      </c>
      <c r="B18" s="24">
        <f t="shared" si="0"/>
        <v>0.55555555555555558</v>
      </c>
      <c r="C18" s="51">
        <v>9.1649999999999991</v>
      </c>
      <c r="D18" s="7">
        <f t="shared" si="5"/>
        <v>1.643999999999999</v>
      </c>
      <c r="E18" s="6">
        <f t="shared" si="6"/>
        <v>0.90643999188342228</v>
      </c>
      <c r="F18" s="9">
        <f>100*E18</f>
        <v>90.643999188342235</v>
      </c>
      <c r="G18" s="9">
        <f>100-F18</f>
        <v>9.3560008116577649</v>
      </c>
      <c r="H18" s="10">
        <f>-1/($I$26+$I$25*G18)</f>
        <v>-1.7762583113478823</v>
      </c>
      <c r="I18" s="10">
        <f>A18-H18</f>
        <v>-2.3741688652117787E-2</v>
      </c>
      <c r="K18" s="20"/>
      <c r="L18" s="21"/>
    </row>
    <row r="19" spans="1:18">
      <c r="A19" s="43">
        <v>-1.9750000000000001</v>
      </c>
      <c r="B19" s="24">
        <f t="shared" si="0"/>
        <v>0.50632911392405056</v>
      </c>
      <c r="C19" s="51">
        <v>9.1319999999999997</v>
      </c>
      <c r="D19" s="7">
        <f t="shared" si="5"/>
        <v>1.6109999999999995</v>
      </c>
      <c r="E19" s="6">
        <f t="shared" si="6"/>
        <v>0.88824502854269682</v>
      </c>
      <c r="F19" s="9">
        <f>100*E19</f>
        <v>88.824502854269682</v>
      </c>
      <c r="G19" s="9">
        <f>100-F19</f>
        <v>11.175497145730318</v>
      </c>
      <c r="H19" s="10">
        <f>-1/($I$26+$I$25*G19)</f>
        <v>-1.8898699715601761</v>
      </c>
      <c r="I19" s="10">
        <f>A19-H19</f>
        <v>-8.5130028439823979E-2</v>
      </c>
      <c r="K19" s="20"/>
      <c r="L19" s="21"/>
    </row>
    <row r="20" spans="1:18">
      <c r="A20" s="43">
        <v>-2.0499999999999998</v>
      </c>
      <c r="B20" s="24">
        <f t="shared" si="0"/>
        <v>0.48780487804878053</v>
      </c>
      <c r="C20" s="51">
        <v>9.1129999999999995</v>
      </c>
      <c r="D20" s="7">
        <f t="shared" si="5"/>
        <v>1.5919999999999994</v>
      </c>
      <c r="E20" s="6">
        <f t="shared" si="6"/>
        <v>0.87776914055864264</v>
      </c>
      <c r="F20" s="9">
        <f>100*E20</f>
        <v>87.776914055864268</v>
      </c>
      <c r="G20" s="9">
        <f>100-F20</f>
        <v>12.223085944135732</v>
      </c>
      <c r="H20" s="10">
        <f>-1/($I$26+$I$25*G20)</f>
        <v>-1.9621275978398707</v>
      </c>
      <c r="I20" s="10">
        <f>A20-H20</f>
        <v>-8.7872402160129148E-2</v>
      </c>
      <c r="K20" s="20"/>
      <c r="L20" s="21"/>
    </row>
    <row r="21" spans="1:18">
      <c r="A21" s="43">
        <v>-2.0750000000000002</v>
      </c>
      <c r="B21" s="24">
        <f t="shared" si="0"/>
        <v>0.48192771084337344</v>
      </c>
      <c r="C21" s="52">
        <v>9.0890000000000004</v>
      </c>
      <c r="D21" s="7">
        <f t="shared" si="5"/>
        <v>1.5680000000000003</v>
      </c>
      <c r="E21" s="6">
        <f t="shared" si="6"/>
        <v>0.8645364399472063</v>
      </c>
      <c r="F21" s="9">
        <f>100*E21</f>
        <v>86.453643994720636</v>
      </c>
      <c r="G21" s="9">
        <f>100-F21</f>
        <v>13.546356005279364</v>
      </c>
      <c r="H21" s="10">
        <f>-1/($I$26+$I$25*G21)</f>
        <v>-2.0616990106467274</v>
      </c>
      <c r="I21" s="10">
        <f>A21-H21</f>
        <v>-1.330098935327273E-2</v>
      </c>
      <c r="K21" s="20"/>
      <c r="L21" s="21"/>
    </row>
    <row r="22" spans="1:18">
      <c r="A22" s="43">
        <v>-2.4</v>
      </c>
      <c r="B22" s="24">
        <f t="shared" si="0"/>
        <v>0.41666666666666669</v>
      </c>
      <c r="C22" s="52">
        <v>9.01</v>
      </c>
      <c r="D22" s="7">
        <f t="shared" si="5"/>
        <v>1.4889999999999997</v>
      </c>
      <c r="E22" s="6">
        <f t="shared" si="6"/>
        <v>0.82097880043455973</v>
      </c>
      <c r="F22" s="9">
        <f>100*E22</f>
        <v>82.097880043455973</v>
      </c>
      <c r="G22" s="9">
        <f>100-F22</f>
        <v>17.902119956544027</v>
      </c>
      <c r="H22" s="10">
        <f t="shared" si="3"/>
        <v>-2.4751508691607436</v>
      </c>
      <c r="I22" s="10">
        <f t="shared" si="4"/>
        <v>7.515086916074365E-2</v>
      </c>
    </row>
    <row r="24" spans="1:18">
      <c r="A24" s="15" t="s">
        <v>4</v>
      </c>
      <c r="B24" s="15"/>
      <c r="C24" s="25"/>
      <c r="D24" s="16"/>
      <c r="H24" s="61" t="s">
        <v>36</v>
      </c>
      <c r="P24" s="11"/>
      <c r="Q24" s="10"/>
      <c r="R24" s="10"/>
    </row>
    <row r="25" spans="1:18">
      <c r="A25" s="3" t="s">
        <v>63</v>
      </c>
      <c r="B25" s="40">
        <f>STDEV(D9:D14)/STDEV(A9:A14)</f>
        <v>7.9319957382456632E-2</v>
      </c>
      <c r="C25" s="5" t="s">
        <v>61</v>
      </c>
      <c r="D25" s="41">
        <f>COUNT(D9:D14)</f>
        <v>6</v>
      </c>
      <c r="H25" s="62" t="s">
        <v>63</v>
      </c>
      <c r="I25" s="54">
        <f>-STDEV(B17:B22)/STDEV(G17:G22)</f>
        <v>-1.8600887828661469E-2</v>
      </c>
      <c r="J25" s="5" t="s">
        <v>61</v>
      </c>
      <c r="K25" s="41">
        <f>COUNT(B14:B22)</f>
        <v>9</v>
      </c>
      <c r="P25" s="11"/>
      <c r="Q25" s="10"/>
      <c r="R25" s="10"/>
    </row>
    <row r="26" spans="1:18" ht="15">
      <c r="A26" s="3" t="s">
        <v>3</v>
      </c>
      <c r="B26" s="35">
        <f>AVERAGE(D9:D14)-B25*AVERAGE(A9:A14)</f>
        <v>1.8136887325371174</v>
      </c>
      <c r="C26" s="38" t="s">
        <v>8</v>
      </c>
      <c r="H26" s="62" t="s">
        <v>3</v>
      </c>
      <c r="I26" s="55">
        <f>AVERAGE(B16:B22)-I25*AVERAGE(G16:G22)</f>
        <v>0.73701110156202609</v>
      </c>
      <c r="J26" s="36"/>
      <c r="P26" s="11"/>
      <c r="Q26" s="10"/>
      <c r="R26" s="10"/>
    </row>
    <row r="27" spans="1:18">
      <c r="P27" s="11"/>
      <c r="Q27" s="10"/>
      <c r="R27" s="10"/>
    </row>
    <row r="28" spans="1:18">
      <c r="Q28" s="10"/>
      <c r="R28" s="10"/>
    </row>
    <row r="29" spans="1:18">
      <c r="Q29" s="10"/>
      <c r="R29" s="10"/>
    </row>
    <row r="30" spans="1:18">
      <c r="Q30" s="10"/>
      <c r="R30" s="10"/>
    </row>
    <row r="31" spans="1:18">
      <c r="Q31" s="10"/>
      <c r="R31" s="10"/>
    </row>
    <row r="32" spans="1:18">
      <c r="Q32" s="10"/>
      <c r="R32" s="10"/>
    </row>
    <row r="33" spans="17:18">
      <c r="Q33" s="10"/>
      <c r="R33" s="10"/>
    </row>
    <row r="38" spans="17:18">
      <c r="Q38" s="17"/>
      <c r="R38" s="17"/>
    </row>
  </sheetData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2" workbookViewId="0">
      <selection activeCell="A9" sqref="A9:G24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6.1959999999999997</v>
      </c>
      <c r="C3" s="3"/>
      <c r="D3" t="s">
        <v>43</v>
      </c>
      <c r="E3" s="53">
        <v>45</v>
      </c>
    </row>
    <row r="4" spans="1:20">
      <c r="A4" s="3" t="s">
        <v>74</v>
      </c>
      <c r="B4" s="53">
        <v>2.677</v>
      </c>
      <c r="C4" s="3"/>
    </row>
    <row r="5" spans="1:20">
      <c r="A5" s="22" t="s">
        <v>73</v>
      </c>
      <c r="B5" s="23">
        <v>7.6999999999999999E-2</v>
      </c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0" t="s">
        <v>65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B28/B4</f>
        <v>1.4137915728513073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-1/I28</f>
        <v>-1.244644734075278</v>
      </c>
      <c r="M8" t="s">
        <v>13</v>
      </c>
      <c r="O8" s="3"/>
    </row>
    <row r="9" spans="1:20">
      <c r="A9" s="42">
        <v>-0.42499999999999999</v>
      </c>
      <c r="B9" s="6">
        <f t="shared" ref="B9:B23" si="0">-1/A9</f>
        <v>2.3529411764705883</v>
      </c>
      <c r="C9" s="47">
        <v>12.593</v>
      </c>
      <c r="D9" s="7">
        <f>C9-$B$3-$B$4</f>
        <v>3.72</v>
      </c>
      <c r="E9" s="6">
        <f>(D9/$B$28)</f>
        <v>0.9828996491603097</v>
      </c>
      <c r="F9" s="9">
        <f t="shared" ref="F9:F24" si="1">100*E9</f>
        <v>98.289964916030968</v>
      </c>
      <c r="G9" s="9">
        <f t="shared" ref="G9:G24" si="2">100-F9</f>
        <v>1.7100350839690321</v>
      </c>
      <c r="H9" s="10">
        <f t="shared" ref="H9:H24" si="3">-1/($I$28+$I$27*G9)</f>
        <v>-1.3058792526139555</v>
      </c>
      <c r="I9" s="10">
        <f t="shared" ref="I9:I24" si="4">A9-H9</f>
        <v>0.8808792526139555</v>
      </c>
      <c r="K9" s="71" t="s">
        <v>60</v>
      </c>
      <c r="L9" s="72">
        <f>H19</f>
        <v>-1.5869622987542547</v>
      </c>
      <c r="M9" t="s">
        <v>6</v>
      </c>
      <c r="O9" s="3"/>
    </row>
    <row r="10" spans="1:20" ht="15" thickBot="1">
      <c r="A10" s="42">
        <v>-0.5</v>
      </c>
      <c r="B10" s="6">
        <f t="shared" si="0"/>
        <v>2</v>
      </c>
      <c r="C10" s="48">
        <v>12.57</v>
      </c>
      <c r="D10" s="7">
        <f t="shared" ref="D10:D24" si="5">C10-$B$3-$B$4</f>
        <v>3.6970000000000005</v>
      </c>
      <c r="E10" s="6">
        <f t="shared" ref="E10:E24" si="6">(D10/$B$28)</f>
        <v>0.97682258143700684</v>
      </c>
      <c r="F10" s="9">
        <f t="shared" si="1"/>
        <v>97.682258143700679</v>
      </c>
      <c r="G10" s="9">
        <f t="shared" si="2"/>
        <v>2.3177418562993211</v>
      </c>
      <c r="H10" s="10">
        <f t="shared" si="3"/>
        <v>-1.3291174979574623</v>
      </c>
      <c r="I10" s="10">
        <f t="shared" si="4"/>
        <v>0.82911749795746226</v>
      </c>
      <c r="K10" s="73" t="s">
        <v>68</v>
      </c>
      <c r="L10" s="74">
        <f>F14</f>
        <v>95.885559860289376</v>
      </c>
      <c r="M10" t="s">
        <v>7</v>
      </c>
      <c r="O10" s="3"/>
    </row>
    <row r="11" spans="1:20" ht="16.5" customHeight="1" thickBot="1">
      <c r="A11" s="43">
        <v>-0.52500000000000002</v>
      </c>
      <c r="B11" s="6">
        <f t="shared" si="0"/>
        <v>1.9047619047619047</v>
      </c>
      <c r="C11" s="47">
        <v>12.555</v>
      </c>
      <c r="D11" s="7">
        <f t="shared" si="5"/>
        <v>3.6819999999999999</v>
      </c>
      <c r="E11" s="6">
        <f t="shared" si="6"/>
        <v>0.97285927640006986</v>
      </c>
      <c r="F11" s="9">
        <f t="shared" si="1"/>
        <v>97.285927640006989</v>
      </c>
      <c r="G11" s="9">
        <f t="shared" si="2"/>
        <v>2.7140723599930112</v>
      </c>
      <c r="H11" s="10">
        <f t="shared" si="3"/>
        <v>-1.3447236842801409</v>
      </c>
      <c r="I11" s="10">
        <f t="shared" si="4"/>
        <v>0.81972368428014086</v>
      </c>
      <c r="K11" s="75" t="s">
        <v>1</v>
      </c>
      <c r="L11" s="76">
        <f>STDEV(I9:I14)/STDEV(E9:E14)</f>
        <v>18.142694837229843</v>
      </c>
      <c r="M11" t="s">
        <v>9</v>
      </c>
      <c r="O11" s="6"/>
    </row>
    <row r="12" spans="1:20">
      <c r="A12" s="43">
        <v>-0.6</v>
      </c>
      <c r="B12" s="6">
        <f t="shared" si="0"/>
        <v>1.6666666666666667</v>
      </c>
      <c r="C12" s="47">
        <v>12.558</v>
      </c>
      <c r="D12" s="7">
        <f t="shared" si="5"/>
        <v>3.6850000000000001</v>
      </c>
      <c r="E12" s="6">
        <f t="shared" si="6"/>
        <v>0.97365193740745726</v>
      </c>
      <c r="F12" s="9">
        <f t="shared" si="1"/>
        <v>97.365193740745724</v>
      </c>
      <c r="G12" s="9">
        <f t="shared" si="2"/>
        <v>2.634806259254276</v>
      </c>
      <c r="H12" s="10">
        <f t="shared" si="3"/>
        <v>-1.3415731966363633</v>
      </c>
      <c r="I12" s="10">
        <f t="shared" si="4"/>
        <v>0.74157319663636334</v>
      </c>
      <c r="K12" s="71" t="s">
        <v>70</v>
      </c>
      <c r="L12" s="77">
        <f>STDEV(E9:E14)/STDEV(A9:A14)</f>
        <v>4.5297380444298325E-2</v>
      </c>
      <c r="M12" t="s">
        <v>10</v>
      </c>
      <c r="O12" s="3"/>
    </row>
    <row r="13" spans="1:20" ht="15" thickBot="1">
      <c r="A13" s="44">
        <v>-0.72499999999999998</v>
      </c>
      <c r="B13" s="26">
        <f t="shared" si="0"/>
        <v>1.3793103448275863</v>
      </c>
      <c r="C13" s="49">
        <v>12.534000000000001</v>
      </c>
      <c r="D13" s="27">
        <f t="shared" si="5"/>
        <v>3.6610000000000009</v>
      </c>
      <c r="E13" s="28">
        <f t="shared" si="6"/>
        <v>0.96731064934835875</v>
      </c>
      <c r="F13" s="29">
        <f t="shared" si="1"/>
        <v>96.731064934835871</v>
      </c>
      <c r="G13" s="29">
        <f t="shared" si="2"/>
        <v>3.2689350651641291</v>
      </c>
      <c r="H13" s="30">
        <f t="shared" si="3"/>
        <v>-1.3671983359227198</v>
      </c>
      <c r="I13" s="30">
        <f t="shared" si="4"/>
        <v>0.6421983359227198</v>
      </c>
      <c r="K13" s="73" t="s">
        <v>0</v>
      </c>
      <c r="L13" s="74">
        <f>STDEV(E14:E24)/STDEV(A14:A24)</f>
        <v>2.2848440719448648</v>
      </c>
      <c r="M13" t="s">
        <v>11</v>
      </c>
      <c r="O13" s="3"/>
    </row>
    <row r="14" spans="1:20">
      <c r="A14" s="45">
        <v>-0.92500000000000004</v>
      </c>
      <c r="B14" s="31">
        <f t="shared" si="0"/>
        <v>1.0810810810810809</v>
      </c>
      <c r="C14" s="50">
        <v>12.502000000000001</v>
      </c>
      <c r="D14" s="32">
        <f t="shared" si="5"/>
        <v>3.6290000000000009</v>
      </c>
      <c r="E14" s="31">
        <f t="shared" si="6"/>
        <v>0.95885559860289371</v>
      </c>
      <c r="F14" s="33">
        <f t="shared" si="1"/>
        <v>95.885559860289376</v>
      </c>
      <c r="G14" s="33">
        <f t="shared" si="2"/>
        <v>4.1144401397106236</v>
      </c>
      <c r="H14" s="34">
        <f t="shared" si="3"/>
        <v>-1.4029277508252929</v>
      </c>
      <c r="I14" s="34">
        <f t="shared" si="4"/>
        <v>0.47792775082529282</v>
      </c>
      <c r="K14" s="78" t="s">
        <v>49</v>
      </c>
      <c r="L14" s="79">
        <f>L12*B28/18/(E3/10000)</f>
        <v>2.1165173277867684</v>
      </c>
    </row>
    <row r="15" spans="1:20">
      <c r="A15" s="43">
        <v>-1</v>
      </c>
      <c r="B15" s="6">
        <f t="shared" si="0"/>
        <v>1</v>
      </c>
      <c r="C15" s="48">
        <v>12.487</v>
      </c>
      <c r="D15" s="7">
        <f t="shared" si="5"/>
        <v>3.6140000000000003</v>
      </c>
      <c r="E15" s="6">
        <f t="shared" si="6"/>
        <v>0.95489229356595684</v>
      </c>
      <c r="F15" s="9">
        <f t="shared" si="1"/>
        <v>95.489229356595686</v>
      </c>
      <c r="G15" s="9">
        <f t="shared" si="2"/>
        <v>4.5107706434043138</v>
      </c>
      <c r="H15" s="10">
        <f t="shared" si="3"/>
        <v>-1.4203267363293612</v>
      </c>
      <c r="I15" s="10">
        <f t="shared" si="4"/>
        <v>0.42032673632936124</v>
      </c>
      <c r="K15" s="20"/>
      <c r="L15" s="21"/>
      <c r="O15" s="3"/>
    </row>
    <row r="16" spans="1:20">
      <c r="A16" s="46">
        <v>-1.1000000000000001</v>
      </c>
      <c r="B16" s="14">
        <f t="shared" si="0"/>
        <v>0.90909090909090906</v>
      </c>
      <c r="C16" s="47">
        <v>12.462999999999999</v>
      </c>
      <c r="D16" s="7">
        <f t="shared" si="5"/>
        <v>3.5899999999999994</v>
      </c>
      <c r="E16" s="6">
        <f t="shared" si="6"/>
        <v>0.94855100550685778</v>
      </c>
      <c r="F16" s="9">
        <f t="shared" si="1"/>
        <v>94.855100550685776</v>
      </c>
      <c r="G16" s="9">
        <f t="shared" si="2"/>
        <v>5.1448994493142237</v>
      </c>
      <c r="H16" s="10">
        <f t="shared" si="3"/>
        <v>-1.4490809334174675</v>
      </c>
      <c r="I16" s="10">
        <f t="shared" si="4"/>
        <v>0.34908093341746738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>
        <v>-1.2</v>
      </c>
      <c r="B17" s="24">
        <f t="shared" si="0"/>
        <v>0.83333333333333337</v>
      </c>
      <c r="C17" s="51">
        <v>12.432</v>
      </c>
      <c r="D17" s="7">
        <f t="shared" si="5"/>
        <v>3.5590000000000006</v>
      </c>
      <c r="E17" s="6">
        <f t="shared" si="6"/>
        <v>0.94036017509718883</v>
      </c>
      <c r="F17" s="9">
        <f t="shared" si="1"/>
        <v>94.036017509718889</v>
      </c>
      <c r="G17" s="9">
        <f t="shared" si="2"/>
        <v>5.9639824902811114</v>
      </c>
      <c r="H17" s="10">
        <f t="shared" si="3"/>
        <v>-1.4879911624194311</v>
      </c>
      <c r="I17" s="10">
        <f t="shared" si="4"/>
        <v>0.28799116241943112</v>
      </c>
      <c r="K17" s="20"/>
      <c r="L17" s="21"/>
    </row>
    <row r="18" spans="1:18">
      <c r="A18" s="43">
        <v>-1.35</v>
      </c>
      <c r="B18" s="24">
        <f t="shared" si="0"/>
        <v>0.7407407407407407</v>
      </c>
      <c r="C18" s="51">
        <v>12.406000000000001</v>
      </c>
      <c r="D18" s="7">
        <f t="shared" si="5"/>
        <v>3.5330000000000008</v>
      </c>
      <c r="E18" s="6">
        <f t="shared" si="6"/>
        <v>0.93349044636649858</v>
      </c>
      <c r="F18" s="9">
        <f t="shared" si="1"/>
        <v>93.349044636649865</v>
      </c>
      <c r="G18" s="9">
        <f t="shared" si="2"/>
        <v>6.6509553633501355</v>
      </c>
      <c r="H18" s="10">
        <f t="shared" si="3"/>
        <v>-1.5222739085355921</v>
      </c>
      <c r="I18" s="10">
        <f t="shared" si="4"/>
        <v>0.17227390853559199</v>
      </c>
      <c r="K18" s="20"/>
      <c r="L18" s="21"/>
    </row>
    <row r="19" spans="1:18">
      <c r="A19" s="43">
        <v>-1.55</v>
      </c>
      <c r="B19" s="24">
        <f t="shared" si="0"/>
        <v>0.64516129032258063</v>
      </c>
      <c r="C19" s="51">
        <v>12.36</v>
      </c>
      <c r="D19" s="7">
        <f t="shared" si="5"/>
        <v>3.4869999999999997</v>
      </c>
      <c r="E19" s="6">
        <f t="shared" si="6"/>
        <v>0.92133631091989232</v>
      </c>
      <c r="F19" s="9">
        <f t="shared" si="1"/>
        <v>92.13363109198923</v>
      </c>
      <c r="G19" s="9">
        <f t="shared" si="2"/>
        <v>7.8663689080107702</v>
      </c>
      <c r="H19" s="10">
        <f t="shared" si="3"/>
        <v>-1.5869622987542547</v>
      </c>
      <c r="I19" s="10">
        <f t="shared" si="4"/>
        <v>3.6962298754254608E-2</v>
      </c>
      <c r="K19" s="20"/>
      <c r="L19" s="21"/>
    </row>
    <row r="20" spans="1:18">
      <c r="A20" s="43">
        <v>-1.675</v>
      </c>
      <c r="B20" s="24">
        <f t="shared" si="0"/>
        <v>0.59701492537313428</v>
      </c>
      <c r="C20" s="51">
        <v>12.307</v>
      </c>
      <c r="D20" s="7">
        <f t="shared" si="5"/>
        <v>3.4340000000000006</v>
      </c>
      <c r="E20" s="6">
        <f t="shared" si="6"/>
        <v>0.90733263312271606</v>
      </c>
      <c r="F20" s="9">
        <f t="shared" si="1"/>
        <v>90.733263312271603</v>
      </c>
      <c r="G20" s="9">
        <f t="shared" si="2"/>
        <v>9.2667366877283968</v>
      </c>
      <c r="H20" s="10">
        <f t="shared" si="3"/>
        <v>-1.6686618982348782</v>
      </c>
      <c r="I20" s="10">
        <f t="shared" si="4"/>
        <v>-6.3381017651218396E-3</v>
      </c>
      <c r="K20" s="20"/>
      <c r="L20" s="21"/>
    </row>
    <row r="21" spans="1:18">
      <c r="A21" s="43">
        <v>-1.85</v>
      </c>
      <c r="B21" s="24">
        <f t="shared" si="0"/>
        <v>0.54054054054054046</v>
      </c>
      <c r="C21" s="51">
        <v>12.255000000000001</v>
      </c>
      <c r="D21" s="7">
        <f t="shared" si="5"/>
        <v>3.382000000000001</v>
      </c>
      <c r="E21" s="6">
        <f t="shared" si="6"/>
        <v>0.89359317566133556</v>
      </c>
      <c r="F21" s="9">
        <f t="shared" si="1"/>
        <v>89.359317566133555</v>
      </c>
      <c r="G21" s="9">
        <f t="shared" si="2"/>
        <v>10.640682433866445</v>
      </c>
      <c r="H21" s="10">
        <f t="shared" si="3"/>
        <v>-1.7574304079085514</v>
      </c>
      <c r="I21" s="10">
        <f t="shared" si="4"/>
        <v>-9.256959209144866E-2</v>
      </c>
      <c r="K21" s="20"/>
      <c r="L21" s="21"/>
    </row>
    <row r="22" spans="1:18">
      <c r="A22" s="43">
        <v>-1.95</v>
      </c>
      <c r="B22" s="24">
        <f t="shared" si="0"/>
        <v>0.51282051282051289</v>
      </c>
      <c r="C22" s="51">
        <v>12.145</v>
      </c>
      <c r="D22" s="7">
        <f t="shared" si="5"/>
        <v>3.2719999999999998</v>
      </c>
      <c r="E22" s="6">
        <f t="shared" si="6"/>
        <v>0.86452893872379921</v>
      </c>
      <c r="F22" s="9">
        <f t="shared" si="1"/>
        <v>86.452893872379917</v>
      </c>
      <c r="G22" s="9">
        <f t="shared" si="2"/>
        <v>13.547106127620083</v>
      </c>
      <c r="H22" s="10">
        <f t="shared" si="3"/>
        <v>-1.9802769231220143</v>
      </c>
      <c r="I22" s="10">
        <f t="shared" si="4"/>
        <v>3.0276923122014354E-2</v>
      </c>
      <c r="K22" s="20"/>
      <c r="L22" s="21"/>
    </row>
    <row r="23" spans="1:18">
      <c r="A23" s="43">
        <v>-2.1800000000000002</v>
      </c>
      <c r="B23" s="24">
        <f t="shared" si="0"/>
        <v>0.4587155963302752</v>
      </c>
      <c r="C23" s="51">
        <v>12.052</v>
      </c>
      <c r="D23" s="7">
        <f t="shared" si="5"/>
        <v>3.1789999999999998</v>
      </c>
      <c r="E23" s="6">
        <f t="shared" si="6"/>
        <v>0.83995644749479148</v>
      </c>
      <c r="F23" s="9">
        <f t="shared" si="1"/>
        <v>83.995644749479155</v>
      </c>
      <c r="G23" s="9">
        <f t="shared" si="2"/>
        <v>16.004355250520845</v>
      </c>
      <c r="H23" s="10"/>
      <c r="I23" s="10"/>
      <c r="K23" s="20"/>
      <c r="L23" s="21"/>
    </row>
    <row r="24" spans="1:18">
      <c r="A24" s="43"/>
      <c r="B24" s="24"/>
      <c r="C24" s="52"/>
      <c r="D24" s="7">
        <f t="shared" si="5"/>
        <v>-8.8729999999999993</v>
      </c>
      <c r="E24" s="6">
        <f t="shared" si="6"/>
        <v>-2.344427039515975</v>
      </c>
      <c r="F24" s="9">
        <f t="shared" si="1"/>
        <v>-234.44270395159751</v>
      </c>
      <c r="G24" s="9">
        <f t="shared" si="2"/>
        <v>334.44270395159754</v>
      </c>
      <c r="H24" s="10">
        <f t="shared" si="3"/>
        <v>0.15232729092503519</v>
      </c>
      <c r="I24" s="10">
        <f t="shared" si="4"/>
        <v>-0.15232729092503519</v>
      </c>
    </row>
    <row r="26" spans="1:18">
      <c r="A26" s="15" t="s">
        <v>4</v>
      </c>
      <c r="B26" s="15"/>
      <c r="C26" s="25"/>
      <c r="D26" s="16"/>
      <c r="H26" s="61" t="s">
        <v>36</v>
      </c>
      <c r="P26" s="11"/>
      <c r="Q26" s="10"/>
      <c r="R26" s="10"/>
    </row>
    <row r="27" spans="1:18">
      <c r="A27" s="3" t="s">
        <v>63</v>
      </c>
      <c r="B27" s="40">
        <f>STDEV(D9:D14)/STDEV(A9:A14)</f>
        <v>0.17143790355072822</v>
      </c>
      <c r="C27" s="5" t="s">
        <v>61</v>
      </c>
      <c r="D27" s="41">
        <f>COUNT(D9:D14)</f>
        <v>6</v>
      </c>
      <c r="H27" s="62" t="s">
        <v>63</v>
      </c>
      <c r="I27" s="54">
        <f>-STDEV(B19:B23)/STDEV(G19:G23)</f>
        <v>-2.203143871900734E-2</v>
      </c>
      <c r="J27" s="5" t="s">
        <v>61</v>
      </c>
      <c r="K27" s="41">
        <f>COUNT(B14:B24)</f>
        <v>10</v>
      </c>
      <c r="P27" s="11"/>
      <c r="Q27" s="10"/>
      <c r="R27" s="10"/>
    </row>
    <row r="28" spans="1:18" ht="15">
      <c r="A28" s="3" t="s">
        <v>3</v>
      </c>
      <c r="B28" s="35">
        <f>AVERAGE(D9:D14)-B27*AVERAGE(A9:A14)</f>
        <v>3.7847200405229495</v>
      </c>
      <c r="C28" s="38" t="s">
        <v>8</v>
      </c>
      <c r="H28" s="62" t="s">
        <v>3</v>
      </c>
      <c r="I28" s="55">
        <f>AVERAGE(B19:B23)-I27*AVERAGE(G19:G23)</f>
        <v>0.80344211695312451</v>
      </c>
      <c r="J28" s="36"/>
      <c r="P28" s="11"/>
      <c r="Q28" s="10"/>
      <c r="R28" s="10"/>
    </row>
    <row r="29" spans="1:18">
      <c r="P29" s="11"/>
      <c r="Q29" s="10"/>
      <c r="R29" s="10"/>
    </row>
    <row r="30" spans="1:18">
      <c r="Q30" s="10"/>
      <c r="R30" s="10"/>
    </row>
    <row r="31" spans="1:18">
      <c r="Q31" s="10"/>
      <c r="R31" s="10"/>
    </row>
    <row r="32" spans="1:18">
      <c r="Q32" s="10"/>
      <c r="R32" s="10"/>
    </row>
    <row r="33" spans="17:18">
      <c r="Q33" s="10"/>
      <c r="R33" s="10"/>
    </row>
    <row r="34" spans="17:18">
      <c r="Q34" s="10"/>
      <c r="R34" s="10"/>
    </row>
    <row r="35" spans="17:18">
      <c r="Q35" s="10"/>
      <c r="R35" s="10"/>
    </row>
    <row r="40" spans="17:18">
      <c r="Q40" s="17"/>
      <c r="R40" s="17"/>
    </row>
  </sheetData>
  <phoneticPr fontId="13" type="noConversion"/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2" workbookViewId="0">
      <selection activeCell="L9" sqref="L9"/>
    </sheetView>
  </sheetViews>
  <sheetFormatPr baseColWidth="10" defaultColWidth="11.5" defaultRowHeight="14" x14ac:dyDescent="0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0">
      <c r="M1" s="19"/>
    </row>
    <row r="2" spans="1:20">
      <c r="A2" s="1" t="s">
        <v>58</v>
      </c>
      <c r="B2" s="2"/>
      <c r="C2" s="4"/>
      <c r="H2">
        <f>AVERAGE(6.168,6.177,6.182,6.178)</f>
        <v>6.1762500000000005</v>
      </c>
      <c r="M2" s="19"/>
    </row>
    <row r="3" spans="1:20">
      <c r="A3" s="3" t="s">
        <v>62</v>
      </c>
      <c r="B3" s="53">
        <v>6.2729999999999997</v>
      </c>
      <c r="C3" s="3"/>
      <c r="D3" t="s">
        <v>43</v>
      </c>
      <c r="E3" s="53">
        <v>45</v>
      </c>
    </row>
    <row r="4" spans="1:20">
      <c r="A4" s="3" t="s">
        <v>74</v>
      </c>
      <c r="B4" s="53">
        <f>2.067+1.752+2.127</f>
        <v>5.9459999999999997</v>
      </c>
      <c r="C4" s="3"/>
    </row>
    <row r="5" spans="1:20">
      <c r="A5" s="22" t="s">
        <v>73</v>
      </c>
      <c r="B5" s="23">
        <v>0.78600000000000003</v>
      </c>
      <c r="C5" s="3"/>
      <c r="D5" s="3"/>
      <c r="E5" s="18"/>
      <c r="F5" s="18"/>
      <c r="G5" s="56"/>
      <c r="H5" s="57"/>
      <c r="M5" s="12"/>
      <c r="N5" s="13"/>
    </row>
    <row r="6" spans="1:20">
      <c r="A6" s="3"/>
      <c r="B6" s="6"/>
      <c r="C6" s="3"/>
      <c r="D6" s="6"/>
      <c r="E6" s="3"/>
      <c r="F6" s="3"/>
      <c r="G6" s="8"/>
      <c r="H6" s="8"/>
      <c r="J6" s="3"/>
      <c r="N6" s="17"/>
    </row>
    <row r="7" spans="1:20" ht="16">
      <c r="A7" s="80" t="s">
        <v>54</v>
      </c>
      <c r="B7" s="80" t="s">
        <v>55</v>
      </c>
      <c r="C7" s="80" t="s">
        <v>15</v>
      </c>
      <c r="D7" s="80" t="s">
        <v>65</v>
      </c>
      <c r="E7" s="80" t="s">
        <v>64</v>
      </c>
      <c r="F7" s="80" t="s">
        <v>66</v>
      </c>
      <c r="G7" s="80" t="s">
        <v>67</v>
      </c>
      <c r="H7" s="81" t="s">
        <v>56</v>
      </c>
      <c r="I7" s="81" t="s">
        <v>57</v>
      </c>
      <c r="K7" s="67" t="s">
        <v>2</v>
      </c>
      <c r="L7" s="68">
        <f>B24/B4</f>
        <v>1.3697070050152238</v>
      </c>
      <c r="M7" t="s">
        <v>12</v>
      </c>
      <c r="O7" s="3"/>
    </row>
    <row r="8" spans="1:20" ht="15" thickBot="1">
      <c r="A8" s="3"/>
      <c r="B8" s="3"/>
      <c r="C8" s="3"/>
      <c r="D8" s="3"/>
      <c r="E8" s="3"/>
      <c r="F8" s="3"/>
      <c r="G8" s="3"/>
      <c r="K8" s="69" t="s">
        <v>69</v>
      </c>
      <c r="L8" s="70">
        <f>-1/I24</f>
        <v>-1.2673440737001491</v>
      </c>
      <c r="M8" t="s">
        <v>13</v>
      </c>
      <c r="O8" s="3"/>
    </row>
    <row r="9" spans="1:20">
      <c r="A9" s="42">
        <v>-0.31</v>
      </c>
      <c r="B9" s="6">
        <f t="shared" ref="B9:B20" si="0">-1/A9</f>
        <v>3.2258064516129035</v>
      </c>
      <c r="C9" s="47">
        <v>20.25</v>
      </c>
      <c r="D9" s="7">
        <f>C9-$B$3-$B$4</f>
        <v>8.0310000000000006</v>
      </c>
      <c r="E9" s="6">
        <f>(D9/$B$24)</f>
        <v>0.98609111159005969</v>
      </c>
      <c r="F9" s="9">
        <f t="shared" ref="F9:F20" si="1">100*E9</f>
        <v>98.609111159005963</v>
      </c>
      <c r="G9" s="9">
        <f t="shared" ref="G9:G20" si="2">100-F9</f>
        <v>1.3908888409940374</v>
      </c>
      <c r="H9" s="10">
        <f t="shared" ref="H9:H20" si="3">-1/($I$24+$I$23*G9)</f>
        <v>-1.3045018586378365</v>
      </c>
      <c r="I9" s="10">
        <f t="shared" ref="I9:I20" si="4">A9-H9</f>
        <v>0.99450185863783647</v>
      </c>
      <c r="K9" s="71" t="s">
        <v>60</v>
      </c>
      <c r="L9" s="72">
        <f>H17</f>
        <v>-1.7041121261653471</v>
      </c>
      <c r="M9" t="s">
        <v>6</v>
      </c>
      <c r="O9" s="3"/>
    </row>
    <row r="10" spans="1:20" ht="15" thickBot="1">
      <c r="A10" s="42">
        <v>-0.45</v>
      </c>
      <c r="B10" s="6">
        <f t="shared" si="0"/>
        <v>2.2222222222222223</v>
      </c>
      <c r="C10" s="48">
        <v>20.132000000000001</v>
      </c>
      <c r="D10" s="7">
        <f t="shared" ref="D10:D20" si="5">C10-$B$3-$B$4</f>
        <v>7.913000000000002</v>
      </c>
      <c r="E10" s="6">
        <f t="shared" ref="E10:E20" si="6">(D10/$B$24)</f>
        <v>0.97160241140731463</v>
      </c>
      <c r="F10" s="9">
        <f t="shared" si="1"/>
        <v>97.160241140731458</v>
      </c>
      <c r="G10" s="9">
        <f t="shared" si="2"/>
        <v>2.8397588592685423</v>
      </c>
      <c r="H10" s="10">
        <f t="shared" si="3"/>
        <v>-1.345598641053545</v>
      </c>
      <c r="I10" s="10">
        <f t="shared" si="4"/>
        <v>0.89559864105354503</v>
      </c>
      <c r="K10" s="73" t="s">
        <v>68</v>
      </c>
      <c r="L10" s="74">
        <f>F14</f>
        <v>92.690845491138845</v>
      </c>
      <c r="M10" t="s">
        <v>7</v>
      </c>
      <c r="O10" s="3"/>
    </row>
    <row r="11" spans="1:20" ht="16.5" customHeight="1" thickBot="1">
      <c r="A11" s="43">
        <v>-0.52500000000000002</v>
      </c>
      <c r="B11" s="6">
        <f t="shared" si="0"/>
        <v>1.9047619047619047</v>
      </c>
      <c r="C11" s="47">
        <v>20.067</v>
      </c>
      <c r="D11" s="7">
        <f t="shared" si="5"/>
        <v>7.8480000000000008</v>
      </c>
      <c r="E11" s="6">
        <f t="shared" si="6"/>
        <v>0.96362134774732766</v>
      </c>
      <c r="F11" s="9">
        <f t="shared" si="1"/>
        <v>96.362134774732766</v>
      </c>
      <c r="G11" s="9">
        <f t="shared" si="2"/>
        <v>3.6378652252672339</v>
      </c>
      <c r="H11" s="10">
        <f t="shared" si="3"/>
        <v>-1.3693622735212385</v>
      </c>
      <c r="I11" s="10">
        <f t="shared" si="4"/>
        <v>0.84436227352123849</v>
      </c>
      <c r="K11" s="75" t="s">
        <v>1</v>
      </c>
      <c r="L11" s="76">
        <f>STDEV(I9:I14)/STDEV(E9:E14)</f>
        <v>13.502837467009092</v>
      </c>
      <c r="M11" t="s">
        <v>9</v>
      </c>
      <c r="O11" s="6"/>
    </row>
    <row r="12" spans="1:20">
      <c r="A12" s="43">
        <v>-0.77500000000000002</v>
      </c>
      <c r="B12" s="6">
        <f t="shared" si="0"/>
        <v>1.2903225806451613</v>
      </c>
      <c r="C12" s="47">
        <v>19.977</v>
      </c>
      <c r="D12" s="7">
        <f t="shared" si="5"/>
        <v>7.7580000000000009</v>
      </c>
      <c r="E12" s="6">
        <f t="shared" si="6"/>
        <v>0.95257064421811521</v>
      </c>
      <c r="F12" s="9">
        <f t="shared" si="1"/>
        <v>95.257064421811521</v>
      </c>
      <c r="G12" s="9">
        <f t="shared" si="2"/>
        <v>4.7429355781884794</v>
      </c>
      <c r="H12" s="10">
        <f t="shared" si="3"/>
        <v>-1.4036861600640271</v>
      </c>
      <c r="I12" s="10">
        <f t="shared" si="4"/>
        <v>0.62868616006402711</v>
      </c>
      <c r="K12" s="71" t="s">
        <v>70</v>
      </c>
      <c r="L12" s="77">
        <f>STDEV(E9:E14)/STDEV(A9:A14)</f>
        <v>6.0172640350805634E-2</v>
      </c>
      <c r="M12" t="s">
        <v>10</v>
      </c>
      <c r="O12" s="3"/>
    </row>
    <row r="13" spans="1:20" ht="15" thickBot="1">
      <c r="A13" s="44">
        <v>-0.95</v>
      </c>
      <c r="B13" s="26">
        <f t="shared" si="0"/>
        <v>1.0526315789473684</v>
      </c>
      <c r="C13" s="49">
        <v>19.898</v>
      </c>
      <c r="D13" s="27">
        <f t="shared" si="5"/>
        <v>7.6790000000000003</v>
      </c>
      <c r="E13" s="28">
        <f t="shared" si="6"/>
        <v>0.942870582231362</v>
      </c>
      <c r="F13" s="29">
        <f t="shared" si="1"/>
        <v>94.287058223136199</v>
      </c>
      <c r="G13" s="29">
        <f t="shared" si="2"/>
        <v>5.7129417768638007</v>
      </c>
      <c r="H13" s="30">
        <f t="shared" si="3"/>
        <v>-1.4352648961594945</v>
      </c>
      <c r="I13" s="30">
        <f t="shared" si="4"/>
        <v>0.48526489615949453</v>
      </c>
      <c r="K13" s="73" t="s">
        <v>0</v>
      </c>
      <c r="L13" s="74">
        <f>STDEV(E14:E20)/STDEV(A14:A20)</f>
        <v>0.10985875200753863</v>
      </c>
      <c r="M13" t="s">
        <v>11</v>
      </c>
      <c r="O13" s="3"/>
    </row>
    <row r="14" spans="1:20">
      <c r="A14" s="45">
        <v>-1.25</v>
      </c>
      <c r="B14" s="31">
        <f t="shared" si="0"/>
        <v>0.8</v>
      </c>
      <c r="C14" s="50">
        <v>19.768000000000001</v>
      </c>
      <c r="D14" s="32">
        <f t="shared" si="5"/>
        <v>7.5490000000000013</v>
      </c>
      <c r="E14" s="31">
        <f t="shared" si="6"/>
        <v>0.92690845491138851</v>
      </c>
      <c r="F14" s="33">
        <f t="shared" si="1"/>
        <v>92.690845491138845</v>
      </c>
      <c r="G14" s="33">
        <f t="shared" si="2"/>
        <v>7.3091545088611554</v>
      </c>
      <c r="H14" s="34">
        <f t="shared" si="3"/>
        <v>-1.490441626091471</v>
      </c>
      <c r="I14" s="34">
        <f t="shared" si="4"/>
        <v>0.24044162609147102</v>
      </c>
      <c r="K14" s="78" t="s">
        <v>49</v>
      </c>
      <c r="L14" s="79">
        <f>L12*B24/18/(E3/10000)</f>
        <v>6.0501568159830637</v>
      </c>
    </row>
    <row r="15" spans="1:20">
      <c r="A15" s="43">
        <v>-1.4</v>
      </c>
      <c r="B15" s="6">
        <f t="shared" si="0"/>
        <v>0.7142857142857143</v>
      </c>
      <c r="C15" s="48">
        <v>19.632999999999999</v>
      </c>
      <c r="D15" s="7">
        <f t="shared" si="5"/>
        <v>7.4139999999999997</v>
      </c>
      <c r="E15" s="6">
        <f t="shared" si="6"/>
        <v>0.91033239961756962</v>
      </c>
      <c r="F15" s="9">
        <f t="shared" si="1"/>
        <v>91.033239961756962</v>
      </c>
      <c r="G15" s="9">
        <f t="shared" si="2"/>
        <v>8.9667600382430379</v>
      </c>
      <c r="H15" s="10">
        <f t="shared" si="3"/>
        <v>-1.5524175270405538</v>
      </c>
      <c r="I15" s="10">
        <f t="shared" si="4"/>
        <v>0.15241752704055389</v>
      </c>
      <c r="K15" s="20"/>
      <c r="L15" s="21"/>
      <c r="O15" s="3"/>
    </row>
    <row r="16" spans="1:20">
      <c r="A16" s="46">
        <v>-1.7</v>
      </c>
      <c r="B16" s="14">
        <f t="shared" si="0"/>
        <v>0.58823529411764708</v>
      </c>
      <c r="C16" s="47">
        <v>19.469000000000001</v>
      </c>
      <c r="D16" s="7">
        <f t="shared" si="5"/>
        <v>7.2500000000000018</v>
      </c>
      <c r="E16" s="6">
        <f t="shared" si="6"/>
        <v>0.89019556207544936</v>
      </c>
      <c r="F16" s="9">
        <f t="shared" si="1"/>
        <v>89.019556207544937</v>
      </c>
      <c r="G16" s="9">
        <f t="shared" si="2"/>
        <v>10.980443792455063</v>
      </c>
      <c r="H16" s="10">
        <f t="shared" si="3"/>
        <v>-1.6350095794793091</v>
      </c>
      <c r="I16" s="10">
        <f t="shared" si="4"/>
        <v>-6.4990420520690817E-2</v>
      </c>
      <c r="K16" s="20"/>
      <c r="L16" s="21"/>
      <c r="O16" s="3"/>
      <c r="P16" s="3"/>
      <c r="Q16" s="3"/>
      <c r="R16" s="3"/>
      <c r="S16" s="3"/>
      <c r="T16" s="3"/>
    </row>
    <row r="17" spans="1:18">
      <c r="A17" s="43">
        <v>-1.875</v>
      </c>
      <c r="B17" s="24">
        <f t="shared" si="0"/>
        <v>0.53333333333333333</v>
      </c>
      <c r="C17" s="51">
        <v>19.344000000000001</v>
      </c>
      <c r="D17" s="7">
        <f t="shared" si="5"/>
        <v>7.1250000000000018</v>
      </c>
      <c r="E17" s="6">
        <f t="shared" si="6"/>
        <v>0.87484736272932095</v>
      </c>
      <c r="F17" s="9">
        <f t="shared" si="1"/>
        <v>87.484736272932096</v>
      </c>
      <c r="G17" s="9">
        <f t="shared" si="2"/>
        <v>12.515263727067904</v>
      </c>
      <c r="H17" s="10">
        <f t="shared" si="3"/>
        <v>-1.7041121261653471</v>
      </c>
      <c r="I17" s="10">
        <f t="shared" si="4"/>
        <v>-0.17088787383465287</v>
      </c>
      <c r="K17" s="20"/>
      <c r="L17" s="21"/>
    </row>
    <row r="18" spans="1:18">
      <c r="A18" s="43">
        <v>-1.875</v>
      </c>
      <c r="B18" s="24">
        <f t="shared" si="0"/>
        <v>0.53333333333333333</v>
      </c>
      <c r="C18" s="51">
        <v>19.222000000000001</v>
      </c>
      <c r="D18" s="7">
        <f t="shared" si="5"/>
        <v>7.0030000000000019</v>
      </c>
      <c r="E18" s="6">
        <f t="shared" si="6"/>
        <v>0.85986752016749957</v>
      </c>
      <c r="F18" s="9">
        <f t="shared" si="1"/>
        <v>85.986752016749961</v>
      </c>
      <c r="G18" s="9">
        <f t="shared" si="2"/>
        <v>14.013247983250039</v>
      </c>
      <c r="H18" s="10">
        <f t="shared" si="3"/>
        <v>-1.7774310940149618</v>
      </c>
      <c r="I18" s="10">
        <f t="shared" si="4"/>
        <v>-9.7568905985038201E-2</v>
      </c>
      <c r="K18" s="20"/>
      <c r="L18" s="21"/>
    </row>
    <row r="19" spans="1:18">
      <c r="A19" s="43">
        <v>-2.0750000000000002</v>
      </c>
      <c r="B19" s="24">
        <f t="shared" si="0"/>
        <v>0.48192771084337344</v>
      </c>
      <c r="C19" s="51">
        <v>19.079000000000001</v>
      </c>
      <c r="D19" s="7">
        <f t="shared" si="5"/>
        <v>6.8600000000000012</v>
      </c>
      <c r="E19" s="6">
        <f t="shared" si="6"/>
        <v>0.84230918011552858</v>
      </c>
      <c r="F19" s="9">
        <f t="shared" si="1"/>
        <v>84.230918011552859</v>
      </c>
      <c r="G19" s="9">
        <f t="shared" si="2"/>
        <v>15.769081988447141</v>
      </c>
      <c r="H19" s="10">
        <f t="shared" si="3"/>
        <v>-1.8718285864762585</v>
      </c>
      <c r="I19" s="10">
        <f t="shared" si="4"/>
        <v>-0.20317141352374168</v>
      </c>
      <c r="K19" s="20"/>
      <c r="L19" s="21"/>
    </row>
    <row r="20" spans="1:18">
      <c r="A20" s="43">
        <v>-2.1749999999999998</v>
      </c>
      <c r="B20" s="24">
        <f t="shared" si="0"/>
        <v>0.45977011494252878</v>
      </c>
      <c r="C20" s="52">
        <v>18.908999999999999</v>
      </c>
      <c r="D20" s="7">
        <f t="shared" si="5"/>
        <v>6.6899999999999995</v>
      </c>
      <c r="E20" s="6">
        <f t="shared" si="6"/>
        <v>0.82143562900479372</v>
      </c>
      <c r="F20" s="9">
        <f t="shared" si="1"/>
        <v>82.143562900479367</v>
      </c>
      <c r="G20" s="9">
        <f t="shared" si="2"/>
        <v>17.856437099520633</v>
      </c>
      <c r="H20" s="10">
        <f t="shared" si="3"/>
        <v>-1.9979736701748745</v>
      </c>
      <c r="I20" s="10">
        <f t="shared" si="4"/>
        <v>-0.17702632982512534</v>
      </c>
    </row>
    <row r="22" spans="1:18">
      <c r="A22" s="15" t="s">
        <v>4</v>
      </c>
      <c r="B22" s="15"/>
      <c r="C22" s="25"/>
      <c r="D22" s="16"/>
      <c r="H22" s="61" t="s">
        <v>36</v>
      </c>
      <c r="P22" s="11"/>
      <c r="Q22" s="10"/>
      <c r="R22" s="10"/>
    </row>
    <row r="23" spans="1:18">
      <c r="A23" s="3" t="s">
        <v>63</v>
      </c>
      <c r="B23" s="40">
        <f>STDEV(D9:D14)/STDEV(A9:A14)</f>
        <v>0.4900627020946281</v>
      </c>
      <c r="C23" s="5" t="s">
        <v>61</v>
      </c>
      <c r="D23" s="41">
        <f>COUNT(D9:D14)</f>
        <v>6</v>
      </c>
      <c r="H23" s="62" t="s">
        <v>63</v>
      </c>
      <c r="I23" s="54">
        <f>-STDEV(B17:B20)/STDEV(G17:G20)</f>
        <v>-1.6159136643410794E-2</v>
      </c>
      <c r="J23" s="5" t="s">
        <v>61</v>
      </c>
      <c r="K23" s="41">
        <f>COUNT(B14:B20)</f>
        <v>7</v>
      </c>
      <c r="P23" s="11"/>
      <c r="Q23" s="10"/>
      <c r="R23" s="10"/>
    </row>
    <row r="24" spans="1:18" ht="15">
      <c r="A24" s="3" t="s">
        <v>3</v>
      </c>
      <c r="B24" s="35">
        <f>AVERAGE(D9:D14)-B23*AVERAGE(A9:A14)</f>
        <v>8.1442778518205206</v>
      </c>
      <c r="C24" s="38" t="s">
        <v>8</v>
      </c>
      <c r="H24" s="62" t="s">
        <v>3</v>
      </c>
      <c r="I24" s="55">
        <f>AVERAGE(B14:B20)-I23*AVERAGE(G14:G20)</f>
        <v>0.78905170328401109</v>
      </c>
      <c r="J24" s="36"/>
      <c r="P24" s="11"/>
      <c r="Q24" s="10"/>
      <c r="R24" s="10"/>
    </row>
    <row r="25" spans="1:18">
      <c r="P25" s="11"/>
      <c r="Q25" s="10"/>
      <c r="R25" s="10"/>
    </row>
    <row r="26" spans="1:18">
      <c r="Q26" s="10"/>
      <c r="R26" s="10"/>
    </row>
    <row r="27" spans="1:18">
      <c r="Q27" s="10"/>
      <c r="R27" s="10"/>
    </row>
    <row r="28" spans="1:18">
      <c r="Q28" s="10"/>
      <c r="R28" s="10"/>
    </row>
    <row r="29" spans="1:18">
      <c r="Q29" s="10"/>
      <c r="R29" s="10"/>
    </row>
    <row r="30" spans="1:18">
      <c r="Q30" s="10"/>
      <c r="R30" s="10"/>
    </row>
    <row r="31" spans="1:18">
      <c r="Q31" s="10"/>
      <c r="R31" s="10"/>
    </row>
    <row r="36" spans="17:18">
      <c r="Q36" s="17"/>
      <c r="R36" s="17"/>
    </row>
  </sheetData>
  <pageMargins left="0.49" right="0.4" top="0.74803149606299213" bottom="0.74803149606299213" header="0.31496062992125984" footer="0.31496062992125984"/>
  <pageSetup paperSize="9" scale="8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4" workbookViewId="0">
      <selection activeCell="H41" sqref="H41"/>
    </sheetView>
  </sheetViews>
  <sheetFormatPr baseColWidth="10" defaultColWidth="8.83203125" defaultRowHeight="14" x14ac:dyDescent="0"/>
  <cols>
    <col min="1" max="1" width="4.1640625" customWidth="1"/>
  </cols>
  <sheetData>
    <row r="1" spans="1:19">
      <c r="A1" s="53" t="s">
        <v>51</v>
      </c>
      <c r="B1" s="53"/>
      <c r="C1" s="53"/>
      <c r="D1" s="53"/>
      <c r="E1" s="53"/>
    </row>
    <row r="2" spans="1:19">
      <c r="A2" s="82" t="s">
        <v>52</v>
      </c>
      <c r="B2" s="82"/>
      <c r="C2" s="82"/>
      <c r="D2" s="82"/>
      <c r="E2" s="82"/>
    </row>
    <row r="3" spans="1:19">
      <c r="A3" s="83" t="s">
        <v>53</v>
      </c>
      <c r="B3" s="83"/>
      <c r="C3" s="83"/>
      <c r="D3" s="83"/>
      <c r="E3" s="83"/>
    </row>
    <row r="5" spans="1:19" s="63" customFormat="1">
      <c r="A5" s="63" t="s">
        <v>21</v>
      </c>
      <c r="M5"/>
      <c r="N5"/>
    </row>
    <row r="6" spans="1:19" ht="15">
      <c r="A6" t="s">
        <v>22</v>
      </c>
      <c r="B6" s="37" t="s">
        <v>23</v>
      </c>
    </row>
    <row r="7" spans="1:19" s="36" customFormat="1" ht="15">
      <c r="A7" s="36" t="s">
        <v>24</v>
      </c>
      <c r="B7" s="37" t="s">
        <v>48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9" s="36" customFormat="1" ht="1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19" s="64" customFormat="1" ht="15">
      <c r="A9" s="64" t="s">
        <v>25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9" s="36" customFormat="1" ht="15">
      <c r="A10" s="36" t="s">
        <v>22</v>
      </c>
      <c r="B10" s="58" t="s">
        <v>26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1:19" s="36" customFormat="1" ht="15">
      <c r="A11" s="36" t="s">
        <v>24</v>
      </c>
      <c r="B11" s="37" t="s">
        <v>14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9" s="36" customFormat="1" ht="15">
      <c r="A12" s="36" t="s">
        <v>27</v>
      </c>
      <c r="B12" s="38" t="s">
        <v>18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 spans="1:19" s="36" customFormat="1" ht="16.5" customHeight="1">
      <c r="A13" s="36" t="s">
        <v>28</v>
      </c>
      <c r="B13" s="38" t="s">
        <v>16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s="36" customFormat="1" ht="16.5" customHeight="1">
      <c r="A14" s="36" t="s">
        <v>29</v>
      </c>
      <c r="B14" s="38" t="s">
        <v>17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s="36" customFormat="1" ht="16.5" customHeight="1"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s="64" customFormat="1" ht="15">
      <c r="A16" s="64" t="s">
        <v>30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s="36" customFormat="1" ht="16">
      <c r="A17" s="36" t="s">
        <v>22</v>
      </c>
      <c r="B17" s="39" t="s">
        <v>31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1:18" s="36" customFormat="1" ht="15">
      <c r="A18" s="36" t="s">
        <v>24</v>
      </c>
      <c r="B18" s="36" t="s">
        <v>19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s="36" customFormat="1" ht="15">
      <c r="A19" s="36" t="s">
        <v>27</v>
      </c>
      <c r="B19" s="36" t="s"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s="36" customFormat="1" ht="15">
      <c r="A20" s="36" t="s">
        <v>28</v>
      </c>
      <c r="B20" s="36" t="s">
        <v>34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 s="36" customFormat="1" ht="15">
      <c r="A21" s="36" t="s">
        <v>29</v>
      </c>
      <c r="B21" s="59" t="s">
        <v>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 s="36" customFormat="1" ht="15">
      <c r="A22" s="36" t="s">
        <v>32</v>
      </c>
      <c r="B22" s="60" t="s">
        <v>35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18" s="36" customFormat="1" ht="15">
      <c r="A23" s="36" t="s">
        <v>33</v>
      </c>
      <c r="B23" s="60" t="s">
        <v>37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18" s="36" customFormat="1" ht="15">
      <c r="A24" s="36" t="s">
        <v>40</v>
      </c>
      <c r="B24" s="58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18" s="36" customFormat="1" ht="15">
      <c r="A25" s="36" t="s">
        <v>41</v>
      </c>
      <c r="B25" s="58" t="s">
        <v>39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8" s="36" customFormat="1" ht="15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18" s="64" customFormat="1" ht="15">
      <c r="A27" s="66" t="s">
        <v>42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</row>
    <row r="28" spans="1:18" s="36" customFormat="1" ht="15">
      <c r="A28" s="36" t="s">
        <v>22</v>
      </c>
      <c r="B28" s="37" t="s">
        <v>44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18" s="36" customFormat="1" ht="15">
      <c r="A29" s="36" t="s">
        <v>24</v>
      </c>
      <c r="B29" s="37" t="s">
        <v>45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18" s="36" customFormat="1" ht="15">
      <c r="A30" s="36" t="s">
        <v>27</v>
      </c>
      <c r="B30" s="36" t="s">
        <v>46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18" s="36" customFormat="1" ht="15">
      <c r="A31" s="36" t="s">
        <v>28</v>
      </c>
      <c r="B31" s="37" t="s">
        <v>47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18" s="36" customFormat="1" ht="15">
      <c r="A32" s="36" t="s">
        <v>29</v>
      </c>
      <c r="B32" s="37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2:18" s="36" customFormat="1" ht="1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5" spans="2:18">
      <c r="B35">
        <v>-1.7041121261653471</v>
      </c>
    </row>
    <row r="36" spans="2:18">
      <c r="B36">
        <v>-1.5780000000000001</v>
      </c>
    </row>
    <row r="37" spans="2:18">
      <c r="B37">
        <v>-1.6970000000000001</v>
      </c>
    </row>
    <row r="38" spans="2:18">
      <c r="B38">
        <v>-1.7330000000000001</v>
      </c>
    </row>
    <row r="39" spans="2:18">
      <c r="B39">
        <v>-1.7</v>
      </c>
    </row>
    <row r="40" spans="2:18">
      <c r="B40">
        <v>-1.675</v>
      </c>
    </row>
    <row r="41" spans="2:18">
      <c r="B41">
        <f>AVERAGE(B35:B40)</f>
        <v>-1.6811853543608912</v>
      </c>
    </row>
  </sheetData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C29" sqref="C29"/>
    </sheetView>
  </sheetViews>
  <sheetFormatPr baseColWidth="10" defaultRowHeight="14" x14ac:dyDescent="0"/>
  <sheetData>
    <row r="1" spans="1:9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64</v>
      </c>
      <c r="H1" t="s">
        <v>88</v>
      </c>
      <c r="I1" t="s">
        <v>89</v>
      </c>
    </row>
    <row r="2" spans="1:9">
      <c r="A2" t="s">
        <v>75</v>
      </c>
      <c r="B2" t="s">
        <v>76</v>
      </c>
      <c r="C2">
        <v>-0.35</v>
      </c>
      <c r="D2">
        <v>2.8571428571428572</v>
      </c>
      <c r="E2">
        <v>5.0510000000000002</v>
      </c>
      <c r="F2">
        <v>1.4190000000000003</v>
      </c>
      <c r="G2">
        <v>0.98709686948765119</v>
      </c>
      <c r="H2">
        <v>98.709686948765125</v>
      </c>
      <c r="I2">
        <v>1.2903130512348753</v>
      </c>
    </row>
    <row r="3" spans="1:9">
      <c r="A3" t="s">
        <v>75</v>
      </c>
      <c r="B3" t="s">
        <v>76</v>
      </c>
      <c r="C3">
        <v>-0.45</v>
      </c>
      <c r="D3">
        <v>2.2222222222222223</v>
      </c>
      <c r="E3">
        <v>5.0220000000000002</v>
      </c>
      <c r="F3">
        <v>1.3900000000000003</v>
      </c>
      <c r="G3">
        <v>0.96692364241566964</v>
      </c>
      <c r="H3">
        <v>96.692364241566963</v>
      </c>
      <c r="I3">
        <v>3.3076357584330367</v>
      </c>
    </row>
    <row r="4" spans="1:9">
      <c r="A4" t="s">
        <v>75</v>
      </c>
      <c r="B4" t="s">
        <v>76</v>
      </c>
      <c r="C4">
        <v>-0.72499999999999998</v>
      </c>
      <c r="D4">
        <v>1.3793103448275863</v>
      </c>
      <c r="E4">
        <v>5.0019999999999998</v>
      </c>
      <c r="F4">
        <v>1.3699999999999999</v>
      </c>
      <c r="G4">
        <v>0.95301107202119928</v>
      </c>
      <c r="H4">
        <v>95.301107202119923</v>
      </c>
      <c r="I4">
        <v>4.6988927978800774</v>
      </c>
    </row>
    <row r="5" spans="1:9">
      <c r="A5" t="s">
        <v>75</v>
      </c>
      <c r="B5" t="s">
        <v>76</v>
      </c>
      <c r="C5">
        <v>-1.2250000000000001</v>
      </c>
      <c r="D5">
        <v>0.81632653061224481</v>
      </c>
      <c r="E5">
        <v>4.97</v>
      </c>
      <c r="F5">
        <v>1.3379999999999999</v>
      </c>
      <c r="G5">
        <v>0.93075095939004715</v>
      </c>
      <c r="H5">
        <v>93.075095939004711</v>
      </c>
      <c r="I5">
        <v>6.9249040609952885</v>
      </c>
    </row>
    <row r="6" spans="1:9">
      <c r="A6" t="s">
        <v>75</v>
      </c>
      <c r="B6" t="s">
        <v>76</v>
      </c>
      <c r="C6">
        <v>-1.45</v>
      </c>
      <c r="D6">
        <v>0.68965517241379315</v>
      </c>
      <c r="E6">
        <v>4.9530000000000003</v>
      </c>
      <c r="F6">
        <v>1.3210000000000004</v>
      </c>
      <c r="G6">
        <v>0.91892527455474793</v>
      </c>
      <c r="H6">
        <v>91.892527455474792</v>
      </c>
      <c r="I6">
        <v>8.1074725445252085</v>
      </c>
    </row>
    <row r="7" spans="1:9">
      <c r="A7" t="s">
        <v>75</v>
      </c>
      <c r="B7" t="s">
        <v>76</v>
      </c>
      <c r="C7">
        <v>-1.675</v>
      </c>
      <c r="D7">
        <v>0.59701492537313428</v>
      </c>
      <c r="E7">
        <v>4.9249999999999998</v>
      </c>
      <c r="F7">
        <v>1.2929999999999999</v>
      </c>
      <c r="G7">
        <v>0.89944767600248954</v>
      </c>
      <c r="H7">
        <v>89.944767600248952</v>
      </c>
      <c r="I7">
        <v>10.055232399751048</v>
      </c>
    </row>
    <row r="8" spans="1:9">
      <c r="A8" t="s">
        <v>75</v>
      </c>
      <c r="B8" t="s">
        <v>76</v>
      </c>
      <c r="C8">
        <v>-1.925</v>
      </c>
      <c r="D8">
        <v>0.51948051948051943</v>
      </c>
      <c r="E8">
        <v>4.8940000000000001</v>
      </c>
      <c r="F8">
        <v>1.2620000000000002</v>
      </c>
      <c r="G8">
        <v>0.87788319189106112</v>
      </c>
      <c r="H8">
        <v>87.788319189106119</v>
      </c>
      <c r="I8">
        <v>12.211680810893881</v>
      </c>
    </row>
    <row r="9" spans="1:9">
      <c r="A9" t="s">
        <v>77</v>
      </c>
      <c r="B9" t="s">
        <v>76</v>
      </c>
      <c r="C9">
        <v>-0.47499999999999998</v>
      </c>
      <c r="D9">
        <v>2.1052631578947367</v>
      </c>
      <c r="E9">
        <v>5.2670000000000003</v>
      </c>
      <c r="F9">
        <v>1.5010000000000003</v>
      </c>
      <c r="G9">
        <v>0.96285006657322303</v>
      </c>
      <c r="H9">
        <v>96.285006657322299</v>
      </c>
      <c r="I9">
        <v>3.7149933426777011</v>
      </c>
    </row>
    <row r="10" spans="1:9">
      <c r="A10" t="s">
        <v>77</v>
      </c>
      <c r="B10" t="s">
        <v>76</v>
      </c>
      <c r="C10">
        <v>-0.8</v>
      </c>
      <c r="D10">
        <v>1.25</v>
      </c>
      <c r="E10">
        <v>5.2569999999999997</v>
      </c>
      <c r="F10">
        <v>1.4909999999999997</v>
      </c>
      <c r="G10">
        <v>0.95643534261204188</v>
      </c>
      <c r="H10">
        <v>95.643534261204195</v>
      </c>
      <c r="I10">
        <v>4.356465738795805</v>
      </c>
    </row>
    <row r="11" spans="1:9">
      <c r="A11" t="s">
        <v>77</v>
      </c>
      <c r="B11" t="s">
        <v>76</v>
      </c>
      <c r="C11">
        <v>-0.92500000000000004</v>
      </c>
      <c r="D11">
        <v>1.0810810810810809</v>
      </c>
      <c r="E11">
        <v>5.25</v>
      </c>
      <c r="F11">
        <v>1.484</v>
      </c>
      <c r="G11">
        <v>0.95194503583921564</v>
      </c>
      <c r="H11">
        <v>95.194503583921559</v>
      </c>
      <c r="I11">
        <v>4.8054964160784408</v>
      </c>
    </row>
    <row r="12" spans="1:9">
      <c r="A12" t="s">
        <v>77</v>
      </c>
      <c r="B12" t="s">
        <v>76</v>
      </c>
      <c r="C12">
        <v>-1.2749999999999999</v>
      </c>
      <c r="D12">
        <v>0.78431372549019618</v>
      </c>
      <c r="E12">
        <v>5.2089999999999996</v>
      </c>
      <c r="F12">
        <v>1.4429999999999996</v>
      </c>
      <c r="G12">
        <v>0.92564466759837449</v>
      </c>
      <c r="H12">
        <v>92.564466759837444</v>
      </c>
      <c r="I12">
        <v>7.435533240162556</v>
      </c>
    </row>
    <row r="13" spans="1:9">
      <c r="A13" t="s">
        <v>77</v>
      </c>
      <c r="B13" t="s">
        <v>76</v>
      </c>
      <c r="C13">
        <v>-1.4</v>
      </c>
      <c r="D13">
        <v>0.7142857142857143</v>
      </c>
      <c r="E13">
        <v>5.1920000000000002</v>
      </c>
      <c r="F13">
        <v>1.4260000000000002</v>
      </c>
      <c r="G13">
        <v>0.91473963686436766</v>
      </c>
      <c r="H13">
        <v>91.473963686436761</v>
      </c>
      <c r="I13">
        <v>8.5260363135632389</v>
      </c>
    </row>
    <row r="14" spans="1:9">
      <c r="A14" t="s">
        <v>77</v>
      </c>
      <c r="B14" t="s">
        <v>76</v>
      </c>
      <c r="C14">
        <v>-1.7</v>
      </c>
      <c r="D14">
        <v>0.58823529411764708</v>
      </c>
      <c r="E14">
        <v>5.1630000000000003</v>
      </c>
      <c r="F14">
        <v>1.3970000000000002</v>
      </c>
      <c r="G14">
        <v>0.89613693737694367</v>
      </c>
      <c r="H14">
        <v>89.613693737694362</v>
      </c>
      <c r="I14">
        <v>10.386306262305638</v>
      </c>
    </row>
    <row r="15" spans="1:9">
      <c r="A15" t="s">
        <v>77</v>
      </c>
      <c r="B15" t="s">
        <v>76</v>
      </c>
      <c r="C15">
        <v>-1.85</v>
      </c>
      <c r="D15">
        <v>0.54054054054054046</v>
      </c>
      <c r="E15">
        <v>5.125</v>
      </c>
      <c r="F15">
        <v>1.359</v>
      </c>
      <c r="G15">
        <v>0.87176098632445687</v>
      </c>
      <c r="H15">
        <v>87.176098632445687</v>
      </c>
      <c r="I15">
        <v>12.823901367554313</v>
      </c>
    </row>
    <row r="16" spans="1:9">
      <c r="A16" t="s">
        <v>78</v>
      </c>
      <c r="B16" t="s">
        <v>76</v>
      </c>
      <c r="C16">
        <v>-0.375</v>
      </c>
      <c r="D16">
        <v>2.6666666666666665</v>
      </c>
      <c r="E16">
        <v>4.2949999999999999</v>
      </c>
      <c r="F16">
        <v>1.0919999999999999</v>
      </c>
      <c r="G16">
        <v>0.97588414399819634</v>
      </c>
      <c r="H16">
        <v>97.588414399819641</v>
      </c>
      <c r="I16">
        <v>2.4115856001803593</v>
      </c>
    </row>
    <row r="17" spans="1:9">
      <c r="A17" t="s">
        <v>78</v>
      </c>
      <c r="B17" t="s">
        <v>76</v>
      </c>
      <c r="C17">
        <v>-0.77500000000000002</v>
      </c>
      <c r="D17">
        <v>1.2903225806451613</v>
      </c>
      <c r="E17">
        <v>4.2859999999999996</v>
      </c>
      <c r="F17">
        <v>1.0829999999999995</v>
      </c>
      <c r="G17">
        <v>0.96784114281139766</v>
      </c>
      <c r="H17">
        <v>96.784114281139765</v>
      </c>
      <c r="I17">
        <v>3.2158857188602354</v>
      </c>
    </row>
    <row r="18" spans="1:9">
      <c r="A18" t="s">
        <v>78</v>
      </c>
      <c r="B18" t="s">
        <v>76</v>
      </c>
      <c r="C18">
        <v>-1.0249999999999999</v>
      </c>
      <c r="D18">
        <v>0.97560975609756106</v>
      </c>
      <c r="E18">
        <v>4.2699999999999996</v>
      </c>
      <c r="F18">
        <v>1.0669999999999995</v>
      </c>
      <c r="G18">
        <v>0.95354247403486736</v>
      </c>
      <c r="H18">
        <v>95.354247403486738</v>
      </c>
      <c r="I18">
        <v>4.6457525965132618</v>
      </c>
    </row>
    <row r="19" spans="1:9">
      <c r="A19" t="s">
        <v>78</v>
      </c>
      <c r="B19" t="s">
        <v>76</v>
      </c>
      <c r="C19">
        <v>-1.2</v>
      </c>
      <c r="D19">
        <v>0.83333333333333337</v>
      </c>
      <c r="E19">
        <v>4.2649999999999997</v>
      </c>
      <c r="F19">
        <v>1.0619999999999996</v>
      </c>
      <c r="G19">
        <v>0.9490741400422017</v>
      </c>
      <c r="H19">
        <v>94.907414004220172</v>
      </c>
      <c r="I19">
        <v>5.0925859957798281</v>
      </c>
    </row>
    <row r="20" spans="1:9">
      <c r="A20" t="s">
        <v>78</v>
      </c>
      <c r="B20" t="s">
        <v>76</v>
      </c>
      <c r="C20">
        <v>-1.5249999999999999</v>
      </c>
      <c r="D20">
        <v>0.65573770491803285</v>
      </c>
      <c r="E20">
        <v>4.2409999999999997</v>
      </c>
      <c r="F20">
        <v>1.0379999999999996</v>
      </c>
      <c r="G20">
        <v>0.92762613687740614</v>
      </c>
      <c r="H20">
        <v>92.762613687740611</v>
      </c>
      <c r="I20">
        <v>7.2373863122593889</v>
      </c>
    </row>
    <row r="21" spans="1:9">
      <c r="A21" t="s">
        <v>78</v>
      </c>
      <c r="B21" t="s">
        <v>76</v>
      </c>
      <c r="C21">
        <v>-1.8</v>
      </c>
      <c r="D21">
        <v>0.55555555555555558</v>
      </c>
      <c r="E21">
        <v>4.2240000000000002</v>
      </c>
      <c r="F21">
        <v>1.0210000000000001</v>
      </c>
      <c r="G21">
        <v>0.91243380130234308</v>
      </c>
      <c r="H21">
        <v>91.243380130234314</v>
      </c>
      <c r="I21">
        <v>8.7566198697656858</v>
      </c>
    </row>
    <row r="22" spans="1:9">
      <c r="A22" t="s">
        <v>78</v>
      </c>
      <c r="B22" t="s">
        <v>76</v>
      </c>
      <c r="C22">
        <v>-1.925</v>
      </c>
      <c r="D22">
        <v>0.51948051948051943</v>
      </c>
      <c r="E22">
        <v>4.2069999999999999</v>
      </c>
      <c r="F22">
        <v>1.0039999999999998</v>
      </c>
      <c r="G22">
        <v>0.89724146572727925</v>
      </c>
      <c r="H22">
        <v>89.724146572727932</v>
      </c>
      <c r="I22">
        <v>10.275853427272068</v>
      </c>
    </row>
    <row r="23" spans="1:9">
      <c r="A23" t="s">
        <v>79</v>
      </c>
      <c r="B23" t="s">
        <v>80</v>
      </c>
      <c r="C23">
        <v>-0.35</v>
      </c>
      <c r="D23">
        <v>2.8571428571428572</v>
      </c>
      <c r="E23">
        <v>9.3130000000000006</v>
      </c>
      <c r="F23">
        <v>1.7920000000000005</v>
      </c>
      <c r="G23">
        <v>0.98804164565395014</v>
      </c>
      <c r="H23">
        <v>98.804164565395013</v>
      </c>
      <c r="I23">
        <v>1.1958354346049873</v>
      </c>
    </row>
    <row r="24" spans="1:9">
      <c r="A24" t="s">
        <v>79</v>
      </c>
      <c r="B24" t="s">
        <v>80</v>
      </c>
      <c r="C24">
        <v>-0.5</v>
      </c>
      <c r="D24">
        <v>2</v>
      </c>
      <c r="E24">
        <v>9.2840000000000007</v>
      </c>
      <c r="F24">
        <v>1.7630000000000006</v>
      </c>
      <c r="G24">
        <v>0.97205213241513067</v>
      </c>
      <c r="H24">
        <v>97.205213241513064</v>
      </c>
      <c r="I24">
        <v>2.7947867584869357</v>
      </c>
    </row>
    <row r="25" spans="1:9">
      <c r="A25" t="s">
        <v>79</v>
      </c>
      <c r="B25" t="s">
        <v>80</v>
      </c>
      <c r="C25">
        <v>-0.75</v>
      </c>
      <c r="D25">
        <v>1.3333333333333333</v>
      </c>
      <c r="E25">
        <v>9.2759999999999998</v>
      </c>
      <c r="F25">
        <v>1.7549999999999997</v>
      </c>
      <c r="G25">
        <v>0.96764123221131793</v>
      </c>
      <c r="H25">
        <v>96.764123221131797</v>
      </c>
      <c r="I25">
        <v>3.235876778868203</v>
      </c>
    </row>
    <row r="26" spans="1:9">
      <c r="A26" t="s">
        <v>79</v>
      </c>
      <c r="B26" t="s">
        <v>80</v>
      </c>
      <c r="C26">
        <v>-0.95</v>
      </c>
      <c r="D26">
        <v>1.0526315789473684</v>
      </c>
      <c r="E26">
        <v>9.2629999999999999</v>
      </c>
      <c r="F26">
        <v>1.7419999999999998</v>
      </c>
      <c r="G26">
        <v>0.96047351938012304</v>
      </c>
      <c r="H26">
        <v>96.047351938012298</v>
      </c>
      <c r="I26">
        <v>3.952648061987702</v>
      </c>
    </row>
    <row r="27" spans="1:9">
      <c r="A27" t="s">
        <v>79</v>
      </c>
      <c r="B27" t="s">
        <v>80</v>
      </c>
      <c r="C27">
        <v>-1.03</v>
      </c>
      <c r="D27">
        <v>0.970873786407767</v>
      </c>
      <c r="E27">
        <v>9.2539999999999996</v>
      </c>
      <c r="F27">
        <v>1.7329999999999994</v>
      </c>
      <c r="G27">
        <v>0.95551125665083403</v>
      </c>
      <c r="H27">
        <v>95.551125665083404</v>
      </c>
      <c r="I27">
        <v>4.4488743349165958</v>
      </c>
    </row>
    <row r="28" spans="1:9">
      <c r="A28" t="s">
        <v>79</v>
      </c>
      <c r="B28" t="s">
        <v>80</v>
      </c>
      <c r="C28">
        <v>-1.2250000000000001</v>
      </c>
      <c r="D28">
        <v>0.81632653061224481</v>
      </c>
      <c r="E28">
        <v>9.2370000000000001</v>
      </c>
      <c r="F28">
        <v>1.716</v>
      </c>
      <c r="G28">
        <v>0.94613809371773328</v>
      </c>
      <c r="H28">
        <v>94.613809371773328</v>
      </c>
      <c r="I28">
        <v>5.3861906282266716</v>
      </c>
    </row>
    <row r="29" spans="1:9">
      <c r="A29" t="s">
        <v>79</v>
      </c>
      <c r="B29" t="s">
        <v>80</v>
      </c>
      <c r="C29">
        <v>-1.4</v>
      </c>
      <c r="D29">
        <v>0.7142857142857143</v>
      </c>
      <c r="E29">
        <v>9.2170000000000005</v>
      </c>
      <c r="F29">
        <v>1.6960000000000004</v>
      </c>
      <c r="G29">
        <v>0.93511084320820281</v>
      </c>
      <c r="H29">
        <v>93.511084320820288</v>
      </c>
      <c r="I29">
        <v>6.488915679179712</v>
      </c>
    </row>
    <row r="30" spans="1:9">
      <c r="A30" t="s">
        <v>79</v>
      </c>
      <c r="B30" t="s">
        <v>80</v>
      </c>
      <c r="C30">
        <v>-1.6</v>
      </c>
      <c r="D30">
        <v>0.625</v>
      </c>
      <c r="E30">
        <v>9.1999999999999993</v>
      </c>
      <c r="F30">
        <v>1.6789999999999992</v>
      </c>
      <c r="G30">
        <v>0.92573768027510106</v>
      </c>
      <c r="H30">
        <v>92.573768027510113</v>
      </c>
      <c r="I30">
        <v>7.4262319724898873</v>
      </c>
    </row>
    <row r="31" spans="1:9">
      <c r="A31" t="s">
        <v>79</v>
      </c>
      <c r="B31" t="s">
        <v>80</v>
      </c>
      <c r="C31">
        <v>-1.65</v>
      </c>
      <c r="D31">
        <v>0.60606060606060608</v>
      </c>
      <c r="E31">
        <v>9.1910000000000007</v>
      </c>
      <c r="F31">
        <v>1.6700000000000006</v>
      </c>
      <c r="G31">
        <v>0.92077541754581305</v>
      </c>
      <c r="H31">
        <v>92.077541754581304</v>
      </c>
      <c r="I31">
        <v>7.9224582454186958</v>
      </c>
    </row>
    <row r="32" spans="1:9">
      <c r="A32" t="s">
        <v>79</v>
      </c>
      <c r="B32" t="s">
        <v>80</v>
      </c>
      <c r="C32">
        <v>-1.8</v>
      </c>
      <c r="D32">
        <v>0.55555555555555558</v>
      </c>
      <c r="E32">
        <v>9.1649999999999991</v>
      </c>
      <c r="F32">
        <v>1.643999999999999</v>
      </c>
      <c r="G32">
        <v>0.90643999188342228</v>
      </c>
      <c r="H32">
        <v>90.643999188342235</v>
      </c>
      <c r="I32">
        <v>9.3560008116577649</v>
      </c>
    </row>
    <row r="33" spans="1:9">
      <c r="A33" t="s">
        <v>79</v>
      </c>
      <c r="B33" t="s">
        <v>80</v>
      </c>
      <c r="C33">
        <v>-1.9750000000000001</v>
      </c>
      <c r="D33">
        <v>0.50632911392405056</v>
      </c>
      <c r="E33">
        <v>9.1319999999999997</v>
      </c>
      <c r="F33">
        <v>1.6109999999999995</v>
      </c>
      <c r="G33">
        <v>0.88824502854269682</v>
      </c>
      <c r="H33">
        <v>88.824502854269682</v>
      </c>
      <c r="I33">
        <v>11.175497145730318</v>
      </c>
    </row>
    <row r="34" spans="1:9">
      <c r="A34" t="s">
        <v>79</v>
      </c>
      <c r="B34" t="s">
        <v>80</v>
      </c>
      <c r="C34">
        <v>-2.0499999999999998</v>
      </c>
      <c r="D34">
        <v>0.48780487804878053</v>
      </c>
      <c r="E34">
        <v>9.1129999999999995</v>
      </c>
      <c r="F34">
        <v>1.5919999999999994</v>
      </c>
      <c r="G34">
        <v>0.87776914055864264</v>
      </c>
      <c r="H34">
        <v>87.776914055864268</v>
      </c>
      <c r="I34">
        <v>12.223085944135732</v>
      </c>
    </row>
    <row r="35" spans="1:9">
      <c r="A35" t="s">
        <v>79</v>
      </c>
      <c r="B35" t="s">
        <v>80</v>
      </c>
      <c r="C35">
        <v>-2.0750000000000002</v>
      </c>
      <c r="D35">
        <v>0.48192771084337344</v>
      </c>
      <c r="E35">
        <v>9.0890000000000004</v>
      </c>
      <c r="F35">
        <v>1.5680000000000003</v>
      </c>
      <c r="G35">
        <v>0.8645364399472063</v>
      </c>
      <c r="H35">
        <v>86.453643994720636</v>
      </c>
      <c r="I35">
        <v>13.546356005279364</v>
      </c>
    </row>
    <row r="36" spans="1:9">
      <c r="A36" t="s">
        <v>79</v>
      </c>
      <c r="B36" t="s">
        <v>80</v>
      </c>
      <c r="C36">
        <v>-2.4</v>
      </c>
      <c r="D36">
        <v>0.41666666666666669</v>
      </c>
      <c r="E36">
        <v>9.01</v>
      </c>
      <c r="F36">
        <v>1.4889999999999997</v>
      </c>
      <c r="G36">
        <v>0.82097880043455973</v>
      </c>
      <c r="H36">
        <v>82.097880043455973</v>
      </c>
      <c r="I36">
        <v>17.902119956544027</v>
      </c>
    </row>
    <row r="37" spans="1:9">
      <c r="A37" t="s">
        <v>81</v>
      </c>
      <c r="B37" t="s">
        <v>80</v>
      </c>
      <c r="C37">
        <v>-0.42499999999999999</v>
      </c>
      <c r="D37">
        <v>2.3529411764705883</v>
      </c>
      <c r="E37">
        <v>12.593</v>
      </c>
      <c r="F37">
        <v>3.72</v>
      </c>
      <c r="G37">
        <v>0.9828996491603097</v>
      </c>
      <c r="H37">
        <v>98.289964916030968</v>
      </c>
      <c r="I37">
        <v>1.7100350839690321</v>
      </c>
    </row>
    <row r="38" spans="1:9">
      <c r="A38" t="s">
        <v>81</v>
      </c>
      <c r="B38" t="s">
        <v>80</v>
      </c>
      <c r="C38">
        <v>-0.5</v>
      </c>
      <c r="D38">
        <v>2</v>
      </c>
      <c r="E38">
        <v>12.57</v>
      </c>
      <c r="F38">
        <v>3.6970000000000005</v>
      </c>
      <c r="G38">
        <v>0.97682258143700684</v>
      </c>
      <c r="H38">
        <v>97.682258143700679</v>
      </c>
      <c r="I38">
        <v>2.3177418562993211</v>
      </c>
    </row>
    <row r="39" spans="1:9">
      <c r="A39" t="s">
        <v>81</v>
      </c>
      <c r="B39" t="s">
        <v>80</v>
      </c>
      <c r="C39">
        <v>-0.52500000000000002</v>
      </c>
      <c r="D39">
        <v>1.9047619047619047</v>
      </c>
      <c r="E39">
        <v>12.555</v>
      </c>
      <c r="F39">
        <v>3.6819999999999999</v>
      </c>
      <c r="G39">
        <v>0.97285927640006986</v>
      </c>
      <c r="H39">
        <v>97.285927640006989</v>
      </c>
      <c r="I39">
        <v>2.7140723599930112</v>
      </c>
    </row>
    <row r="40" spans="1:9">
      <c r="A40" t="s">
        <v>81</v>
      </c>
      <c r="B40" t="s">
        <v>80</v>
      </c>
      <c r="C40">
        <v>-0.6</v>
      </c>
      <c r="D40">
        <v>1.6666666666666667</v>
      </c>
      <c r="E40">
        <v>12.558</v>
      </c>
      <c r="F40">
        <v>3.6850000000000001</v>
      </c>
      <c r="G40">
        <v>0.97365193740745726</v>
      </c>
      <c r="H40">
        <v>97.365193740745724</v>
      </c>
      <c r="I40">
        <v>2.634806259254276</v>
      </c>
    </row>
    <row r="41" spans="1:9">
      <c r="A41" t="s">
        <v>81</v>
      </c>
      <c r="B41" t="s">
        <v>80</v>
      </c>
      <c r="C41">
        <v>-0.72499999999999998</v>
      </c>
      <c r="D41">
        <v>1.3793103448275863</v>
      </c>
      <c r="E41">
        <v>12.534000000000001</v>
      </c>
      <c r="F41">
        <v>3.6610000000000009</v>
      </c>
      <c r="G41">
        <v>0.96731064934835875</v>
      </c>
      <c r="H41">
        <v>96.731064934835871</v>
      </c>
      <c r="I41">
        <v>3.2689350651641291</v>
      </c>
    </row>
    <row r="42" spans="1:9">
      <c r="A42" t="s">
        <v>81</v>
      </c>
      <c r="B42" t="s">
        <v>80</v>
      </c>
      <c r="C42">
        <v>-0.92500000000000004</v>
      </c>
      <c r="D42">
        <v>1.0810810810810809</v>
      </c>
      <c r="E42">
        <v>12.502000000000001</v>
      </c>
      <c r="F42">
        <v>3.6290000000000009</v>
      </c>
      <c r="G42">
        <v>0.95885559860289371</v>
      </c>
      <c r="H42">
        <v>95.885559860289376</v>
      </c>
      <c r="I42">
        <v>4.1144401397106236</v>
      </c>
    </row>
    <row r="43" spans="1:9">
      <c r="A43" t="s">
        <v>81</v>
      </c>
      <c r="B43" t="s">
        <v>80</v>
      </c>
      <c r="C43">
        <v>-1</v>
      </c>
      <c r="D43">
        <v>1</v>
      </c>
      <c r="E43">
        <v>12.487</v>
      </c>
      <c r="F43">
        <v>3.6140000000000003</v>
      </c>
      <c r="G43">
        <v>0.95489229356595684</v>
      </c>
      <c r="H43">
        <v>95.489229356595686</v>
      </c>
      <c r="I43">
        <v>4.5107706434043138</v>
      </c>
    </row>
    <row r="44" spans="1:9">
      <c r="A44" t="s">
        <v>81</v>
      </c>
      <c r="B44" t="s">
        <v>80</v>
      </c>
      <c r="C44">
        <v>-1.1000000000000001</v>
      </c>
      <c r="D44">
        <v>0.90909090909090906</v>
      </c>
      <c r="E44">
        <v>12.462999999999999</v>
      </c>
      <c r="F44">
        <v>3.5899999999999994</v>
      </c>
      <c r="G44">
        <v>0.94855100550685778</v>
      </c>
      <c r="H44">
        <v>94.855100550685776</v>
      </c>
      <c r="I44">
        <v>5.1448994493142237</v>
      </c>
    </row>
    <row r="45" spans="1:9">
      <c r="A45" t="s">
        <v>81</v>
      </c>
      <c r="B45" t="s">
        <v>80</v>
      </c>
      <c r="C45">
        <v>-1.2</v>
      </c>
      <c r="D45">
        <v>0.83333333333333337</v>
      </c>
      <c r="E45">
        <v>12.432</v>
      </c>
      <c r="F45">
        <v>3.5590000000000006</v>
      </c>
      <c r="G45">
        <v>0.94036017509718883</v>
      </c>
      <c r="H45">
        <v>94.036017509718889</v>
      </c>
      <c r="I45">
        <v>5.9639824902811114</v>
      </c>
    </row>
    <row r="46" spans="1:9">
      <c r="A46" t="s">
        <v>81</v>
      </c>
      <c r="B46" t="s">
        <v>80</v>
      </c>
      <c r="C46">
        <v>-1.35</v>
      </c>
      <c r="D46">
        <v>0.7407407407407407</v>
      </c>
      <c r="E46">
        <v>12.406000000000001</v>
      </c>
      <c r="F46">
        <v>3.5330000000000008</v>
      </c>
      <c r="G46">
        <v>0.93349044636649858</v>
      </c>
      <c r="H46">
        <v>93.349044636649865</v>
      </c>
      <c r="I46">
        <v>6.6509553633501355</v>
      </c>
    </row>
    <row r="47" spans="1:9">
      <c r="A47" t="s">
        <v>81</v>
      </c>
      <c r="B47" t="s">
        <v>80</v>
      </c>
      <c r="C47">
        <v>-1.55</v>
      </c>
      <c r="D47">
        <v>0.64516129032258063</v>
      </c>
      <c r="E47">
        <v>12.36</v>
      </c>
      <c r="F47">
        <v>3.4869999999999997</v>
      </c>
      <c r="G47">
        <v>0.92133631091989232</v>
      </c>
      <c r="H47">
        <v>92.13363109198923</v>
      </c>
      <c r="I47">
        <v>7.8663689080107702</v>
      </c>
    </row>
    <row r="48" spans="1:9">
      <c r="A48" t="s">
        <v>81</v>
      </c>
      <c r="B48" t="s">
        <v>80</v>
      </c>
      <c r="C48">
        <v>-1.675</v>
      </c>
      <c r="D48">
        <v>0.59701492537313428</v>
      </c>
      <c r="E48">
        <v>12.307</v>
      </c>
      <c r="F48">
        <v>3.4340000000000006</v>
      </c>
      <c r="G48">
        <v>0.90733263312271606</v>
      </c>
      <c r="H48">
        <v>90.733263312271603</v>
      </c>
      <c r="I48">
        <v>9.2667366877283968</v>
      </c>
    </row>
    <row r="49" spans="1:9">
      <c r="A49" t="s">
        <v>81</v>
      </c>
      <c r="B49" t="s">
        <v>80</v>
      </c>
      <c r="C49">
        <v>-1.85</v>
      </c>
      <c r="D49">
        <v>0.54054054054054046</v>
      </c>
      <c r="E49">
        <v>12.255000000000001</v>
      </c>
      <c r="F49">
        <v>3.382000000000001</v>
      </c>
      <c r="G49">
        <v>0.89359317566133556</v>
      </c>
      <c r="H49">
        <v>89.359317566133555</v>
      </c>
      <c r="I49">
        <v>10.640682433866445</v>
      </c>
    </row>
    <row r="50" spans="1:9">
      <c r="A50" t="s">
        <v>81</v>
      </c>
      <c r="B50" t="s">
        <v>80</v>
      </c>
      <c r="C50">
        <v>-1.95</v>
      </c>
      <c r="D50">
        <v>0.51282051282051289</v>
      </c>
      <c r="E50">
        <v>12.145</v>
      </c>
      <c r="F50">
        <v>3.2719999999999998</v>
      </c>
      <c r="G50">
        <v>0.86452893872379921</v>
      </c>
      <c r="H50">
        <v>86.452893872379917</v>
      </c>
      <c r="I50">
        <v>13.547106127620083</v>
      </c>
    </row>
    <row r="51" spans="1:9">
      <c r="A51" t="s">
        <v>81</v>
      </c>
      <c r="B51" t="s">
        <v>80</v>
      </c>
      <c r="C51">
        <v>-2.1800000000000002</v>
      </c>
      <c r="D51">
        <v>0.4587155963302752</v>
      </c>
      <c r="E51">
        <v>12.052</v>
      </c>
      <c r="F51">
        <v>3.1789999999999998</v>
      </c>
      <c r="G51">
        <v>0.83995644749479148</v>
      </c>
      <c r="H51">
        <v>83.995644749479155</v>
      </c>
      <c r="I51">
        <v>16.004355250520845</v>
      </c>
    </row>
    <row r="52" spans="1:9">
      <c r="A52" t="s">
        <v>78</v>
      </c>
      <c r="B52" t="s">
        <v>80</v>
      </c>
      <c r="C52">
        <v>-0.31</v>
      </c>
      <c r="D52">
        <v>3.2258064516129035</v>
      </c>
      <c r="E52">
        <v>20.25</v>
      </c>
      <c r="F52">
        <v>8.0310000000000006</v>
      </c>
      <c r="G52">
        <v>0.98609111159005969</v>
      </c>
      <c r="H52">
        <v>98.609111159005963</v>
      </c>
      <c r="I52">
        <v>1.3908888409940374</v>
      </c>
    </row>
    <row r="53" spans="1:9">
      <c r="A53" t="s">
        <v>78</v>
      </c>
      <c r="B53" t="s">
        <v>80</v>
      </c>
      <c r="C53">
        <v>-0.45</v>
      </c>
      <c r="D53">
        <v>2.2222222222222223</v>
      </c>
      <c r="E53">
        <v>20.132000000000001</v>
      </c>
      <c r="F53">
        <v>7.913000000000002</v>
      </c>
      <c r="G53">
        <v>0.97160241140731463</v>
      </c>
      <c r="H53">
        <v>97.160241140731458</v>
      </c>
      <c r="I53">
        <v>2.8397588592685423</v>
      </c>
    </row>
    <row r="54" spans="1:9">
      <c r="A54" t="s">
        <v>78</v>
      </c>
      <c r="B54" t="s">
        <v>80</v>
      </c>
      <c r="C54">
        <v>-0.52500000000000002</v>
      </c>
      <c r="D54">
        <v>1.9047619047619047</v>
      </c>
      <c r="E54">
        <v>20.067</v>
      </c>
      <c r="F54">
        <v>7.8480000000000008</v>
      </c>
      <c r="G54">
        <v>0.96362134774732766</v>
      </c>
      <c r="H54">
        <v>96.362134774732766</v>
      </c>
      <c r="I54">
        <v>3.6378652252672339</v>
      </c>
    </row>
    <row r="55" spans="1:9">
      <c r="A55" t="s">
        <v>78</v>
      </c>
      <c r="B55" t="s">
        <v>80</v>
      </c>
      <c r="C55">
        <v>-0.77500000000000002</v>
      </c>
      <c r="D55">
        <v>1.2903225806451613</v>
      </c>
      <c r="E55">
        <v>19.977</v>
      </c>
      <c r="F55">
        <v>7.7580000000000009</v>
      </c>
      <c r="G55">
        <v>0.95257064421811521</v>
      </c>
      <c r="H55">
        <v>95.257064421811521</v>
      </c>
      <c r="I55">
        <v>4.7429355781884794</v>
      </c>
    </row>
    <row r="56" spans="1:9">
      <c r="A56" t="s">
        <v>78</v>
      </c>
      <c r="B56" t="s">
        <v>80</v>
      </c>
      <c r="C56">
        <v>-0.95</v>
      </c>
      <c r="D56">
        <v>1.0526315789473684</v>
      </c>
      <c r="E56">
        <v>19.898</v>
      </c>
      <c r="F56">
        <v>7.6790000000000003</v>
      </c>
      <c r="G56">
        <v>0.942870582231362</v>
      </c>
      <c r="H56">
        <v>94.287058223136199</v>
      </c>
      <c r="I56">
        <v>5.7129417768638007</v>
      </c>
    </row>
    <row r="57" spans="1:9">
      <c r="A57" t="s">
        <v>78</v>
      </c>
      <c r="B57" t="s">
        <v>80</v>
      </c>
      <c r="C57">
        <v>-1.25</v>
      </c>
      <c r="D57">
        <v>0.8</v>
      </c>
      <c r="E57">
        <v>19.768000000000001</v>
      </c>
      <c r="F57">
        <v>7.5490000000000013</v>
      </c>
      <c r="G57">
        <v>0.92690845491138851</v>
      </c>
      <c r="H57">
        <v>92.690845491138845</v>
      </c>
      <c r="I57">
        <v>7.3091545088611554</v>
      </c>
    </row>
    <row r="58" spans="1:9">
      <c r="A58" t="s">
        <v>78</v>
      </c>
      <c r="B58" t="s">
        <v>80</v>
      </c>
      <c r="C58">
        <v>-1.4</v>
      </c>
      <c r="D58">
        <v>0.7142857142857143</v>
      </c>
      <c r="E58">
        <v>19.632999999999999</v>
      </c>
      <c r="F58">
        <v>7.4139999999999997</v>
      </c>
      <c r="G58">
        <v>0.91033239961756962</v>
      </c>
      <c r="H58">
        <v>91.033239961756962</v>
      </c>
      <c r="I58">
        <v>8.9667600382430379</v>
      </c>
    </row>
    <row r="59" spans="1:9">
      <c r="A59" t="s">
        <v>78</v>
      </c>
      <c r="B59" t="s">
        <v>80</v>
      </c>
      <c r="C59">
        <v>-1.7</v>
      </c>
      <c r="D59">
        <v>0.58823529411764708</v>
      </c>
      <c r="E59">
        <v>19.469000000000001</v>
      </c>
      <c r="F59">
        <v>7.2500000000000018</v>
      </c>
      <c r="G59">
        <v>0.89019556207544936</v>
      </c>
      <c r="H59">
        <v>89.019556207544937</v>
      </c>
      <c r="I59">
        <v>10.980443792455063</v>
      </c>
    </row>
    <row r="60" spans="1:9">
      <c r="A60" t="s">
        <v>78</v>
      </c>
      <c r="B60" t="s">
        <v>80</v>
      </c>
      <c r="C60">
        <v>-1.875</v>
      </c>
      <c r="D60">
        <v>0.53333333333333333</v>
      </c>
      <c r="E60">
        <v>19.344000000000001</v>
      </c>
      <c r="F60">
        <v>7.1250000000000018</v>
      </c>
      <c r="G60">
        <v>0.87484736272932095</v>
      </c>
      <c r="H60">
        <v>87.484736272932096</v>
      </c>
      <c r="I60">
        <v>12.515263727067904</v>
      </c>
    </row>
    <row r="61" spans="1:9">
      <c r="A61" t="s">
        <v>78</v>
      </c>
      <c r="B61" t="s">
        <v>80</v>
      </c>
      <c r="C61">
        <v>-1.875</v>
      </c>
      <c r="D61">
        <v>0.53333333333333333</v>
      </c>
      <c r="E61">
        <v>19.222000000000001</v>
      </c>
      <c r="F61">
        <v>7.0030000000000019</v>
      </c>
      <c r="G61">
        <v>0.85986752016749957</v>
      </c>
      <c r="H61">
        <v>85.986752016749961</v>
      </c>
      <c r="I61">
        <v>14.013247983250039</v>
      </c>
    </row>
    <row r="62" spans="1:9">
      <c r="A62" t="s">
        <v>78</v>
      </c>
      <c r="B62" t="s">
        <v>80</v>
      </c>
      <c r="C62">
        <v>-2.0750000000000002</v>
      </c>
      <c r="D62">
        <v>0.48192771084337344</v>
      </c>
      <c r="E62">
        <v>19.079000000000001</v>
      </c>
      <c r="F62">
        <v>6.8600000000000012</v>
      </c>
      <c r="G62">
        <v>0.84230918011552858</v>
      </c>
      <c r="H62">
        <v>84.230918011552859</v>
      </c>
      <c r="I62">
        <v>15.769081988447141</v>
      </c>
    </row>
    <row r="63" spans="1:9">
      <c r="A63" t="s">
        <v>78</v>
      </c>
      <c r="B63" t="s">
        <v>80</v>
      </c>
      <c r="C63">
        <v>-2.1749999999999998</v>
      </c>
      <c r="D63">
        <v>0.45977011494252878</v>
      </c>
      <c r="E63">
        <v>18.908999999999999</v>
      </c>
      <c r="F63">
        <v>6.6899999999999995</v>
      </c>
      <c r="G63">
        <v>0.82143562900479372</v>
      </c>
      <c r="H63">
        <v>82.143562900479367</v>
      </c>
      <c r="I63">
        <v>17.856437099520633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T2b_LEAF</vt:lpstr>
      <vt:lpstr>T3_LEAF</vt:lpstr>
      <vt:lpstr>T4_LEAF</vt:lpstr>
      <vt:lpstr>T1</vt:lpstr>
      <vt:lpstr>T2</vt:lpstr>
      <vt:lpstr>T4</vt:lpstr>
      <vt:lpstr>Protocol</vt:lpstr>
      <vt:lpstr>HF_PVcurve_composites_20200913.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Leander Love-Anderegg</cp:lastModifiedBy>
  <cp:lastPrinted>2007-11-14T20:05:53Z</cp:lastPrinted>
  <dcterms:created xsi:type="dcterms:W3CDTF">2007-11-02T03:01:16Z</dcterms:created>
  <dcterms:modified xsi:type="dcterms:W3CDTF">2020-09-15T15:49:51Z</dcterms:modified>
</cp:coreProperties>
</file>